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8700" yWindow="-15" windowWidth="11805" windowHeight="8145" tabRatio="767" firstSheet="13" activeTab="21"/>
  </bookViews>
  <sheets>
    <sheet name="CME VACIO" sheetId="4" state="hidden" r:id="rId1"/>
    <sheet name="Cuadro Resumen" sheetId="27" r:id="rId2"/>
    <sheet name="Presupuesto" sheetId="38" r:id="rId3"/>
    <sheet name="1. TALLERES SEMINARIOS" sheetId="7" state="hidden" r:id="rId4"/>
    <sheet name="2. CONTRATACION DE PERSONAL" sheetId="8" state="hidden" r:id="rId5"/>
    <sheet name="3. EQUIPO DE OFICINA" sheetId="9" state="hidden" r:id="rId6"/>
    <sheet name="4. EQUIPO TECNOLÓGICOS" sheetId="10" state="hidden" r:id="rId7"/>
    <sheet name="5. ACTIVIDADES ESPECIALES" sheetId="12" r:id="rId8"/>
    <sheet name="6. Becas" sheetId="40" state="hidden" r:id="rId9"/>
    <sheet name="7. Infraestructura" sheetId="42" state="hidden"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state="hidden" r:id="rId15"/>
    <sheet name="5. Estudiantes y Graduados" sheetId="30" r:id="rId16"/>
    <sheet name="6. Gestión del Conocimiento" sheetId="23" state="hidden" r:id="rId17"/>
    <sheet name="7. Lo Esencial de la Reforma U." sheetId="45" state="hidden" r:id="rId18"/>
    <sheet name="8. Asegura. de la Calid. y M" sheetId="33" r:id="rId19"/>
    <sheet name="9. Cultura de Inno. Insti..." sheetId="47"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externalReferences>
    <externalReference r:id="rId29"/>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ESPECIALES'!$J$13:$J$889</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I639" i="12" l="1"/>
  <c r="F639" i="12"/>
  <c r="J28" i="33"/>
  <c r="C14" i="43"/>
  <c r="C631" i="12"/>
  <c r="C587" i="12"/>
  <c r="C543" i="12"/>
  <c r="H29" i="22"/>
  <c r="C499" i="12"/>
  <c r="C455" i="12"/>
  <c r="N30" i="30"/>
  <c r="C411" i="12"/>
  <c r="C367" i="12"/>
  <c r="H9" i="28"/>
  <c r="C322" i="12"/>
  <c r="C278" i="12"/>
  <c r="C234" i="12"/>
  <c r="C190" i="12"/>
  <c r="C146" i="12"/>
  <c r="C102" i="12"/>
  <c r="C58" i="12"/>
  <c r="J25" i="30"/>
  <c r="P25" i="30" s="1"/>
  <c r="C14" i="12"/>
  <c r="Q20" i="43"/>
  <c r="P20" i="43"/>
  <c r="O20" i="43"/>
  <c r="O19" i="43"/>
  <c r="P19" i="43" s="1"/>
  <c r="N19" i="43"/>
  <c r="O18" i="43"/>
  <c r="P18" i="43" s="1"/>
  <c r="N18" i="43"/>
  <c r="O17" i="43"/>
  <c r="P17" i="43" s="1"/>
  <c r="N17" i="43"/>
  <c r="F20" i="43"/>
  <c r="F19" i="43"/>
  <c r="F18" i="43"/>
  <c r="F17" i="43"/>
  <c r="F650" i="12"/>
  <c r="F649" i="12"/>
  <c r="E648" i="12"/>
  <c r="D648" i="12"/>
  <c r="E647" i="12"/>
  <c r="D647" i="12"/>
  <c r="E646" i="12"/>
  <c r="D646" i="12"/>
  <c r="F645" i="12"/>
  <c r="E645" i="12"/>
  <c r="D645" i="12"/>
  <c r="E644" i="12"/>
  <c r="F644" i="12" s="1"/>
  <c r="D644" i="12"/>
  <c r="E643" i="12"/>
  <c r="D643" i="12"/>
  <c r="F643" i="12" s="1"/>
  <c r="E642" i="12"/>
  <c r="D642" i="12"/>
  <c r="E641" i="12"/>
  <c r="F641" i="12" s="1"/>
  <c r="D641" i="12"/>
  <c r="F640" i="12"/>
  <c r="F638" i="12"/>
  <c r="F637" i="12"/>
  <c r="F636" i="12"/>
  <c r="F635" i="12"/>
  <c r="F634" i="12"/>
  <c r="F601" i="12"/>
  <c r="F600" i="12"/>
  <c r="F599" i="12"/>
  <c r="E598" i="12"/>
  <c r="F598" i="12" s="1"/>
  <c r="D598" i="12"/>
  <c r="E597" i="12"/>
  <c r="D597" i="12"/>
  <c r="E596" i="12"/>
  <c r="D596" i="12"/>
  <c r="E595" i="12"/>
  <c r="D595" i="12"/>
  <c r="F594" i="12"/>
  <c r="E594" i="12"/>
  <c r="D594" i="12"/>
  <c r="E593" i="12"/>
  <c r="D593" i="12"/>
  <c r="F593" i="12" s="1"/>
  <c r="E592" i="12"/>
  <c r="D592" i="12"/>
  <c r="E591" i="12"/>
  <c r="F591" i="12" s="1"/>
  <c r="D591" i="12"/>
  <c r="F590" i="12"/>
  <c r="F557" i="12"/>
  <c r="F556" i="12"/>
  <c r="E555" i="12"/>
  <c r="D555" i="12"/>
  <c r="E554" i="12"/>
  <c r="D554" i="12"/>
  <c r="F554" i="12" s="1"/>
  <c r="E553" i="12"/>
  <c r="D553" i="12"/>
  <c r="E552" i="12"/>
  <c r="D552" i="12"/>
  <c r="F552" i="12" s="1"/>
  <c r="E551" i="12"/>
  <c r="D551" i="12"/>
  <c r="E550" i="12"/>
  <c r="D550" i="12"/>
  <c r="F550" i="12" s="1"/>
  <c r="E549" i="12"/>
  <c r="D549" i="12"/>
  <c r="E548" i="12"/>
  <c r="D548" i="12"/>
  <c r="F548" i="12" s="1"/>
  <c r="F547" i="12"/>
  <c r="F546" i="12"/>
  <c r="F505" i="12"/>
  <c r="F504" i="12"/>
  <c r="F503" i="12"/>
  <c r="F502" i="12"/>
  <c r="F466" i="12"/>
  <c r="F465" i="12"/>
  <c r="F464" i="12"/>
  <c r="F463" i="12"/>
  <c r="F462" i="12"/>
  <c r="F461" i="12"/>
  <c r="F460" i="12"/>
  <c r="F459" i="12"/>
  <c r="F458" i="12"/>
  <c r="F428" i="12"/>
  <c r="F427" i="12"/>
  <c r="F426" i="12"/>
  <c r="F425" i="12"/>
  <c r="F424" i="12"/>
  <c r="F423" i="12"/>
  <c r="F422" i="12"/>
  <c r="F421" i="12"/>
  <c r="F420" i="12"/>
  <c r="F419" i="12"/>
  <c r="F418" i="12"/>
  <c r="F417" i="12"/>
  <c r="F416" i="12"/>
  <c r="F415" i="12"/>
  <c r="F414" i="12"/>
  <c r="F383" i="12"/>
  <c r="F382" i="12"/>
  <c r="F381" i="12"/>
  <c r="F380" i="12"/>
  <c r="F379" i="12"/>
  <c r="F378" i="12"/>
  <c r="F377" i="12"/>
  <c r="F376" i="12"/>
  <c r="F375" i="12"/>
  <c r="F374" i="12"/>
  <c r="F373" i="12"/>
  <c r="F372" i="12"/>
  <c r="F371" i="12"/>
  <c r="F370" i="12"/>
  <c r="F287" i="12"/>
  <c r="F285" i="12"/>
  <c r="F284" i="12"/>
  <c r="F283" i="12"/>
  <c r="F244" i="12"/>
  <c r="F243" i="12"/>
  <c r="F242" i="12"/>
  <c r="F241" i="12"/>
  <c r="F240" i="12"/>
  <c r="F239" i="12"/>
  <c r="F238" i="12"/>
  <c r="F200" i="12"/>
  <c r="F199" i="12"/>
  <c r="F198" i="12"/>
  <c r="F197" i="12"/>
  <c r="F196" i="12"/>
  <c r="F195" i="12"/>
  <c r="F194" i="12"/>
  <c r="F158" i="12"/>
  <c r="F157" i="12"/>
  <c r="F156" i="12"/>
  <c r="F155" i="12"/>
  <c r="F154" i="12"/>
  <c r="F153" i="12"/>
  <c r="F152" i="12"/>
  <c r="F151" i="12"/>
  <c r="F150" i="12"/>
  <c r="F149" i="12"/>
  <c r="E124" i="12"/>
  <c r="D124" i="12"/>
  <c r="E123" i="12"/>
  <c r="D123" i="12"/>
  <c r="F123" i="12" s="1"/>
  <c r="E122" i="12"/>
  <c r="D122" i="12"/>
  <c r="E121" i="12"/>
  <c r="D121" i="12"/>
  <c r="F121" i="12" s="1"/>
  <c r="E120" i="12"/>
  <c r="F120" i="12" s="1"/>
  <c r="D120" i="12"/>
  <c r="E119" i="12"/>
  <c r="D119" i="12"/>
  <c r="F119" i="12" s="1"/>
  <c r="E118" i="12"/>
  <c r="D118" i="12"/>
  <c r="E117" i="12"/>
  <c r="D117" i="12"/>
  <c r="F117" i="12" s="1"/>
  <c r="F116" i="12"/>
  <c r="F115" i="12"/>
  <c r="F114" i="12"/>
  <c r="F113" i="12"/>
  <c r="F112" i="12"/>
  <c r="F111" i="12"/>
  <c r="F110" i="12"/>
  <c r="F109" i="12"/>
  <c r="F108" i="12"/>
  <c r="F107" i="12"/>
  <c r="F106" i="12"/>
  <c r="F72" i="12"/>
  <c r="F71" i="12"/>
  <c r="F70" i="12"/>
  <c r="F69" i="12"/>
  <c r="F68" i="12"/>
  <c r="F67" i="12"/>
  <c r="F66" i="12"/>
  <c r="F65" i="12"/>
  <c r="F64" i="12"/>
  <c r="F63" i="12"/>
  <c r="F62" i="12"/>
  <c r="F61" i="12"/>
  <c r="F28" i="12"/>
  <c r="F27" i="12"/>
  <c r="F26" i="12"/>
  <c r="F25" i="12"/>
  <c r="F24" i="12"/>
  <c r="F23" i="12"/>
  <c r="F22" i="12"/>
  <c r="F21" i="12"/>
  <c r="F20" i="12"/>
  <c r="F19" i="12"/>
  <c r="F18" i="12"/>
  <c r="F17" i="12"/>
  <c r="H9" i="24"/>
  <c r="P9" i="24" s="1"/>
  <c r="C14" i="10"/>
  <c r="F30" i="10"/>
  <c r="F29" i="10"/>
  <c r="F28" i="10"/>
  <c r="F27" i="10"/>
  <c r="F26" i="10"/>
  <c r="F25" i="10"/>
  <c r="F24" i="10"/>
  <c r="F23" i="10"/>
  <c r="F22" i="10"/>
  <c r="F21" i="10"/>
  <c r="F20" i="10"/>
  <c r="F19" i="10"/>
  <c r="E18" i="10"/>
  <c r="F18" i="10" s="1"/>
  <c r="E17" i="10"/>
  <c r="F17" i="10" s="1"/>
  <c r="J21" i="24"/>
  <c r="P21" i="24" s="1"/>
  <c r="C14" i="9"/>
  <c r="O21" i="24"/>
  <c r="F26" i="9"/>
  <c r="F25" i="9"/>
  <c r="F24" i="9"/>
  <c r="F23" i="9"/>
  <c r="F22" i="9"/>
  <c r="F21" i="9"/>
  <c r="F20" i="9"/>
  <c r="F19" i="9"/>
  <c r="F18" i="9"/>
  <c r="F17" i="9"/>
  <c r="H27" i="33"/>
  <c r="P27" i="33" s="1"/>
  <c r="C14" i="8"/>
  <c r="P33" i="24"/>
  <c r="J33" i="24"/>
  <c r="C14" i="7"/>
  <c r="J34" i="24"/>
  <c r="O9" i="24"/>
  <c r="O28" i="33"/>
  <c r="P28" i="33"/>
  <c r="O27" i="33"/>
  <c r="O26" i="33"/>
  <c r="O25" i="33"/>
  <c r="O35" i="30"/>
  <c r="P34" i="30"/>
  <c r="O34" i="30"/>
  <c r="J34" i="30"/>
  <c r="O33" i="30"/>
  <c r="O32" i="30"/>
  <c r="O31" i="30"/>
  <c r="P30" i="30"/>
  <c r="O30" i="30"/>
  <c r="O29" i="30"/>
  <c r="O28" i="30"/>
  <c r="O27" i="30"/>
  <c r="O26" i="30"/>
  <c r="O25" i="30"/>
  <c r="O29" i="22"/>
  <c r="P29" i="22"/>
  <c r="O28" i="21"/>
  <c r="P9" i="28"/>
  <c r="F26" i="7"/>
  <c r="G26" i="7" s="1"/>
  <c r="G25" i="7"/>
  <c r="E24" i="7"/>
  <c r="G24" i="7" s="1"/>
  <c r="G23" i="7"/>
  <c r="E23" i="7"/>
  <c r="E22" i="7"/>
  <c r="G22" i="7" s="1"/>
  <c r="G21" i="7"/>
  <c r="G20" i="7"/>
  <c r="G19" i="7"/>
  <c r="G18" i="7"/>
  <c r="G17" i="7"/>
  <c r="F118" i="12" l="1"/>
  <c r="F122" i="12"/>
  <c r="F124" i="12"/>
  <c r="F549" i="12"/>
  <c r="F551" i="12"/>
  <c r="F553" i="12"/>
  <c r="F555" i="12"/>
  <c r="F592" i="12"/>
  <c r="F642" i="12"/>
  <c r="F596" i="12"/>
  <c r="F646" i="12"/>
  <c r="F648" i="12"/>
  <c r="F595" i="12"/>
  <c r="F597" i="12"/>
  <c r="F647" i="12"/>
  <c r="Q17" i="43"/>
  <c r="Q18" i="43"/>
  <c r="Q19" i="43"/>
  <c r="D22" i="38"/>
  <c r="C143" i="43" l="1"/>
  <c r="C100" i="43"/>
  <c r="C57" i="43"/>
  <c r="C163" i="42"/>
  <c r="C133" i="42"/>
  <c r="C103" i="42"/>
  <c r="C73" i="42"/>
  <c r="C43" i="42"/>
  <c r="C107" i="40"/>
  <c r="C76" i="40"/>
  <c r="C45" i="40"/>
  <c r="C13" i="42"/>
  <c r="C14" i="40"/>
  <c r="C852" i="12"/>
  <c r="C808" i="12"/>
  <c r="C764" i="12"/>
  <c r="C720" i="12"/>
  <c r="C676" i="12"/>
  <c r="C267" i="10"/>
  <c r="C244" i="10"/>
  <c r="C221" i="10"/>
  <c r="C198" i="10"/>
  <c r="C175" i="10"/>
  <c r="C152" i="10"/>
  <c r="C129" i="10"/>
  <c r="C106" i="10"/>
  <c r="C83" i="10"/>
  <c r="C60" i="10"/>
  <c r="C223" i="9"/>
  <c r="C204" i="9"/>
  <c r="C185" i="9"/>
  <c r="C166" i="9"/>
  <c r="C147" i="9"/>
  <c r="C128" i="9"/>
  <c r="C109" i="9"/>
  <c r="C90" i="9"/>
  <c r="C71" i="9"/>
  <c r="C52" i="9"/>
  <c r="C33" i="9"/>
  <c r="C914" i="8"/>
  <c r="C854" i="8"/>
  <c r="C794" i="8"/>
  <c r="C734" i="8"/>
  <c r="C674" i="8"/>
  <c r="C614" i="8"/>
  <c r="C554" i="8"/>
  <c r="C494" i="8"/>
  <c r="C434" i="8"/>
  <c r="C374" i="8"/>
  <c r="C314" i="8"/>
  <c r="C254" i="8"/>
  <c r="C194" i="8"/>
  <c r="C134" i="8"/>
  <c r="C74" i="8"/>
  <c r="C223" i="7"/>
  <c r="C204" i="7"/>
  <c r="C185" i="7"/>
  <c r="C166" i="7"/>
  <c r="C147" i="7"/>
  <c r="C128" i="7"/>
  <c r="C109" i="7"/>
  <c r="C90" i="7"/>
  <c r="C71" i="7"/>
  <c r="C52" i="7"/>
  <c r="C33"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2" i="24"/>
  <c r="P22" i="24"/>
  <c r="O23" i="24"/>
  <c r="P23" i="24"/>
  <c r="O24" i="24"/>
  <c r="P24" i="24"/>
  <c r="O25" i="24"/>
  <c r="P25" i="24"/>
  <c r="O26" i="24"/>
  <c r="P26" i="24"/>
  <c r="O27" i="24"/>
  <c r="P27" i="24"/>
  <c r="O28" i="24"/>
  <c r="P28" i="24"/>
  <c r="O29" i="24"/>
  <c r="P29" i="24"/>
  <c r="O30" i="24"/>
  <c r="P30" i="24"/>
  <c r="O31" i="24"/>
  <c r="P31" i="24"/>
  <c r="O32" i="24"/>
  <c r="P32" i="24"/>
  <c r="O35" i="24"/>
  <c r="P35" i="24"/>
  <c r="O36" i="24"/>
  <c r="P36" i="24"/>
  <c r="O37" i="24"/>
  <c r="P37" i="24"/>
  <c r="O38" i="24"/>
  <c r="P38"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52" i="30"/>
  <c r="O52" i="30"/>
  <c r="P51" i="30"/>
  <c r="O51" i="30"/>
  <c r="P50" i="30"/>
  <c r="O50" i="30"/>
  <c r="P49" i="30"/>
  <c r="O49" i="30"/>
  <c r="P48" i="30"/>
  <c r="O48" i="30"/>
  <c r="P47" i="30"/>
  <c r="O47" i="30"/>
  <c r="P46" i="30"/>
  <c r="O46" i="30"/>
  <c r="P45" i="30"/>
  <c r="O45" i="30"/>
  <c r="P44" i="30"/>
  <c r="O44" i="30"/>
  <c r="P43" i="30"/>
  <c r="O43" i="30"/>
  <c r="P42" i="30"/>
  <c r="O42" i="30"/>
  <c r="P41" i="30"/>
  <c r="O41" i="30"/>
  <c r="P39" i="30"/>
  <c r="O39" i="30"/>
  <c r="P38" i="30"/>
  <c r="O38" i="30"/>
  <c r="P37" i="30"/>
  <c r="O37" i="30"/>
  <c r="P36" i="30"/>
  <c r="O36" i="30"/>
  <c r="P24" i="30"/>
  <c r="O24" i="30"/>
  <c r="P23" i="30"/>
  <c r="O23" i="30"/>
  <c r="P22" i="30"/>
  <c r="O22" i="30"/>
  <c r="P21" i="30"/>
  <c r="O21" i="30"/>
  <c r="P20" i="30"/>
  <c r="O20" i="30"/>
  <c r="P19" i="30"/>
  <c r="O19" i="30"/>
  <c r="P18" i="30"/>
  <c r="O18" i="30"/>
  <c r="P17" i="30"/>
  <c r="O17" i="30"/>
  <c r="P16" i="30"/>
  <c r="O16" i="30"/>
  <c r="P15" i="30"/>
  <c r="O15" i="30"/>
  <c r="P14" i="30"/>
  <c r="O14" i="30"/>
  <c r="P13" i="30"/>
  <c r="O13" i="30"/>
  <c r="P12" i="30"/>
  <c r="O12" i="30"/>
  <c r="P11" i="30"/>
  <c r="O11" i="30"/>
  <c r="P10" i="30"/>
  <c r="O1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9" i="12"/>
  <c r="F889"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E855" i="12"/>
  <c r="F855" i="12" s="1"/>
  <c r="I845" i="12"/>
  <c r="F845"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E811" i="12"/>
  <c r="F811" i="12" s="1"/>
  <c r="I801" i="12"/>
  <c r="F801"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E767" i="12"/>
  <c r="F767" i="12" s="1"/>
  <c r="I757" i="12"/>
  <c r="F757"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E723" i="12"/>
  <c r="F723" i="12" s="1"/>
  <c r="I713" i="12"/>
  <c r="F713"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E679" i="12"/>
  <c r="F679" i="12" s="1"/>
  <c r="I669" i="12"/>
  <c r="F669"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I649" i="12"/>
  <c r="I648" i="12"/>
  <c r="I647" i="12"/>
  <c r="I646" i="12"/>
  <c r="I645" i="12"/>
  <c r="I644" i="12"/>
  <c r="I643" i="12"/>
  <c r="I642" i="12"/>
  <c r="I641" i="12"/>
  <c r="I640" i="12"/>
  <c r="I638" i="12"/>
  <c r="I637" i="12"/>
  <c r="I636" i="12"/>
  <c r="I635" i="12"/>
  <c r="I634"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I600" i="12"/>
  <c r="I599" i="12"/>
  <c r="I598" i="12"/>
  <c r="I597" i="12"/>
  <c r="I596" i="12"/>
  <c r="I595" i="12"/>
  <c r="I594" i="12"/>
  <c r="I593" i="12"/>
  <c r="I592" i="12"/>
  <c r="I591" i="12"/>
  <c r="I590"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I556" i="12"/>
  <c r="I555" i="12"/>
  <c r="I554" i="12"/>
  <c r="I553" i="12"/>
  <c r="I552" i="12"/>
  <c r="I551" i="12"/>
  <c r="I550" i="12"/>
  <c r="I549" i="12"/>
  <c r="I548" i="12"/>
  <c r="I547" i="12"/>
  <c r="I546"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I504" i="12"/>
  <c r="I503" i="12"/>
  <c r="I502"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I466" i="12"/>
  <c r="I465" i="12"/>
  <c r="I464" i="12"/>
  <c r="I463" i="12"/>
  <c r="I462" i="12"/>
  <c r="I461" i="12"/>
  <c r="I460" i="12"/>
  <c r="I459" i="12"/>
  <c r="I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I427" i="12"/>
  <c r="I426" i="12"/>
  <c r="I425" i="12"/>
  <c r="I424" i="12"/>
  <c r="I423" i="12"/>
  <c r="I422" i="12"/>
  <c r="I421" i="12"/>
  <c r="I420" i="12"/>
  <c r="I419" i="12"/>
  <c r="I418" i="12"/>
  <c r="I417" i="12"/>
  <c r="I416" i="12"/>
  <c r="I415" i="12"/>
  <c r="I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I382" i="12"/>
  <c r="I381" i="12"/>
  <c r="I380" i="12"/>
  <c r="I379" i="12"/>
  <c r="I378" i="12"/>
  <c r="I377" i="12"/>
  <c r="I376" i="12"/>
  <c r="I375" i="12"/>
  <c r="I374" i="12"/>
  <c r="I373" i="12"/>
  <c r="I372" i="12"/>
  <c r="I371" i="12"/>
  <c r="I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I286" i="12"/>
  <c r="I285" i="12"/>
  <c r="I284" i="12"/>
  <c r="I283" i="12"/>
  <c r="I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I243" i="12"/>
  <c r="I242" i="12"/>
  <c r="I241" i="12"/>
  <c r="I240" i="12"/>
  <c r="I239" i="12"/>
  <c r="I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I199" i="12"/>
  <c r="I198" i="12"/>
  <c r="I197" i="12"/>
  <c r="I196" i="12"/>
  <c r="I195" i="12"/>
  <c r="I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I157" i="12"/>
  <c r="I156" i="12"/>
  <c r="I155" i="12"/>
  <c r="I154" i="12"/>
  <c r="I153" i="12"/>
  <c r="I152" i="12"/>
  <c r="I151" i="12"/>
  <c r="I150" i="12"/>
  <c r="I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I123" i="12"/>
  <c r="I122" i="12"/>
  <c r="I121" i="12"/>
  <c r="I120" i="12"/>
  <c r="I119" i="12"/>
  <c r="I118" i="12"/>
  <c r="I117" i="12"/>
  <c r="I116" i="12"/>
  <c r="I115" i="12"/>
  <c r="I114" i="12"/>
  <c r="I113" i="12"/>
  <c r="I112" i="12"/>
  <c r="I111" i="12"/>
  <c r="I110" i="12"/>
  <c r="I109" i="12"/>
  <c r="I108" i="12"/>
  <c r="I107" i="12"/>
  <c r="I106" i="12"/>
  <c r="I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I71" i="12"/>
  <c r="I70" i="12"/>
  <c r="I69" i="12"/>
  <c r="I68" i="12"/>
  <c r="I67" i="12"/>
  <c r="I66" i="12"/>
  <c r="I65" i="12"/>
  <c r="I64" i="12"/>
  <c r="I63" i="12"/>
  <c r="I62" i="12"/>
  <c r="I61"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D219" i="9" s="1"/>
  <c r="I216" i="9"/>
  <c r="F216" i="9"/>
  <c r="I215" i="9"/>
  <c r="F215" i="9"/>
  <c r="I214" i="9"/>
  <c r="F214" i="9"/>
  <c r="I213" i="9"/>
  <c r="F213" i="9"/>
  <c r="I212" i="9"/>
  <c r="F212" i="9"/>
  <c r="I211" i="9"/>
  <c r="F211" i="9"/>
  <c r="I210" i="9"/>
  <c r="F210" i="9"/>
  <c r="I209" i="9"/>
  <c r="F209" i="9"/>
  <c r="I208" i="9"/>
  <c r="F208" i="9"/>
  <c r="I207" i="9"/>
  <c r="F207" i="9"/>
  <c r="D200" i="9" s="1"/>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D143" i="9" s="1"/>
  <c r="I140" i="9"/>
  <c r="F140" i="9"/>
  <c r="I139" i="9"/>
  <c r="F139" i="9"/>
  <c r="I138" i="9"/>
  <c r="F138" i="9"/>
  <c r="I137" i="9"/>
  <c r="F137" i="9"/>
  <c r="I136" i="9"/>
  <c r="F136" i="9"/>
  <c r="I135" i="9"/>
  <c r="F135" i="9"/>
  <c r="I134" i="9"/>
  <c r="F134" i="9"/>
  <c r="I133" i="9"/>
  <c r="F133" i="9"/>
  <c r="I132" i="9"/>
  <c r="F132" i="9"/>
  <c r="I131" i="9"/>
  <c r="F131" i="9"/>
  <c r="D124" i="9" s="1"/>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F180" i="8"/>
  <c r="G180" i="8" s="1"/>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420" i="8" l="1"/>
  <c r="G42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67" i="9"/>
  <c r="D86" i="9"/>
  <c r="D96" i="43"/>
  <c r="D40" i="42"/>
  <c r="D160" i="42"/>
  <c r="D70" i="42"/>
  <c r="D41" i="40"/>
  <c r="D54" i="12"/>
  <c r="L26" i="30" s="1"/>
  <c r="P26" i="30" s="1"/>
  <c r="D142" i="12"/>
  <c r="H27" i="30" s="1"/>
  <c r="P27" i="30" s="1"/>
  <c r="D230" i="12"/>
  <c r="J28" i="30" s="1"/>
  <c r="P28" i="30" s="1"/>
  <c r="D495" i="12"/>
  <c r="D583" i="12"/>
  <c r="J26" i="33" s="1"/>
  <c r="P26" i="33" s="1"/>
  <c r="D672" i="12"/>
  <c r="D848" i="12"/>
  <c r="D363" i="12"/>
  <c r="H29" i="30" s="1"/>
  <c r="P29" i="30" s="1"/>
  <c r="D716" i="12"/>
  <c r="D804"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P35" i="30" s="1"/>
  <c r="D539" i="12"/>
  <c r="H25" i="33" s="1"/>
  <c r="P25" i="33" s="1"/>
  <c r="D98" i="12"/>
  <c r="L32" i="30" s="1"/>
  <c r="P32" i="30" s="1"/>
  <c r="D186" i="12"/>
  <c r="P33" i="30" s="1"/>
  <c r="D274" i="12"/>
  <c r="J28" i="21" s="1"/>
  <c r="P28" i="21" s="1"/>
  <c r="D407" i="12"/>
  <c r="D318" i="12"/>
  <c r="D451" i="12"/>
  <c r="J31" i="30" s="1"/>
  <c r="P31" i="30" s="1"/>
  <c r="D760"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J35" i="30" l="1"/>
  <c r="N35" i="30"/>
  <c r="L35" i="30"/>
  <c r="N33" i="30"/>
  <c r="J33" i="30"/>
  <c r="D70" i="8"/>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P39" i="24"/>
  <c r="I18" i="27" s="1"/>
  <c r="O53" i="30"/>
  <c r="P53" i="30"/>
  <c r="I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F322" i="38"/>
  <c r="J322" i="38" s="1"/>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F383" i="38" l="1"/>
  <c r="D328" i="38"/>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H315" i="38"/>
  <c r="AR386" i="38"/>
  <c r="AR372" i="38"/>
  <c r="H368" i="38"/>
  <c r="H316" i="38"/>
  <c r="H378" i="38"/>
  <c r="H362" i="38"/>
  <c r="H32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D312"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F190" i="38"/>
  <c r="J190" i="38" s="1"/>
  <c r="H44" i="38"/>
  <c r="AH106" i="38"/>
  <c r="AR488" i="38"/>
  <c r="F312" i="38"/>
  <c r="H312" i="38" s="1"/>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J383" i="38"/>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H383" i="38"/>
  <c r="AR118" i="38"/>
  <c r="AI327" i="38"/>
  <c r="AR267" i="38"/>
  <c r="AR527" i="38"/>
  <c r="AR500" i="38"/>
  <c r="J133" i="38"/>
  <c r="AM222" i="38"/>
  <c r="AR89" i="38"/>
  <c r="AQ106" i="38"/>
  <c r="AR133" i="38"/>
  <c r="AR83" i="38"/>
  <c r="H389" i="38"/>
  <c r="H190" i="38"/>
  <c r="AR389" i="38"/>
  <c r="J312" i="38"/>
  <c r="AQ397" i="38"/>
  <c r="H118" i="38"/>
  <c r="AR96" i="38"/>
  <c r="AR526" i="38"/>
  <c r="AR499" i="38"/>
  <c r="AI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53" i="30"/>
  <c r="M53" i="30"/>
  <c r="L53" i="30"/>
  <c r="K53" i="30"/>
  <c r="J53" i="30"/>
  <c r="I53" i="30"/>
  <c r="H53" i="30"/>
  <c r="G53" i="30"/>
  <c r="N21" i="29"/>
  <c r="M21" i="29"/>
  <c r="L21" i="29"/>
  <c r="K21" i="29"/>
  <c r="J21" i="29"/>
  <c r="I21" i="29"/>
  <c r="H21" i="29"/>
  <c r="G21" i="29"/>
  <c r="N28" i="28"/>
  <c r="M28" i="28"/>
  <c r="L28" i="28"/>
  <c r="K28" i="28"/>
  <c r="J28" i="28"/>
  <c r="I28" i="28"/>
  <c r="H28" i="28"/>
  <c r="G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I19" i="43"/>
  <c r="I18" i="43"/>
  <c r="I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27" i="43"/>
  <c r="Q35" i="43"/>
  <c r="Q43" i="43"/>
  <c r="Q25" i="43"/>
  <c r="Q33" i="43"/>
  <c r="Q41" i="43"/>
  <c r="Q49" i="43"/>
  <c r="P22" i="43"/>
  <c r="P24" i="43"/>
  <c r="P26" i="43"/>
  <c r="P28" i="43"/>
  <c r="P30" i="43"/>
  <c r="P32" i="43"/>
  <c r="P34" i="43"/>
  <c r="P36" i="43"/>
  <c r="P38" i="43"/>
  <c r="P40" i="43"/>
  <c r="P42" i="43"/>
  <c r="P44" i="43"/>
  <c r="P46" i="43"/>
  <c r="P48" i="43"/>
  <c r="P50" i="43"/>
  <c r="D10" i="43"/>
  <c r="D10" i="42"/>
  <c r="D5" i="42" s="1"/>
  <c r="C10" i="27" s="1"/>
  <c r="D10" i="40"/>
  <c r="D5" i="40" s="1"/>
  <c r="C9" i="27" s="1"/>
  <c r="J30" i="10"/>
  <c r="Y322" i="38" s="1"/>
  <c r="J26" i="9"/>
  <c r="J18" i="9"/>
  <c r="Y201" i="38" s="1"/>
  <c r="Y248" i="38" l="1"/>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P28" i="28"/>
  <c r="I4" i="27" s="1"/>
  <c r="I14" i="27" s="1"/>
  <c r="AC201" i="38"/>
  <c r="Z499" i="38" l="1"/>
  <c r="Y526" i="38"/>
  <c r="Y327" i="38"/>
  <c r="Y397" i="38"/>
  <c r="Y222" i="38"/>
  <c r="Y499" i="38"/>
  <c r="Z12" i="38"/>
  <c r="Z526" i="38"/>
  <c r="Z327" i="38"/>
  <c r="Z397" i="38"/>
  <c r="Z222" i="38"/>
  <c r="Z190" i="38"/>
  <c r="Z106" i="38" s="1"/>
  <c r="AE201" i="38"/>
  <c r="AR201" i="38" s="1"/>
  <c r="AC199" i="38"/>
  <c r="H397" i="38"/>
  <c r="J397" i="38"/>
  <c r="H398" i="38"/>
  <c r="J398" i="38"/>
  <c r="AR397" i="38"/>
  <c r="J25" i="7"/>
  <c r="Z566" i="38" l="1"/>
  <c r="AC190" i="38"/>
  <c r="AE190" i="38" s="1"/>
  <c r="AR190" i="38" s="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J18" i="7"/>
  <c r="J19" i="7"/>
  <c r="J20" i="7"/>
  <c r="D248" i="38"/>
  <c r="J21" i="7"/>
  <c r="J22" i="7"/>
  <c r="J23" i="7"/>
  <c r="J24" i="7"/>
  <c r="J26" i="7"/>
  <c r="F248" i="38" l="1"/>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D222" i="38" l="1"/>
  <c r="F222" i="38" s="1"/>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D100" i="27"/>
  <c r="D98" i="27"/>
  <c r="D95" i="27"/>
  <c r="D94" i="27"/>
  <c r="D93" i="27"/>
  <c r="E366" i="38"/>
  <c r="D74" i="27"/>
  <c r="D73" i="27"/>
  <c r="F66" i="8"/>
  <c r="G66" i="8" s="1"/>
  <c r="AB28" i="38" s="1"/>
  <c r="G64" i="8"/>
  <c r="G63" i="8"/>
  <c r="G61" i="8"/>
  <c r="AJ64" i="38" s="1"/>
  <c r="T10" i="4"/>
  <c r="T31" i="4" s="1"/>
  <c r="I25" i="27" l="1"/>
  <c r="I27" i="27" s="1"/>
  <c r="I22" i="27"/>
  <c r="Y162" i="38"/>
  <c r="Y149" i="38" s="1"/>
  <c r="Y106" i="38" s="1"/>
  <c r="J243" i="38"/>
  <c r="H243" i="38"/>
  <c r="J222" i="38"/>
  <c r="H222" i="38"/>
  <c r="AD317" i="38"/>
  <c r="AE317" i="38" s="1"/>
  <c r="AR317" i="38" s="1"/>
  <c r="D99" i="27"/>
  <c r="AP348" i="38"/>
  <c r="AQ348" i="38" s="1"/>
  <c r="E348" i="38"/>
  <c r="F348" i="38" s="1"/>
  <c r="F366"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B64" i="38" l="1"/>
  <c r="AE64" i="38" s="1"/>
  <c r="AR64" i="38" s="1"/>
  <c r="Y64" i="38"/>
  <c r="Y47" i="38" s="1"/>
  <c r="AP345" i="38"/>
  <c r="AP327" i="38" s="1"/>
  <c r="E345" i="38"/>
  <c r="E327" i="38" s="1"/>
  <c r="F327" i="38" s="1"/>
  <c r="J348" i="38"/>
  <c r="H348" i="38"/>
  <c r="J366" i="38"/>
  <c r="H366" i="38"/>
  <c r="D12" i="38"/>
  <c r="D566" i="38" s="1"/>
  <c r="F8" i="27" s="1"/>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AB47" i="38" l="1"/>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AB12" i="38" l="1"/>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Odalis Sánchez</author>
  </authors>
  <commentList>
    <comment ref="D548" authorId="0">
      <text>
        <r>
          <rPr>
            <b/>
            <sz val="9"/>
            <color indexed="81"/>
            <rFont val="Tahoma"/>
            <charset val="1"/>
          </rPr>
          <t>Odalis Sánchez:</t>
        </r>
        <r>
          <rPr>
            <sz val="9"/>
            <color indexed="81"/>
            <rFont val="Tahoma"/>
            <charset val="1"/>
          </rPr>
          <t xml:space="preserve">
Dos personas tres días</t>
        </r>
      </text>
    </comment>
    <comment ref="D591" authorId="0">
      <text>
        <r>
          <rPr>
            <b/>
            <sz val="9"/>
            <color indexed="81"/>
            <rFont val="Tahoma"/>
            <charset val="1"/>
          </rPr>
          <t>Odalis Sánchez:</t>
        </r>
        <r>
          <rPr>
            <sz val="9"/>
            <color indexed="81"/>
            <rFont val="Tahoma"/>
            <charset val="1"/>
          </rPr>
          <t xml:space="preserve">
Dos personas tres días</t>
        </r>
      </text>
    </comment>
    <comment ref="D641" authorId="0">
      <text>
        <r>
          <rPr>
            <b/>
            <sz val="9"/>
            <color indexed="81"/>
            <rFont val="Tahoma"/>
            <charset val="1"/>
          </rPr>
          <t>Odalis Sánchez:</t>
        </r>
        <r>
          <rPr>
            <sz val="9"/>
            <color indexed="81"/>
            <rFont val="Tahoma"/>
            <charset val="1"/>
          </rPr>
          <t xml:space="preserve">
Dos personas dos días</t>
        </r>
      </text>
    </comment>
  </commentList>
</comments>
</file>

<file path=xl/comments3.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<sst xmlns="http://schemas.openxmlformats.org/spreadsheetml/2006/main" count="14196" uniqueCount="1730">
  <si>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</si>
  <si>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</si>
  <si>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</si>
  <si>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</si>
  <si>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</si>
  <si>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</si>
  <si>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</si>
  <si>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</si>
  <si>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</si>
  <si>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</si>
  <si>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</si>
  <si>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</si>
  <si>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</si>
  <si>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</si>
  <si>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</si>
  <si>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</si>
  <si>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</si>
  <si>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</si>
  <si>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</si>
  <si>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</si>
  <si>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</si>
  <si>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</si>
  <si>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</si>
  <si>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</si>
  <si>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</si>
  <si>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</si>
  <si>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</si>
  <si>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</si>
  <si>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</si>
  <si>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</si>
  <si>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</si>
  <si>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</si>
  <si>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</si>
  <si>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</si>
  <si>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</si>
  <si>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</si>
  <si>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</si>
  <si>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</si>
  <si>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</si>
  <si>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</si>
  <si>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</si>
  <si>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</si>
  <si>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</si>
  <si>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</si>
  <si>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</si>
  <si>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</si>
  <si>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</si>
  <si>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</si>
  <si>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</si>
  <si>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</si>
  <si>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</si>
  <si>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</si>
  <si>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</si>
  <si>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</si>
  <si>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</si>
  <si>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</si>
  <si>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</si>
  <si>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</si>
  <si>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</si>
  <si>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</si>
  <si>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</si>
  <si>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</si>
  <si>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</si>
  <si>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</si>
  <si>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</si>
  <si>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</si>
  <si>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</si>
  <si>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</si>
  <si>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</si>
  <si>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</si>
  <si>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</si>
  <si>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</si>
  <si>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</si>
  <si>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</si>
  <si>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</si>
  <si>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</si>
  <si>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</si>
  <si>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</si>
  <si>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</si>
  <si>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</si>
  <si>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</si>
  <si>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</si>
  <si>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</si>
  <si>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</si>
  <si>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</si>
  <si>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</si>
  <si>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</si>
  <si>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</si>
  <si>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</si>
  <si>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</si>
  <si>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</si>
  <si>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</si>
  <si>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</si>
  <si>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</si>
  <si>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</si>
  <si>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</si>
  <si>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</si>
  <si>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</si>
  <si>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</si>
  <si>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</si>
  <si>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</si>
  <si>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</si>
  <si>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</si>
  <si>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</si>
  <si>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</si>
  <si>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</si>
  <si>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</si>
  <si>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</si>
  <si>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</si>
  <si>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</si>
  <si>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</si>
  <si>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</si>
  <si>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</si>
  <si>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</si>
  <si>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</si>
  <si>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</si>
  <si>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</si>
  <si>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</si>
  <si>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</si>
  <si>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</si>
  <si>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</si>
  <si>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</si>
  <si>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</si>
  <si>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</si>
  <si>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</si>
  <si>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</si>
  <si>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</si>
  <si>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</si>
  <si>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</si>
  <si>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</si>
  <si>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</si>
  <si>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</si>
  <si>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</si>
  <si>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</si>
  <si>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</si>
  <si>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</si>
  <si>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</si>
  <si>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</si>
  <si>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</si>
  <si>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</si>
  <si>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</si>
  <si>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</si>
  <si>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</si>
  <si>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</si>
  <si>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</si>
  <si>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</si>
  <si>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</si>
  <si>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</si>
  <si>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</si>
  <si>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</si>
  <si>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</si>
  <si>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</si>
  <si>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</si>
  <si>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</si>
  <si>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</si>
  <si>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</si>
  <si>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</si>
  <si>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</si>
  <si>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</si>
  <si>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</si>
  <si>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</si>
  <si>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</si>
  <si>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</si>
  <si>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</si>
  <si>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</si>
  <si>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</si>
  <si>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</si>
  <si>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</si>
  <si>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</si>
  <si>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</si>
  <si>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</si>
  <si>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</si>
  <si>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</si>
  <si>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</si>
  <si>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</si>
  <si>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</si>
  <si>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</si>
  <si>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</si>
  <si>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</si>
  <si>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</si>
  <si>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</si>
  <si>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</si>
  <si>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</si>
  <si>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</si>
  <si>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</si>
  <si>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</si>
  <si>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</si>
  <si>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</si>
  <si>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</si>
  <si>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</si>
  <si>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</si>
  <si>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</si>
  <si>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</si>
  <si>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</si>
  <si>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</si>
  <si>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</si>
  <si>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</si>
  <si>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</si>
  <si>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</si>
  <si>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</si>
  <si>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</si>
  <si>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</si>
  <si>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</si>
  <si>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</si>
  <si>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</si>
  <si>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</si>
  <si>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</si>
  <si>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</si>
  <si>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</si>
  <si>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</si>
  <si>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</si>
  <si>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</si>
  <si>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</si>
  <si>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</si>
  <si>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</si>
  <si>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</si>
  <si>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</si>
  <si>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</si>
  <si>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</si>
  <si>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</si>
  <si>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</si>
  <si>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</si>
  <si>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</si>
  <si>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</si>
  <si>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</si>
  <si>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</si>
  <si>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</si>
  <si>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</si>
  <si>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</si>
  <si>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</si>
  <si>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</si>
  <si>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</si>
  <si>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</si>
  <si>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</si>
  <si>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</si>
  <si>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</si>
  <si>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</si>
  <si>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</si>
  <si>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</si>
  <si>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</si>
  <si>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</si>
  <si>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</si>
  <si>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</si>
  <si>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</si>
  <si>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</si>
  <si>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</si>
  <si>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</si>
  <si>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</si>
  <si>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</si>
  <si>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</si>
  <si>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</si>
  <si>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</si>
  <si>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</si>
  <si>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</si>
  <si>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</si>
  <si>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</si>
  <si>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</si>
  <si>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</si>
  <si>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</si>
  <si>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</si>
  <si>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</si>
  <si>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</si>
  <si>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</si>
  <si>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</si>
  <si>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</si>
  <si>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</si>
  <si>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</si>
  <si>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</si>
  <si>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</si>
  <si>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</si>
  <si>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</si>
  <si>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</si>
  <si>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</si>
  <si>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</si>
  <si>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</si>
  <si>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</si>
  <si>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</si>
  <si>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</si>
  <si>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</si>
  <si>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</si>
  <si>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</si>
  <si>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</si>
  <si>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</si>
  <si>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</si>
  <si>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</si>
  <si>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</si>
  <si>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</si>
  <si>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</si>
  <si>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</si>
  <si>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</si>
  <si>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</si>
  <si>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</si>
  <si>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</si>
  <si>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</si>
  <si>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</si>
  <si>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</si>
  <si>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</si>
  <si>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</si>
  <si>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</si>
  <si>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</si>
  <si>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</si>
  <si>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</si>
  <si>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</si>
  <si>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</si>
  <si>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</si>
  <si>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</si>
  <si>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</si>
  <si>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</si>
  <si>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</si>
  <si>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</si>
  <si>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</si>
  <si>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</si>
  <si>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</si>
  <si>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</si>
  <si>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</si>
  <si>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</si>
  <si>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</si>
  <si>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</si>
  <si>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</si>
  <si>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</si>
  <si>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</si>
  <si>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</si>
  <si>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</si>
  <si>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</si>
  <si>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</si>
  <si>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</si>
  <si>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</si>
  <si>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</si>
  <si>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</si>
  <si>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</si>
  <si>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</si>
  <si>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</si>
  <si>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</si>
  <si>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</si>
  <si>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</si>
  <si>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</si>
  <si>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</si>
  <si>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</si>
  <si>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</si>
  <si>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</si>
  <si>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</si>
  <si>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</si>
  <si>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</si>
  <si>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</si>
  <si>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</si>
  <si>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</si>
  <si>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</si>
  <si>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</si>
  <si>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</si>
  <si>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</si>
  <si>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</si>
  <si>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</si>
  <si>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</si>
  <si>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</si>
  <si>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</si>
  <si>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</si>
  <si>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</si>
  <si>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</si>
  <si>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</si>
  <si>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</si>
  <si>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</si>
  <si>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</si>
  <si>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</si>
  <si>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</si>
  <si>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</si>
  <si>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</si>
  <si>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</si>
  <si>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</si>
  <si>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</si>
  <si>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</si>
  <si>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</si>
  <si>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</si>
  <si>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</si>
  <si>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</si>
  <si>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</si>
  <si>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</si>
  <si>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</si>
  <si>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</si>
  <si>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</si>
  <si>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</si>
  <si>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</si>
  <si>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</si>
  <si>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</si>
  <si>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</si>
  <si>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</si>
  <si>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</si>
  <si>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</si>
  <si>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</si>
  <si>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</si>
  <si>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</si>
  <si>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</si>
  <si>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</si>
  <si>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</si>
  <si>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</si>
  <si>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</si>
  <si>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</si>
  <si>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</si>
  <si>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</si>
  <si>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</si>
  <si>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</si>
  <si>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</si>
  <si>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</si>
  <si>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</si>
  <si>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</si>
  <si>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</si>
  <si>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</si>
  <si>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</si>
  <si>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</si>
  <si>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</si>
  <si>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</si>
  <si>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</si>
  <si>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</si>
  <si>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</si>
  <si>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</si>
  <si>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</si>
  <si>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</si>
  <si>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</si>
  <si>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</si>
  <si>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</si>
  <si>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</si>
  <si>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</si>
  <si>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</si>
  <si>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</si>
  <si>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</si>
  <si>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</si>
  <si>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</si>
  <si>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</si>
  <si>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</si>
  <si>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</si>
  <si>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</si>
  <si>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</si>
  <si>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</si>
  <si>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</si>
  <si>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</si>
  <si>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</si>
  <si>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</si>
  <si>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</si>
  <si>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</si>
  <si>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</si>
  <si>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</si>
  <si>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</si>
  <si>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</si>
  <si>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</si>
  <si>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</si>
  <si>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</si>
  <si>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</si>
  <si>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</si>
  <si>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</si>
  <si>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</si>
  <si>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</si>
  <si>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</si>
  <si>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</si>
  <si>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</si>
  <si>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</si>
  <si>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</si>
  <si>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</si>
  <si>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</si>
  <si>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</si>
  <si>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</si>
  <si>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</si>
  <si>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</si>
  <si>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</si>
  <si>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</si>
  <si>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</si>
  <si>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</si>
  <si>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</si>
  <si>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</si>
  <si>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</si>
  <si>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</si>
  <si>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</si>
  <si>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</si>
  <si>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</si>
  <si>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</si>
  <si>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</si>
  <si>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</si>
  <si>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</si>
  <si>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</si>
  <si>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</si>
  <si>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</si>
  <si>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</si>
  <si>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</si>
  <si>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</si>
  <si>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</si>
  <si>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</si>
  <si>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</si>
  <si>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</si>
  <si>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</si>
  <si>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</si>
  <si>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</si>
  <si>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</si>
  <si>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</si>
  <si>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</si>
  <si>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</si>
  <si>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</si>
  <si>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</si>
  <si>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</si>
  <si>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</si>
  <si>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</si>
  <si>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</si>
  <si>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</si>
  <si>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</si>
  <si>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</si>
  <si>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</si>
  <si>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</si>
  <si>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</si>
  <si>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</si>
  <si>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</si>
  <si>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</si>
  <si>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</si>
  <si>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</si>
  <si>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</si>
  <si>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</si>
  <si>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</si>
  <si>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</si>
  <si>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</si>
  <si>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</si>
  <si>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</si>
  <si>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</si>
  <si>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</si>
  <si>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</si>
  <si>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</si>
  <si>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</si>
  <si>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</si>
  <si>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</si>
  <si>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</si>
  <si>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</si>
  <si>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</si>
  <si>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</si>
  <si>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</si>
  <si>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</si>
  <si>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</si>
  <si>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</si>
  <si>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</si>
  <si>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</si>
  <si>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</si>
  <si>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</si>
  <si>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</si>
  <si>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</si>
  <si>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</si>
  <si>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</si>
  <si>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</si>
  <si>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</si>
  <si>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</si>
  <si>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</si>
  <si>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</si>
  <si>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</si>
  <si>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</si>
  <si>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</si>
  <si>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</si>
  <si>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</si>
  <si>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</si>
  <si>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</si>
  <si>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</si>
  <si>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</si>
  <si>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</si>
  <si>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</si>
  <si>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</si>
  <si>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</si>
  <si>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</si>
  <si>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</si>
  <si>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</si>
  <si>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</si>
  <si>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</si>
  <si>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</si>
  <si>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</si>
  <si>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</si>
  <si>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</si>
  <si>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</si>
  <si>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</si>
  <si>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</si>
  <si>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</si>
  <si>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</si>
  <si>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</si>
  <si>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</si>
  <si>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</si>
  <si>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</si>
  <si>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</si>
  <si>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</si>
  <si>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</si>
  <si>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</si>
  <si>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</si>
  <si>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</si>
  <si>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</si>
  <si>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</si>
  <si>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</si>
  <si>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</si>
  <si>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</si>
  <si>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</si>
  <si>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</si>
  <si>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</si>
  <si>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</si>
  <si>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</si>
  <si>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</si>
  <si>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</si>
  <si>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</si>
  <si>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</si>
  <si>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</si>
  <si>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</si>
  <si>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</si>
  <si>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</si>
  <si>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</si>
  <si>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</si>
  <si>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</si>
  <si>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</si>
  <si>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</si>
  <si>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</si>
  <si>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</si>
  <si>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</si>
  <si>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</si>
  <si>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</si>
  <si>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</si>
  <si>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</si>
  <si>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</si>
  <si>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</si>
  <si>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</si>
  <si>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</si>
  <si>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</si>
  <si>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</si>
  <si>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</si>
  <si>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</si>
  <si>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</si>
  <si>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</si>
  <si>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</si>
  <si>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</si>
  <si>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</si>
  <si>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</si>
  <si>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</si>
  <si>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</si>
  <si>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</si>
  <si>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</si>
  <si>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</si>
  <si>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</si>
  <si>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</si>
  <si>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</si>
  <si>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</si>
  <si>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</si>
  <si>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</si>
  <si>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</si>
  <si>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</si>
  <si>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</si>
  <si>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</si>
  <si>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</si>
  <si>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</si>
  <si>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</si>
  <si>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</si>
  <si>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</si>
  <si>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</si>
  <si>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</si>
  <si>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</si>
  <si>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</si>
  <si>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</si>
  <si>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</si>
  <si>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</si>
  <si>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</si>
  <si>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</si>
  <si>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</si>
  <si>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</si>
  <si>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</si>
  <si>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</si>
  <si>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</si>
  <si>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</si>
  <si>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</si>
  <si>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</si>
  <si>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</si>
  <si>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</si>
  <si>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</si>
  <si>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</si>
  <si>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</si>
  <si>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</si>
  <si>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</si>
  <si>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</si>
  <si>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</si>
  <si>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</si>
  <si>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</si>
  <si>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</si>
  <si>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</si>
  <si>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</si>
  <si>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</si>
  <si>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</si>
  <si>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</si>
  <si>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</si>
  <si>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</si>
  <si>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</si>
  <si>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</si>
  <si>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</si>
  <si>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</si>
  <si>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</si>
  <si>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</si>
  <si>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</si>
  <si>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</si>
  <si>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</si>
  <si>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</si>
  <si>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</si>
  <si>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</si>
  <si>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</si>
  <si>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</si>
  <si>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</si>
  <si>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</si>
  <si>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</si>
  <si>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</si>
  <si>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</si>
  <si>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</si>
  <si>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</si>
  <si>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</si>
  <si>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</si>
  <si>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</si>
  <si>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</si>
  <si>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</si>
  <si>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</si>
  <si>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</si>
  <si>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</si>
  <si>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</si>
  <si>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</si>
  <si>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</si>
  <si>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</si>
  <si>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</si>
  <si>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</si>
  <si>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</si>
  <si>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</si>
  <si>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</si>
  <si>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</si>
  <si>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</si>
  <si>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</si>
  <si>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</si>
  <si>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</si>
  <si>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</si>
  <si>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</si>
  <si>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</si>
  <si>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</si>
  <si>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</si>
  <si>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</si>
  <si>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</si>
  <si>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</si>
  <si>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</si>
  <si>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</si>
  <si>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</si>
  <si>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</si>
  <si>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</si>
  <si>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</si>
  <si>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</si>
  <si>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</si>
  <si>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</si>
  <si>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</si>
  <si>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</si>
  <si>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</si>
  <si>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</si>
  <si>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</si>
  <si>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</si>
  <si>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</si>
  <si>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</si>
  <si>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</si>
  <si>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</si>
  <si>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</si>
  <si>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</si>
  <si>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</si>
  <si>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</si>
  <si>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</si>
  <si>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</si>
  <si>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</si>
  <si>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</si>
  <si>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</si>
  <si>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</si>
  <si>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</si>
  <si>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</si>
  <si>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</si>
  <si>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</si>
  <si>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</si>
  <si>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</si>
  <si>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</si>
  <si>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</si>
  <si>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</si>
  <si>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</si>
  <si>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</si>
  <si>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</si>
  <si>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</si>
  <si>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</si>
  <si>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</si>
  <si>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</si>
  <si>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</si>
  <si>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</si>
  <si>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</si>
  <si>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</si>
  <si>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</si>
  <si>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</si>
  <si>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</si>
  <si>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</si>
  <si>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</si>
  <si>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</si>
  <si>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</si>
  <si>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</si>
  <si>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</si>
  <si>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</si>
  <si>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</si>
  <si>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</si>
  <si>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</si>
  <si>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</si>
  <si>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</si>
  <si>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</si>
  <si>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</si>
  <si>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</si>
  <si>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</si>
  <si>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</si>
  <si>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</si>
  <si>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</si>
  <si>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</si>
  <si>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</si>
  <si>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</si>
  <si>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</si>
  <si>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</si>
  <si>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</si>
  <si>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</si>
  <si>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</si>
  <si>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</si>
  <si>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</si>
  <si>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</si>
  <si>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</si>
  <si>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</si>
  <si>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</si>
  <si>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</si>
  <si>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</si>
  <si>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</si>
  <si>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</si>
  <si>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</si>
  <si>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</si>
  <si>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</si>
  <si>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</si>
  <si>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</si>
  <si>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</si>
  <si>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</si>
  <si>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</si>
  <si>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</si>
  <si>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</si>
  <si>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</si>
  <si>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</si>
  <si>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</si>
  <si>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</si>
  <si>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</si>
  <si>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</si>
  <si>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</si>
  <si>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</si>
  <si>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</si>
  <si>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</si>
  <si>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</si>
  <si>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</si>
  <si>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</si>
  <si>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</si>
  <si>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</si>
  <si>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</si>
  <si>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</si>
  <si>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</si>
  <si>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</si>
  <si>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</si>
  <si>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</si>
  <si>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</si>
  <si>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</si>
  <si>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</si>
  <si>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</si>
  <si>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</si>
  <si>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</si>
  <si>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</si>
  <si>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</si>
  <si>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</si>
  <si>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</si>
  <si>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</si>
  <si>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</si>
  <si>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</si>
  <si>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</si>
  <si>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</si>
  <si>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</si>
  <si>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</si>
  <si>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</si>
  <si>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</si>
  <si>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</si>
  <si>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</si>
  <si>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</si>
  <si>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</si>
  <si>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</si>
  <si>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</si>
  <si>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</si>
  <si>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</si>
  <si>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</si>
  <si>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</si>
  <si>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</si>
  <si>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</si>
  <si>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</si>
  <si>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</si>
  <si>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</si>
  <si>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</si>
  <si>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</si>
  <si>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</si>
  <si>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</si>
  <si>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</si>
  <si>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</si>
  <si>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</si>
  <si>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</si>
  <si>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</si>
  <si>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</si>
  <si>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</si>
  <si>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</si>
  <si>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</si>
  <si>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</si>
  <si>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</si>
  <si>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</si>
  <si>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</si>
  <si>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</si>
  <si>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</si>
  <si>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</si>
  <si>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</si>
  <si>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</si>
  <si>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</si>
  <si>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</si>
  <si>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</si>
  <si>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</si>
  <si>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</si>
  <si>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</si>
  <si>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</si>
  <si>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</si>
  <si>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</si>
  <si>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</si>
  <si>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</si>
  <si>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</si>
  <si>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</si>
  <si>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</si>
  <si>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</si>
  <si>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</si>
  <si>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</si>
  <si>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</si>
  <si>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</si>
  <si>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</si>
  <si>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</si>
  <si>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</si>
  <si>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</si>
  <si>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</si>
  <si>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</si>
  <si>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</si>
  <si>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</si>
  <si>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</si>
  <si>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</si>
  <si>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</si>
  <si>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</si>
  <si>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</si>
  <si>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</si>
  <si>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</si>
  <si>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</si>
  <si>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</si>
  <si>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</si>
  <si>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</si>
  <si>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</si>
  <si>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</si>
  <si>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</si>
  <si>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</si>
  <si>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</si>
  <si>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</si>
  <si>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</si>
  <si>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</si>
  <si>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</si>
  <si>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</si>
  <si>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</si>
  <si>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</si>
  <si>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</si>
  <si>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</si>
  <si>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</si>
  <si>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</si>
  <si>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</si>
  <si>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</si>
  <si>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</si>
  <si>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</si>
  <si>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</si>
  <si>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</si>
  <si>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</si>
  <si>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</si>
  <si>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</si>
  <si>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</si>
  <si>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</si>
  <si>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</si>
  <si>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</si>
  <si>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</si>
  <si>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</si>
  <si>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</si>
  <si>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</si>
  <si>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</si>
  <si>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</si>
  <si>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</si>
  <si>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</si>
  <si>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</si>
  <si>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</si>
  <si>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</si>
  <si>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</si>
  <si>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</si>
  <si>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</si>
  <si>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</si>
  <si>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</si>
  <si>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</si>
  <si>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</si>
  <si>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</si>
  <si>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</si>
  <si>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</si>
  <si>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</si>
  <si>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</si>
  <si>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</si>
  <si>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</si>
  <si>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</si>
  <si>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</si>
  <si>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</si>
  <si>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</si>
  <si>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</si>
  <si>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</si>
  <si>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</si>
  <si>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</si>
  <si>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</si>
  <si>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</si>
  <si>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</si>
  <si>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</si>
  <si>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</si>
  <si>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</si>
  <si>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</si>
  <si>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</si>
  <si>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</si>
  <si>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</si>
  <si>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</si>
  <si>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</si>
  <si>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</si>
  <si>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</si>
  <si>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</si>
  <si>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</si>
  <si>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</si>
  <si>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</si>
  <si>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</si>
  <si>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</si>
  <si>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</si>
  <si>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</si>
  <si>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</si>
  <si>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</si>
  <si>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</si>
  <si>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</si>
  <si>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</si>
  <si>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</si>
  <si>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</si>
  <si>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</si>
  <si>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</si>
  <si>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</si>
  <si>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</si>
  <si>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</si>
  <si>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</si>
  <si>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</si>
  <si>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</si>
  <si>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</si>
  <si>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</si>
  <si>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</si>
  <si>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</si>
  <si>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</si>
  <si>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</si>
  <si>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</si>
  <si>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</si>
  <si>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</si>
  <si>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</si>
  <si>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</si>
  <si>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</si>
  <si>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</si>
  <si>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</si>
  <si>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</si>
  <si>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</si>
  <si>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</si>
  <si>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</si>
  <si>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</si>
  <si>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</si>
  <si>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</si>
  <si>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</si>
  <si>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</si>
  <si>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</si>
  <si>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</si>
  <si>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</si>
  <si>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</si>
  <si>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</si>
  <si>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</si>
  <si>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</si>
  <si>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</si>
  <si>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</si>
  <si>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</si>
  <si>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</si>
  <si>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</si>
  <si>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</si>
  <si>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</si>
  <si>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</si>
  <si>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</si>
  <si>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</si>
  <si>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</si>
  <si>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</si>
  <si>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</si>
  <si>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</si>
  <si>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</si>
  <si>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</si>
  <si>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</si>
  <si>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</si>
  <si>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</si>
  <si>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</si>
  <si>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</si>
  <si>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</si>
  <si>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</si>
  <si>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</si>
  <si>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</si>
  <si>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</si>
  <si>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</si>
  <si>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</si>
  <si>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</si>
  <si>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</si>
  <si>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</si>
  <si>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</si>
  <si>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</si>
  <si>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</si>
  <si>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</si>
  <si>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</si>
  <si>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</si>
  <si>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</si>
  <si>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</si>
  <si>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</si>
  <si>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</si>
  <si>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</si>
  <si>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</si>
  <si>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</si>
  <si>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</si>
  <si>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</si>
  <si>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</si>
  <si>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</si>
  <si>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</si>
  <si>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</si>
  <si>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</si>
  <si>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</si>
  <si>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</si>
  <si>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</si>
  <si>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</si>
  <si>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</si>
  <si>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</si>
  <si>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</si>
  <si>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</si>
  <si>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</si>
  <si>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</si>
  <si>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</si>
  <si>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</si>
  <si>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</si>
  <si>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</si>
  <si>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</si>
  <si>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</si>
  <si>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</si>
  <si>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</si>
  <si>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</si>
  <si>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</si>
  <si>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</si>
  <si>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</si>
  <si>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</si>
  <si>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</si>
  <si>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</si>
  <si>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</si>
  <si>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</si>
  <si>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</si>
  <si>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</si>
  <si>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</si>
  <si>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</si>
  <si>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</si>
  <si>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</si>
  <si>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</si>
  <si>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</si>
  <si>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</si>
  <si>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</si>
  <si>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</si>
  <si>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</si>
  <si>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</si>
  <si>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</si>
  <si>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</si>
  <si>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</si>
  <si>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</si>
  <si>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</si>
  <si>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</si>
  <si>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</si>
  <si>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</si>
  <si>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</si>
  <si>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</si>
  <si>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</si>
  <si>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</si>
  <si>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</si>
  <si>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</si>
  <si>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</si>
  <si>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</si>
  <si>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</si>
  <si>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</si>
  <si>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</si>
  <si>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</si>
  <si>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</si>
  <si>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</si>
  <si>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</si>
  <si>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</si>
  <si>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</si>
  <si>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</si>
  <si>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</si>
  <si>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</si>
  <si>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</si>
  <si>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</si>
  <si>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</si>
  <si>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</si>
  <si>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</si>
  <si>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</si>
  <si>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</si>
  <si>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</si>
  <si>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</si>
  <si>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</si>
  <si>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</si>
  <si>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</si>
  <si>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</si>
  <si>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</si>
  <si>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</si>
  <si>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</si>
  <si>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</si>
  <si>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</si>
  <si>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</si>
  <si>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</si>
  <si>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</si>
  <si>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</si>
  <si>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</si>
  <si>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</si>
  <si>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</si>
  <si>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</si>
  <si>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</si>
  <si>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</si>
  <si>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</si>
  <si>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</si>
  <si>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</si>
  <si>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</si>
  <si>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</si>
  <si>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</si>
  <si>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</si>
  <si>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</si>
  <si>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</si>
  <si>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</si>
  <si>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</si>
  <si>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</si>
  <si>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</si>
  <si>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</si>
  <si>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</si>
  <si>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</si>
  <si>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</si>
  <si>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</si>
  <si>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</si>
  <si>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</si>
  <si>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</si>
  <si>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</si>
  <si>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</si>
  <si>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</si>
  <si>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</si>
  <si>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</si>
  <si>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</si>
  <si>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</si>
  <si>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</si>
  <si>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</si>
  <si>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</si>
  <si>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</si>
  <si>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</si>
  <si>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</si>
  <si>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</si>
  <si>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</si>
  <si>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</si>
  <si>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</si>
  <si>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</si>
  <si>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</si>
  <si>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</si>
  <si>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</si>
  <si>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</si>
  <si>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</si>
  <si>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</si>
  <si>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</si>
  <si>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</si>
  <si>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</si>
  <si>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</si>
  <si>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</si>
  <si>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</si>
  <si>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</si>
  <si>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</si>
  <si>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</si>
  <si>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</si>
  <si>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</si>
  <si>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</si>
  <si>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</si>
  <si>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</si>
  <si>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</si>
  <si>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</si>
  <si>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</si>
  <si>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</si>
  <si>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</si>
  <si>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</si>
  <si>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</si>
  <si>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</si>
  <si>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</si>
  <si>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</si>
  <si>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</si>
  <si>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</si>
  <si>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</si>
  <si>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</si>
  <si>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</si>
  <si>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</si>
  <si>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</si>
  <si>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</si>
  <si>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</si>
  <si>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</si>
  <si>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</si>
  <si>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</si>
  <si>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</si>
  <si>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</si>
  <si>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</si>
  <si>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</si>
  <si>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</si>
  <si>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</si>
  <si>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</si>
  <si>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</si>
  <si>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</si>
  <si>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</si>
  <si>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</si>
  <si>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</si>
  <si>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</si>
  <si>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</si>
  <si>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</si>
  <si>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</si>
  <si>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</si>
  <si>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</si>
  <si>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</si>
  <si>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</si>
  <si>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</si>
  <si>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</si>
  <si>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</si>
  <si>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</si>
  <si>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</si>
  <si>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</si>
  <si>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</si>
  <si>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</si>
  <si>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</si>
  <si>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</si>
  <si>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</si>
  <si>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</si>
  <si>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</si>
  <si>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</si>
  <si>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</si>
  <si>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</si>
  <si>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</si>
  <si>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</si>
  <si>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</si>
  <si>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</si>
  <si>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</si>
  <si>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</si>
  <si>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</si>
  <si>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</si>
  <si>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</si>
  <si>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</si>
  <si>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</si>
  <si>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</si>
  <si>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</si>
  <si>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</si>
  <si>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</si>
  <si>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</si>
  <si>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</si>
  <si>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</si>
  <si>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</si>
  <si>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</si>
  <si>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</si>
  <si>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</si>
  <si>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</si>
  <si>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</si>
  <si>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</si>
  <si>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</si>
  <si>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</si>
  <si>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</si>
  <si>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</si>
  <si>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</si>
  <si>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</si>
  <si>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</si>
  <si>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</si>
  <si>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</si>
  <si>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</si>
  <si>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</si>
  <si>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</si>
  <si>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</si>
  <si>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</si>
  <si>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</si>
  <si>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</si>
  <si>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</si>
  <si>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</si>
  <si>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</si>
  <si>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</si>
  <si>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</si>
  <si>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</si>
  <si>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</si>
  <si>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</si>
  <si>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</si>
  <si>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</si>
  <si>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</si>
  <si>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</si>
  <si>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</si>
  <si>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</si>
  <si>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</si>
  <si>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</si>
  <si>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</si>
  <si>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</si>
  <si>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</si>
  <si>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</si>
  <si>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</si>
  <si>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</si>
  <si>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</si>
  <si>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</si>
  <si>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</si>
  <si>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</si>
  <si>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</si>
  <si>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</si>
  <si>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</si>
  <si>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</si>
  <si>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</si>
  <si>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</si>
  <si>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</si>
  <si>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</si>
  <si>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</si>
  <si>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</si>
  <si>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</si>
  <si>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</si>
  <si>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</si>
  <si>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</si>
  <si>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</si>
  <si>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</si>
  <si>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</si>
  <si>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</si>
  <si>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</si>
  <si>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</si>
  <si>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</si>
  <si>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</si>
  <si>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</si>
  <si>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</si>
  <si>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</si>
  <si>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</si>
  <si>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</si>
  <si>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</si>
  <si>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</si>
  <si>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</si>
  <si>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</si>
  <si>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</si>
  <si>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</si>
  <si>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</si>
  <si>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</si>
  <si>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</si>
  <si>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</si>
  <si>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</si>
  <si>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</si>
  <si>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</si>
  <si>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</si>
  <si>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</si>
  <si>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</si>
  <si>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</si>
  <si>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</si>
  <si>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</si>
  <si>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</si>
  <si>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</si>
  <si>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</si>
  <si>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</si>
  <si>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</si>
  <si>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</si>
  <si>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</si>
  <si>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</si>
  <si>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</si>
  <si>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</si>
  <si>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</si>
  <si>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</si>
  <si>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</si>
  <si>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</si>
  <si>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</si>
  <si>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</si>
  <si>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</si>
  <si>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</si>
  <si>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</si>
  <si>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</si>
  <si>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</si>
  <si>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</si>
  <si>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</si>
  <si>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</si>
  <si>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</si>
  <si>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</si>
  <si>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</si>
  <si>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</si>
  <si>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</si>
  <si>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</si>
  <si>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</si>
  <si>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</si>
  <si>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</si>
  <si>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</si>
  <si>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</si>
  <si>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</si>
  <si>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</si>
  <si>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</si>
  <si>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</si>
  <si>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</si>
  <si>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</si>
  <si>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</si>
  <si>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</si>
  <si>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</si>
  <si>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</si>
  <si>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</si>
  <si>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</si>
  <si>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</si>
  <si>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</si>
  <si>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</si>
  <si>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</si>
  <si>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</si>
  <si>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</si>
  <si>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</si>
  <si>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</si>
  <si>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</si>
  <si>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</si>
  <si>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</si>
  <si>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</si>
  <si>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</si>
  <si>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</si>
  <si>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</si>
  <si>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</si>
  <si>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</si>
  <si>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</si>
  <si>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</si>
  <si>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</si>
  <si>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</si>
  <si>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</si>
  <si>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</si>
  <si>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</si>
  <si>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</si>
  <si>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</si>
  <si>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</si>
  <si>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</si>
  <si>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</si>
  <si>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</si>
  <si>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</si>
  <si>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</si>
  <si>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</si>
  <si>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</si>
  <si>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</si>
  <si>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</si>
  <si>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</si>
  <si>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</si>
  <si>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</si>
  <si>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</si>
  <si>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Promoción de los planes de estudio de las carreras a nivel de grado</t>
  </si>
  <si>
    <t>N° de ferias de educación media donde se participe</t>
  </si>
  <si>
    <t>1.a.1</t>
  </si>
  <si>
    <t xml:space="preserve">Creación de materiales para participación en ferias de educación superior y a nivel de educación media. </t>
  </si>
  <si>
    <t xml:space="preserve">Esta actividad se desarrollará para contribuir con la promoción de las carreras/curriculos actualizados.  </t>
  </si>
  <si>
    <t>N° de materiales diseñados, producidos y entregados</t>
  </si>
  <si>
    <t xml:space="preserve">Estudiantes de educación media. </t>
  </si>
  <si>
    <t>VRA, VOAE, DIRCOM (Marketing y Diseño)</t>
  </si>
  <si>
    <t xml:space="preserve">Difusión de los logros en Investigación Científica </t>
  </si>
  <si>
    <t xml:space="preserve">Campaña de promoción de la Investigación </t>
  </si>
  <si>
    <t>1.b.1</t>
  </si>
  <si>
    <t>Campaña de promoción de servicios Destacando el 1er lugar en investigación (Interna y externa)</t>
  </si>
  <si>
    <t>Esta actividad se desarrollará promover el liderazgo de la Universidad en la investigación científica, el desarrollo de la investigación científica, humanística y tecnológica que contibuya al desarrollo del país.</t>
  </si>
  <si>
    <t xml:space="preserve">Población estudiantil, docente, administrativo. Población nacional y extranjera (Cooperantes) </t>
  </si>
  <si>
    <t>DIRCOM  (Marketing y Diseño)</t>
  </si>
  <si>
    <t xml:space="preserve">Divulgar las actividades de vinculación </t>
  </si>
  <si>
    <t>Al menos dos campañas de divulgación de cambios y gestión administrativa en el Hospital Escuela</t>
  </si>
  <si>
    <t>2.3.1</t>
  </si>
  <si>
    <t>Esta actividad se desarrollará promover la gestión administrativa y logros alcanzados en el Hospital Escuela.</t>
  </si>
  <si>
    <t>a) Difundir las mejoras y las actividades de vida estudiantil, culturales, artisticas y deportivas.</t>
  </si>
  <si>
    <t xml:space="preserve">N° de campañas y/o actividades, eventos, festivales para la promoción recreativas, deportivas y culturales. </t>
  </si>
  <si>
    <t>4.a. 1</t>
  </si>
  <si>
    <t>Feria para la promoción de la cultura y la identidad nacional.</t>
  </si>
  <si>
    <t>4.a.2</t>
  </si>
  <si>
    <t>Festival de Juegos Tradicionales</t>
  </si>
  <si>
    <t>4.a.3</t>
  </si>
  <si>
    <t xml:space="preserve">Campaña de fomento de la cultura, el deporte, la recreación, la actividad física y la salud integral </t>
  </si>
  <si>
    <t>4.a.4</t>
  </si>
  <si>
    <t>Campaña de socialización y concienciación sobre el reciclaje</t>
  </si>
  <si>
    <t>4.a.5</t>
  </si>
  <si>
    <t>Campaña de posicionamiento (Bienvenida a clases 2015)</t>
  </si>
  <si>
    <t>4.a.6</t>
  </si>
  <si>
    <t>Evento conmemorativo a la autonomía universitaria</t>
  </si>
  <si>
    <t>4.a.7</t>
  </si>
  <si>
    <t>Celebración Día del estudiante (Concierto Artistas universitarios)</t>
  </si>
  <si>
    <t>4.a.8</t>
  </si>
  <si>
    <t>Campaña de construcción de ciudadanía</t>
  </si>
  <si>
    <t>4.a.9</t>
  </si>
  <si>
    <t>Material para el fortalecimiento de la Imagen Insticional</t>
  </si>
  <si>
    <t>4.a.10</t>
  </si>
  <si>
    <t>4.a.11</t>
  </si>
  <si>
    <t>Campaña promoción Centros Regionales</t>
  </si>
  <si>
    <t>Esta actividad se desarrollará para promover la cultura y la identidad nacional; contrubuyendo de esta manera en la formación de verdaderos ciudadanos.</t>
  </si>
  <si>
    <t>N° de participantes, productos y/o materiales disponibles para la feria</t>
  </si>
  <si>
    <t>Población estudiantil, docente, administrativo</t>
  </si>
  <si>
    <t>Dirección de Marketing, Diseño y Rectoría</t>
  </si>
  <si>
    <t>Esta actividad se desarrollará para satisfacer a la población estudiantil por medio de actividades recreativas como lo son los juegos tradicionales y culturales.</t>
  </si>
  <si>
    <t>Población estudiantil</t>
  </si>
  <si>
    <t xml:space="preserve">Esta actividad se desarrollará para satisfacer a la población estudiantil por medio de actividades deportivas que contribuyan a su desempeño académico de mano del Deporte como una cultura saludable, además del fomento del deporte de competencia. </t>
  </si>
  <si>
    <t>Población estudiantil.</t>
  </si>
  <si>
    <t>Dirección de Marketing, Diseño, PROCAD y Rectoría</t>
  </si>
  <si>
    <t xml:space="preserve">Esta compra se realizará para concientizar a la comunidad universitaria de la importancia del reciclaje. Logrando de esta manera reducir, reciclar y reutulizar los deshechos producidos por la UNAH. </t>
  </si>
  <si>
    <t>Dirección de Marketing, DVUS y Rectoría</t>
  </si>
  <si>
    <t>Esta actividad se desarrollará para satisfacer a la población estudiantil por medio de actividades recreativas que a su vez contribuyan al fortalecimiento de la imagen institucional y a la fidelización de la comunidad universitaria.</t>
  </si>
  <si>
    <t>N° de materiales diseñados, producidos y entregados. Fotografías e informe de actividad.</t>
  </si>
  <si>
    <t>Esta actividad se desarrollará para satisfacer a la comunidad universitaria por medio de actividades culturales y recreativas que a su vez contribuyan al fortalecimiento de la imagen institucional y a la fidelización de la comunidad universitaria.</t>
  </si>
  <si>
    <t>N° de materiales diseñados, producidos y entregados. N° de asistentes y fotografías e informe de actividad.</t>
  </si>
  <si>
    <t>N° de materiales diseñados, producidos y entregados. Fotografías, videos e informe de actividad.</t>
  </si>
  <si>
    <t>Marketing, Diseño y DIRCOM</t>
  </si>
  <si>
    <t>Esta actividad se desarrollará para satisfacer a la comunidad universitaria por medio de actividades culturales y recreativas que promuevan la cultura de paz.</t>
  </si>
  <si>
    <t>Esta actividad se desarrollará para contribuir con la promoción y fortalecimiento de la imagen institucional</t>
  </si>
  <si>
    <t>N° de materiales diseñados, producidos y listados de entrega</t>
  </si>
  <si>
    <t xml:space="preserve">Personal administrativo y docente. </t>
  </si>
  <si>
    <t>Esta actividad se desarrollará para promocionar y fortalecimiento de la imagen institucional en los Centros Regionales</t>
  </si>
  <si>
    <t>Mejoramiento y fortalecimiento del departamento de Mercadeo</t>
  </si>
  <si>
    <t xml:space="preserve">Manuales y políticas definidas y socializadas con todas las unidades administrativas y académicas </t>
  </si>
  <si>
    <t>Establecimiento y socialización de las políticas y manuales de mercadeo y promoción</t>
  </si>
  <si>
    <t xml:space="preserve">Esta actividad se realizará dos veces al año para lograr socialización de las políticas y manuales de mercadeo y promoción </t>
  </si>
  <si>
    <t>N° de materiales diseñados, producidos y listados de asistencia</t>
  </si>
  <si>
    <t>Marketing,</t>
  </si>
  <si>
    <t>Manual de Imagen socializado con todas las unidades académicas y administrativas</t>
  </si>
  <si>
    <t>1.a.2</t>
  </si>
  <si>
    <t>Socialización del Manual de Imagen</t>
  </si>
  <si>
    <t>Esta actividad se realizará para socialización el manual de imagen institucional</t>
  </si>
  <si>
    <t>Marketing y Diseño</t>
  </si>
  <si>
    <t>Al menos 6 personas integradas al trabajo del departamento de mercadeo.</t>
  </si>
  <si>
    <t>1.a.3</t>
  </si>
  <si>
    <t>Pago de salarios para tres plazas y la apertura de tres plazas nuevas</t>
  </si>
  <si>
    <t>Se requiere la contratación de personal capacitado para cubrir las áreas de branding y publicidad de la UNAH incluyendo los Centros Regionales</t>
  </si>
  <si>
    <t>No. De personas contratadas</t>
  </si>
  <si>
    <t>Marketing y SEAF</t>
  </si>
  <si>
    <t>Procurar la autososteniblidad del departamento de mercadeo</t>
  </si>
  <si>
    <t>Espacios publicitarios disponibles para la renta</t>
  </si>
  <si>
    <t>1.a.4</t>
  </si>
  <si>
    <t>Gestionar la venta de espacios publicitarios</t>
  </si>
  <si>
    <t>Esta actividad se realizará para la captación de fondos a través de la venta de espacios para publicidad</t>
  </si>
  <si>
    <t>No. De contratos de venta de espacios</t>
  </si>
  <si>
    <t>Equipo requerido para la estructuración del departamento de Marketing</t>
  </si>
  <si>
    <t>Compra del equipo tecnologíco requerido para el cumplimiento de los objetivos institucionales.</t>
  </si>
  <si>
    <t>6.a.1</t>
  </si>
  <si>
    <t>Compra de equipo tecnológico y computacional para el desarrollo de las funciones del personal del departamento de Marketing</t>
  </si>
  <si>
    <t>Se realizará la compra del equipo tecnológico que permita al personal de Mercadeo el desarrollo de sus funciones como ser campañas publicitarias, diseño de nuevos servicios y/o productos, fortalecimiento de la imagen Institucional y sobre todo la promoción de la Institución en términos generales.</t>
  </si>
  <si>
    <t>N° de equipo adquirido, inventariado en uso o almacenado</t>
  </si>
  <si>
    <t>Personal administrativo de la Dirección de Marketing y Diseño</t>
  </si>
  <si>
    <t>DIRCOM, SEAFI</t>
  </si>
  <si>
    <t>Unidades académicas y administrativas capacitadas en en temas de difusión y mercadeo e imagen institucional</t>
  </si>
  <si>
    <t>Número de docentes y personal administrativo capacitado en temas de difusión, mercadeo e imagen institucional</t>
  </si>
  <si>
    <t>6.e.1</t>
  </si>
  <si>
    <t>Tallares de capacitación con Jefes, Coordinadores de carreras y unidades de comunicación</t>
  </si>
  <si>
    <t>Esta actividad se desarrollará para fortalecer las capacidades y conocimientos de los encargados de comunicación de las diferentes unidades académicas y/o administrativas en temas de difusión y mercadeo.</t>
  </si>
  <si>
    <t>N° de talleres y materiales diseñados, producidos y listados de asistencia</t>
  </si>
  <si>
    <t>Población administrativa y docentes</t>
  </si>
  <si>
    <t>Marketing</t>
  </si>
  <si>
    <t>Oficinas equipadas con escritorios, sillas y demás equipo de oficina.</t>
  </si>
  <si>
    <t>La oficina del departamento de mercadeo  con al menos una computadora y una silla para cada persona que en ella labore.</t>
  </si>
  <si>
    <t>6.c.1</t>
  </si>
  <si>
    <t>Compra de escritorios, sillas y materiales de oficina para el personal del departamento de mercadeo</t>
  </si>
  <si>
    <t>Se realizará la compra del equipo y materiales de oficina que permitan al personal de Mercadeo el desarrollo de sus funciones como ser campañas publicitarias, diseño de nuevos servicios y/o productos, fortalecimiento de la imagen Institucional y sobre todo la promoción de la Institución en términos generales.</t>
  </si>
  <si>
    <t>N° de equipo y materiales adquiridos, inventariados en uso o almacenados</t>
  </si>
  <si>
    <t>Bateria UPS Regulador de voltaje</t>
  </si>
  <si>
    <t>Biombos</t>
  </si>
  <si>
    <t>Impresión de materiales</t>
  </si>
  <si>
    <t>Afiches</t>
  </si>
  <si>
    <t>Banners en lona vinilica</t>
  </si>
  <si>
    <t>Cd´s(1 torre)</t>
  </si>
  <si>
    <t>Mascota PUMA</t>
  </si>
  <si>
    <t>Material textil (camisetas)</t>
  </si>
  <si>
    <t>Alimentos y bebidas</t>
  </si>
  <si>
    <t xml:space="preserve">Alquiler de toldos </t>
  </si>
  <si>
    <t>Alquiler de mesas</t>
  </si>
  <si>
    <t>Alquiler de tarima</t>
  </si>
  <si>
    <t>Banners</t>
  </si>
  <si>
    <t>Tarjetas de invitación</t>
  </si>
  <si>
    <t>Llaveros</t>
  </si>
  <si>
    <t>Camisetas Polo</t>
  </si>
  <si>
    <t>Termos plásticos</t>
  </si>
  <si>
    <t>Bolsos</t>
  </si>
  <si>
    <t>Stickers</t>
  </si>
  <si>
    <t>Presentación artística</t>
  </si>
  <si>
    <t>Trifolios</t>
  </si>
  <si>
    <t>Banners en vinil</t>
  </si>
  <si>
    <t>Banners en mesh</t>
  </si>
  <si>
    <t>Lavado de Mascota PUMA</t>
  </si>
  <si>
    <t xml:space="preserve">Alimentación y bebidas </t>
  </si>
  <si>
    <t>Material de reproducción</t>
  </si>
  <si>
    <t>Vallas publicitarias con estructura</t>
  </si>
  <si>
    <t>Hojas volantes</t>
  </si>
  <si>
    <t>Lavado Mascota PUMA</t>
  </si>
  <si>
    <t>Gráficas de piso</t>
  </si>
  <si>
    <t>Publicación en Prensa</t>
  </si>
  <si>
    <t>Vallas</t>
  </si>
  <si>
    <t>Calendarios Institucionales plastificados</t>
  </si>
  <si>
    <t>Calendarios Institucionales anillados</t>
  </si>
  <si>
    <t>Afiches (calendarios)</t>
  </si>
  <si>
    <t>Llaveros de cuero</t>
  </si>
  <si>
    <t>Porta plumas de cuero</t>
  </si>
  <si>
    <t>Porta Tablets</t>
  </si>
  <si>
    <t>Agendas 2014 (Estilo Presidente)</t>
  </si>
  <si>
    <t>Stickers basureros</t>
  </si>
  <si>
    <t>Stickers de campaña</t>
  </si>
  <si>
    <t>Camisetas</t>
  </si>
  <si>
    <t>Campaña Interna</t>
  </si>
  <si>
    <t>Banner</t>
  </si>
  <si>
    <t>Campaña externa</t>
  </si>
  <si>
    <t>Publicaciones en Periódicos</t>
  </si>
  <si>
    <t>Folleto de oferta académica</t>
  </si>
  <si>
    <t>Trifolios por carreras</t>
  </si>
  <si>
    <t>Banners Mesh</t>
  </si>
  <si>
    <t>Equipo de Audio y luces</t>
  </si>
  <si>
    <t>Generador Eléctrico</t>
  </si>
  <si>
    <t xml:space="preserve">Instrumentos Musicales </t>
  </si>
  <si>
    <t>Actuaciones Artisticas</t>
  </si>
  <si>
    <t>Vasos térmicos</t>
  </si>
  <si>
    <t>Valla peatonal</t>
  </si>
  <si>
    <t>Audio y luces</t>
  </si>
  <si>
    <t>Instrumentos musicales</t>
  </si>
  <si>
    <t>Banners de 140x30 cm</t>
  </si>
  <si>
    <t>Toldo de 10x15 metros</t>
  </si>
  <si>
    <t>Alimentación</t>
  </si>
  <si>
    <t xml:space="preserve">Exposición </t>
  </si>
  <si>
    <t>Valla</t>
  </si>
  <si>
    <t>Pantalla Led</t>
  </si>
  <si>
    <t>Generador eléctrico</t>
  </si>
  <si>
    <t>Banderines</t>
  </si>
  <si>
    <t>Equipo de Audio</t>
  </si>
  <si>
    <t>Generador Electrico</t>
  </si>
  <si>
    <t xml:space="preserve">alimentación </t>
  </si>
  <si>
    <t>Alquiler de salas</t>
  </si>
  <si>
    <t>Publicaciones en Periódicos Nacionales</t>
  </si>
  <si>
    <t>Impresión edición especial HEU</t>
  </si>
  <si>
    <t>Alimentación para reuniones de trabajo</t>
  </si>
  <si>
    <t xml:space="preserve">Cd´s </t>
  </si>
  <si>
    <t>Carpetas</t>
  </si>
  <si>
    <t xml:space="preserve">Pendones </t>
  </si>
  <si>
    <t>Cruza calles</t>
  </si>
  <si>
    <t>Vallas Perimetrales</t>
  </si>
  <si>
    <t>Estructuras para postes de luz</t>
  </si>
  <si>
    <t>Estructura para mural interno</t>
  </si>
  <si>
    <t>Instalación de estructuras para la venta de espacios para publicidad dentro del Campus de Tegucigalpa</t>
  </si>
  <si>
    <t>Campaña publicitaria sobre logros del Hospital Escuela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</si>
</sst>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81"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9"/>
      <color theme="1"/>
      <name val="Calibri"/>
      <family val="2"/>
      <scheme val="minor"/>
    </font>
    <font>
      <sz val="10"/>
      <color theme="1"/>
      <name val="Calibri"/>
      <family val="2"/>
      <scheme val="minor"/>
    </font>
    <font>
      <sz val="10"/>
      <name val="Calibri"/>
      <family val="2"/>
    </font>
    <font>
      <sz val="9"/>
      <name val="Calibri"/>
      <family val="2"/>
      <scheme val="minor"/>
    </font>
    <font>
      <b/>
      <sz val="9"/>
      <color indexed="81"/>
      <name val="Tahoma"/>
      <charset val="1"/>
    </font>
    <font>
      <sz val="9"/>
      <color indexed="81"/>
      <name val="Tahoma"/>
      <charset val="1"/>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44" fontId="22" fillId="2" borderId="9" xfId="10" applyFont="1" applyFill="1" applyBorder="1" applyAlignment="1">
      <alignment vertical="center"/>
    </xf>
    <xf numFmtId="44" fontId="22" fillId="2" borderId="12" xfId="10" applyFont="1" applyFill="1" applyBorder="1" applyAlignment="1">
      <alignment vertical="center"/>
    </xf>
    <xf numFmtId="1" fontId="22" fillId="2" borderId="16" xfId="0" applyNumberFormat="1" applyFont="1" applyFill="1" applyBorder="1" applyAlignment="1">
      <alignment horizontal="center" vertical="center"/>
    </xf>
    <xf numFmtId="44" fontId="22" fillId="2" borderId="11" xfId="10" applyFont="1" applyFill="1" applyBorder="1" applyAlignment="1">
      <alignment vertical="center"/>
    </xf>
    <xf numFmtId="0" fontId="0" fillId="3" borderId="0" xfId="0" applyFill="1" applyAlignment="1">
      <alignment vertical="center" wrapText="1"/>
    </xf>
    <xf numFmtId="0" fontId="33" fillId="3" borderId="26" xfId="19" applyFont="1" applyFill="1" applyBorder="1" applyAlignment="1">
      <alignment vertical="center" wrapText="1"/>
    </xf>
    <xf numFmtId="0" fontId="33" fillId="3" borderId="26" xfId="19" applyFont="1" applyFill="1" applyBorder="1" applyAlignment="1">
      <alignment horizontal="center" vertical="center" wrapText="1"/>
    </xf>
    <xf numFmtId="0" fontId="33" fillId="3" borderId="26" xfId="19" applyFont="1" applyFill="1" applyBorder="1" applyAlignment="1">
      <alignment vertical="top" wrapText="1"/>
    </xf>
    <xf numFmtId="0" fontId="38" fillId="3" borderId="26" xfId="19" applyFont="1" applyFill="1" applyBorder="1" applyAlignment="1">
      <alignment horizontal="left" vertical="center" wrapText="1"/>
    </xf>
    <xf numFmtId="0" fontId="32" fillId="3" borderId="26" xfId="0" applyFont="1" applyFill="1" applyBorder="1" applyAlignment="1">
      <alignment wrapText="1"/>
    </xf>
    <xf numFmtId="0" fontId="32" fillId="3" borderId="26" xfId="0" applyFont="1" applyFill="1" applyBorder="1" applyAlignment="1">
      <alignment horizontal="center" vertical="center" wrapText="1"/>
    </xf>
    <xf numFmtId="0" fontId="38" fillId="3" borderId="26" xfId="19" applyFont="1" applyFill="1" applyBorder="1" applyAlignment="1">
      <alignment horizontal="center" vertical="center" wrapText="1"/>
    </xf>
    <xf numFmtId="43" fontId="39" fillId="0" borderId="26" xfId="18" applyFont="1" applyBorder="1" applyAlignment="1">
      <alignment horizontal="center" vertical="center" wrapText="1"/>
    </xf>
    <xf numFmtId="0" fontId="32" fillId="3" borderId="0" xfId="0" applyFont="1" applyFill="1" applyAlignment="1">
      <alignment horizontal="center" vertical="center" wrapText="1"/>
    </xf>
    <xf numFmtId="0" fontId="32" fillId="3" borderId="26" xfId="0" applyFont="1" applyFill="1" applyBorder="1" applyAlignment="1">
      <alignment vertical="top" wrapText="1"/>
    </xf>
    <xf numFmtId="0" fontId="33" fillId="3" borderId="27" xfId="19" applyFont="1" applyFill="1" applyBorder="1" applyAlignment="1">
      <alignment horizontal="center" vertical="center" wrapText="1"/>
    </xf>
    <xf numFmtId="0" fontId="33" fillId="3" borderId="27" xfId="19" applyFont="1" applyFill="1" applyBorder="1" applyAlignment="1">
      <alignment vertical="top" wrapText="1"/>
    </xf>
    <xf numFmtId="0" fontId="33" fillId="3" borderId="0" xfId="19" applyFont="1" applyFill="1" applyBorder="1" applyAlignment="1">
      <alignment horizontal="center" vertical="center" wrapText="1"/>
    </xf>
    <xf numFmtId="0" fontId="35" fillId="3" borderId="26" xfId="0" applyFont="1" applyFill="1" applyBorder="1" applyAlignment="1">
      <alignment horizontal="center" vertical="center" wrapText="1"/>
    </xf>
    <xf numFmtId="0" fontId="35" fillId="3" borderId="26" xfId="0" applyFont="1" applyFill="1" applyBorder="1" applyAlignment="1">
      <alignment vertical="top" wrapText="1"/>
    </xf>
    <xf numFmtId="0" fontId="26" fillId="3" borderId="26" xfId="19" applyFont="1" applyFill="1" applyBorder="1" applyAlignment="1">
      <alignment vertical="top" wrapText="1"/>
    </xf>
    <xf numFmtId="0" fontId="75" fillId="3" borderId="26" xfId="0" applyFont="1" applyFill="1" applyBorder="1" applyAlignment="1">
      <alignment wrapText="1"/>
    </xf>
    <xf numFmtId="0" fontId="75" fillId="3" borderId="26" xfId="0" applyFont="1" applyFill="1" applyBorder="1" applyAlignment="1">
      <alignment horizontal="center" vertical="center" wrapText="1"/>
    </xf>
    <xf numFmtId="0" fontId="26" fillId="3" borderId="26" xfId="19" applyFont="1" applyFill="1" applyBorder="1" applyAlignment="1">
      <alignment vertical="center" wrapText="1"/>
    </xf>
    <xf numFmtId="0" fontId="76" fillId="3" borderId="0" xfId="0" applyFont="1" applyFill="1" applyAlignment="1">
      <alignment wrapText="1"/>
    </xf>
    <xf numFmtId="0" fontId="26" fillId="3" borderId="26" xfId="0" applyFont="1" applyFill="1" applyBorder="1" applyAlignment="1">
      <alignment vertical="top" wrapText="1"/>
    </xf>
    <xf numFmtId="9" fontId="77" fillId="0" borderId="26" xfId="17" applyFont="1" applyFill="1" applyBorder="1" applyAlignment="1">
      <alignment horizontal="center" vertical="center" wrapText="1"/>
    </xf>
    <xf numFmtId="43" fontId="77" fillId="0" borderId="26" xfId="18" applyFont="1" applyFill="1" applyBorder="1" applyAlignment="1">
      <alignment horizontal="center" vertical="center" wrapText="1"/>
    </xf>
    <xf numFmtId="0" fontId="77" fillId="0" borderId="26" xfId="19" applyFont="1" applyFill="1" applyBorder="1" applyAlignment="1">
      <alignment horizontal="center" vertical="center" wrapText="1"/>
    </xf>
    <xf numFmtId="9" fontId="77" fillId="0" borderId="26" xfId="19" applyNumberFormat="1" applyFont="1" applyFill="1" applyBorder="1" applyAlignment="1">
      <alignment horizontal="center" vertical="center" wrapText="1"/>
    </xf>
    <xf numFmtId="0" fontId="77" fillId="3" borderId="26" xfId="19" applyFont="1" applyFill="1" applyBorder="1" applyAlignment="1">
      <alignment horizontal="center" vertical="center" wrapText="1"/>
    </xf>
    <xf numFmtId="0" fontId="76" fillId="0" borderId="0" xfId="0" applyFont="1"/>
    <xf numFmtId="43" fontId="76" fillId="0" borderId="0" xfId="18" applyFont="1"/>
    <xf numFmtId="0" fontId="26" fillId="3" borderId="26" xfId="19" applyFont="1" applyFill="1" applyBorder="1" applyAlignment="1">
      <alignment horizontal="left" vertical="center" wrapText="1"/>
    </xf>
    <xf numFmtId="0" fontId="26" fillId="3" borderId="26" xfId="19" applyFont="1" applyFill="1" applyBorder="1" applyAlignment="1">
      <alignment horizontal="center" vertical="center" wrapText="1"/>
    </xf>
    <xf numFmtId="0" fontId="75" fillId="3" borderId="30" xfId="0" applyFont="1" applyFill="1" applyBorder="1" applyAlignment="1">
      <alignment vertical="center" wrapText="1"/>
    </xf>
    <xf numFmtId="0" fontId="78" fillId="3" borderId="26" xfId="0" applyFont="1" applyFill="1" applyBorder="1" applyAlignment="1">
      <alignment vertical="center" wrapText="1"/>
    </xf>
    <xf numFmtId="0" fontId="0" fillId="3" borderId="26" xfId="0"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0" fillId="3" borderId="26" xfId="0" applyFill="1" applyBorder="1" applyAlignment="1">
      <alignment wrapText="1"/>
    </xf>
    <xf numFmtId="9" fontId="32" fillId="0" borderId="26" xfId="17" applyFont="1" applyFill="1" applyBorder="1" applyAlignment="1">
      <alignment horizontal="center" vertical="center" wrapText="1"/>
    </xf>
    <xf numFmtId="0" fontId="4" fillId="5" borderId="9" xfId="0" applyFont="1" applyFill="1" applyBorder="1"/>
    <xf numFmtId="0" fontId="4" fillId="5" borderId="9" xfId="0" applyFont="1" applyFill="1" applyBorder="1" applyAlignment="1">
      <alignment horizontal="right"/>
    </xf>
    <xf numFmtId="44" fontId="4" fillId="5" borderId="14" xfId="10" applyFont="1" applyFill="1" applyBorder="1"/>
    <xf numFmtId="0" fontId="4" fillId="5" borderId="12" xfId="0" applyFont="1" applyFill="1" applyBorder="1"/>
    <xf numFmtId="0" fontId="4" fillId="5" borderId="12" xfId="0" applyFont="1" applyFill="1" applyBorder="1" applyAlignment="1">
      <alignment horizontal="right"/>
    </xf>
    <xf numFmtId="44" fontId="4" fillId="5" borderId="33" xfId="10" applyFont="1" applyFill="1" applyBorder="1"/>
    <xf numFmtId="0" fontId="4" fillId="5" borderId="10" xfId="0" applyFont="1" applyFill="1" applyBorder="1" applyAlignment="1">
      <alignment horizontal="left"/>
    </xf>
    <xf numFmtId="0" fontId="4" fillId="5" borderId="10" xfId="0" applyFont="1" applyFill="1" applyBorder="1" applyAlignment="1">
      <alignment horizontal="right"/>
    </xf>
    <xf numFmtId="44" fontId="4" fillId="5" borderId="17" xfId="10" applyFont="1" applyFill="1" applyBorder="1"/>
    <xf numFmtId="0" fontId="4" fillId="5" borderId="10" xfId="0" applyFont="1" applyFill="1" applyBorder="1"/>
    <xf numFmtId="0" fontId="4" fillId="5" borderId="10" xfId="0" applyFont="1" applyFill="1" applyBorder="1" applyAlignment="1">
      <alignment vertical="top" wrapText="1"/>
    </xf>
    <xf numFmtId="41" fontId="4" fillId="5" borderId="16" xfId="0" applyNumberFormat="1" applyFont="1" applyFill="1" applyBorder="1" applyAlignment="1">
      <alignment horizontal="right" vertical="center"/>
    </xf>
    <xf numFmtId="41" fontId="4" fillId="5" borderId="17" xfId="0" applyNumberFormat="1" applyFont="1" applyFill="1" applyBorder="1"/>
    <xf numFmtId="41" fontId="4" fillId="5" borderId="16" xfId="0" applyNumberFormat="1" applyFont="1" applyFill="1" applyBorder="1" applyAlignment="1"/>
    <xf numFmtId="0" fontId="4" fillId="5" borderId="11" xfId="0" applyFont="1" applyFill="1" applyBorder="1"/>
    <xf numFmtId="41" fontId="4" fillId="5" borderId="46" xfId="0" applyNumberFormat="1" applyFont="1" applyFill="1" applyBorder="1" applyAlignment="1"/>
    <xf numFmtId="41" fontId="4" fillId="5" borderId="19" xfId="0" applyNumberFormat="1" applyFont="1" applyFill="1" applyBorder="1"/>
    <xf numFmtId="41" fontId="4" fillId="5" borderId="45" xfId="0" applyNumberFormat="1" applyFont="1" applyFill="1" applyBorder="1" applyAlignment="1"/>
    <xf numFmtId="0" fontId="4" fillId="5" borderId="20" xfId="0" applyFont="1" applyFill="1" applyBorder="1"/>
    <xf numFmtId="44" fontId="4" fillId="5" borderId="19" xfId="10" applyFont="1" applyFill="1" applyBorder="1"/>
    <xf numFmtId="0" fontId="23" fillId="14" borderId="16" xfId="0" applyNumberFormat="1" applyFont="1" applyFill="1" applyBorder="1" applyAlignment="1">
      <alignment horizontal="center" vertical="center"/>
    </xf>
    <xf numFmtId="0" fontId="4" fillId="5" borderId="14" xfId="0" applyFont="1" applyFill="1" applyBorder="1"/>
    <xf numFmtId="44" fontId="4" fillId="5" borderId="9" xfId="10" applyFont="1" applyFill="1" applyBorder="1"/>
    <xf numFmtId="0" fontId="4" fillId="5" borderId="17" xfId="0" applyFont="1" applyFill="1" applyBorder="1"/>
    <xf numFmtId="44" fontId="4" fillId="5" borderId="10" xfId="10" applyFont="1" applyFill="1" applyBorder="1"/>
    <xf numFmtId="0" fontId="4" fillId="5" borderId="17" xfId="0" applyFont="1" applyFill="1" applyBorder="1" applyAlignment="1">
      <alignment horizontal="left"/>
    </xf>
    <xf numFmtId="41" fontId="4" fillId="5" borderId="10" xfId="0" applyNumberFormat="1" applyFont="1" applyFill="1" applyBorder="1" applyAlignment="1">
      <alignment horizontal="right"/>
    </xf>
    <xf numFmtId="44" fontId="22" fillId="2" borderId="1" xfId="10" applyFont="1" applyFill="1" applyBorder="1" applyAlignment="1">
      <alignment vertical="center"/>
    </xf>
    <xf numFmtId="44" fontId="22" fillId="5" borderId="10" xfId="10" applyFont="1" applyFill="1" applyBorder="1" applyAlignment="1">
      <alignment vertical="center"/>
    </xf>
    <xf numFmtId="44" fontId="22" fillId="2" borderId="10" xfId="10" applyFont="1" applyFill="1" applyBorder="1" applyAlignment="1">
      <alignment vertical="center"/>
    </xf>
    <xf numFmtId="44" fontId="22" fillId="5" borderId="11" xfId="10" applyFont="1" applyFill="1" applyBorder="1" applyAlignment="1">
      <alignment vertical="center"/>
    </xf>
    <xf numFmtId="0" fontId="22" fillId="5" borderId="4" xfId="0" applyFont="1" applyFill="1" applyBorder="1" applyAlignment="1">
      <alignment horizontal="center" vertical="center"/>
    </xf>
    <xf numFmtId="0" fontId="22" fillId="5" borderId="47" xfId="0" applyFont="1" applyFill="1" applyBorder="1" applyAlignment="1">
      <alignment horizontal="center" vertical="center"/>
    </xf>
    <xf numFmtId="44" fontId="22" fillId="0" borderId="14" xfId="10" applyFont="1" applyFill="1" applyBorder="1" applyAlignment="1">
      <alignment vertical="center"/>
    </xf>
    <xf numFmtId="44" fontId="22" fillId="2" borderId="26" xfId="10" applyFont="1" applyFill="1" applyBorder="1" applyAlignment="1">
      <alignment vertical="center"/>
    </xf>
    <xf numFmtId="44" fontId="4" fillId="5" borderId="45" xfId="10" applyFont="1" applyFill="1" applyBorder="1"/>
    <xf numFmtId="44" fontId="4" fillId="5" borderId="16" xfId="10" applyFont="1" applyFill="1" applyBorder="1"/>
    <xf numFmtId="0" fontId="4" fillId="5" borderId="17" xfId="0" applyFont="1" applyFill="1" applyBorder="1" applyAlignment="1">
      <alignment vertical="top" wrapText="1"/>
    </xf>
    <xf numFmtId="0" fontId="4" fillId="5" borderId="19" xfId="0" applyFont="1" applyFill="1" applyBorder="1"/>
    <xf numFmtId="41" fontId="4" fillId="5" borderId="11" xfId="0" applyNumberFormat="1" applyFont="1" applyFill="1" applyBorder="1" applyAlignment="1">
      <alignment horizontal="right"/>
    </xf>
    <xf numFmtId="44" fontId="4" fillId="5" borderId="46" xfId="10" applyFont="1" applyFill="1" applyBorder="1"/>
    <xf numFmtId="0" fontId="4" fillId="5" borderId="9" xfId="0" applyFont="1" applyFill="1" applyBorder="1" applyAlignment="1">
      <alignment horizontal="left"/>
    </xf>
    <xf numFmtId="0" fontId="4" fillId="5" borderId="32" xfId="0" applyFont="1" applyFill="1" applyBorder="1" applyAlignment="1"/>
    <xf numFmtId="44" fontId="4" fillId="5" borderId="8" xfId="10" applyFont="1" applyFill="1" applyBorder="1" applyAlignment="1"/>
    <xf numFmtId="44" fontId="4" fillId="2" borderId="45" xfId="10" applyFont="1" applyFill="1" applyBorder="1"/>
    <xf numFmtId="0" fontId="4" fillId="5" borderId="18" xfId="0" applyFont="1" applyFill="1" applyBorder="1" applyAlignment="1"/>
    <xf numFmtId="44" fontId="4" fillId="5" borderId="10" xfId="10" applyFont="1" applyFill="1" applyBorder="1" applyAlignment="1"/>
    <xf numFmtId="44" fontId="4" fillId="2" borderId="13" xfId="10" applyFont="1" applyFill="1" applyBorder="1"/>
    <xf numFmtId="0" fontId="4" fillId="5" borderId="1" xfId="0" applyFont="1" applyFill="1" applyBorder="1" applyAlignment="1">
      <alignment horizontal="left"/>
    </xf>
    <xf numFmtId="0" fontId="4" fillId="5" borderId="21" xfId="0" applyFont="1" applyFill="1" applyBorder="1" applyAlignment="1"/>
    <xf numFmtId="44" fontId="4" fillId="5" borderId="20" xfId="10" applyFont="1" applyFill="1" applyBorder="1" applyAlignment="1"/>
    <xf numFmtId="44" fontId="4" fillId="2" borderId="10" xfId="10" applyFont="1" applyFill="1" applyBorder="1"/>
    <xf numFmtId="44" fontId="4" fillId="2" borderId="12" xfId="10" applyFont="1" applyFill="1" applyBorder="1"/>
    <xf numFmtId="41" fontId="4" fillId="5" borderId="35" xfId="0" applyNumberFormat="1" applyFont="1" applyFill="1" applyBorder="1" applyAlignment="1"/>
    <xf numFmtId="44" fontId="4" fillId="5" borderId="11" xfId="10" applyFont="1" applyFill="1" applyBorder="1"/>
    <xf numFmtId="44" fontId="4" fillId="2" borderId="48" xfId="10" applyFont="1" applyFill="1" applyBorder="1"/>
    <xf numFmtId="3" fontId="4" fillId="5" borderId="9" xfId="0" applyNumberFormat="1" applyFont="1" applyFill="1" applyBorder="1" applyAlignment="1">
      <alignment horizontal="right"/>
    </xf>
    <xf numFmtId="44" fontId="4" fillId="2" borderId="9" xfId="10" applyFont="1" applyFill="1" applyBorder="1"/>
    <xf numFmtId="3" fontId="4" fillId="5" borderId="10" xfId="0" applyNumberFormat="1" applyFont="1" applyFill="1" applyBorder="1" applyAlignment="1">
      <alignment horizontal="right"/>
    </xf>
    <xf numFmtId="0" fontId="4" fillId="5" borderId="10" xfId="0" applyNumberFormat="1" applyFont="1" applyFill="1" applyBorder="1" applyAlignment="1">
      <alignment horizontal="right"/>
    </xf>
    <xf numFmtId="44" fontId="4" fillId="2" borderId="11" xfId="10" applyFont="1" applyFill="1" applyBorder="1"/>
    <xf numFmtId="0" fontId="3" fillId="5" borderId="14" xfId="0" applyFont="1" applyFill="1" applyBorder="1" applyAlignment="1">
      <alignment horizontal="left"/>
    </xf>
    <xf numFmtId="0" fontId="3" fillId="5" borderId="9" xfId="0" applyFont="1" applyFill="1" applyBorder="1" applyAlignment="1">
      <alignment horizontal="right"/>
    </xf>
    <xf numFmtId="44" fontId="3" fillId="5" borderId="45" xfId="10" applyFont="1" applyFill="1" applyBorder="1" applyAlignment="1"/>
    <xf numFmtId="44" fontId="3" fillId="0" borderId="9" xfId="10" applyFont="1" applyFill="1" applyBorder="1" applyAlignment="1">
      <alignment horizontal="center"/>
    </xf>
    <xf numFmtId="0" fontId="4" fillId="5" borderId="10" xfId="10" applyNumberFormat="1" applyFont="1" applyFill="1" applyBorder="1" applyAlignment="1">
      <alignment horizontal="right"/>
    </xf>
    <xf numFmtId="44" fontId="4" fillId="5" borderId="16" xfId="10" applyFont="1" applyFill="1" applyBorder="1" applyAlignment="1">
      <alignment horizontal="center"/>
    </xf>
    <xf numFmtId="0" fontId="4" fillId="5" borderId="33" xfId="0" applyFont="1" applyFill="1" applyBorder="1" applyAlignment="1">
      <alignment horizontal="left"/>
    </xf>
    <xf numFmtId="44" fontId="4" fillId="5" borderId="13" xfId="10" applyFont="1" applyFill="1" applyBorder="1" applyAlignment="1"/>
    <xf numFmtId="0" fontId="3" fillId="5" borderId="17" xfId="0" applyFont="1" applyFill="1" applyBorder="1" applyAlignment="1">
      <alignment horizontal="left"/>
    </xf>
    <xf numFmtId="0" fontId="4" fillId="5" borderId="11" xfId="0" applyFont="1" applyFill="1" applyBorder="1" applyAlignment="1">
      <alignment horizontal="right"/>
    </xf>
    <xf numFmtId="0" fontId="35" fillId="5" borderId="9" xfId="0" applyFont="1" applyFill="1" applyBorder="1"/>
    <xf numFmtId="41" fontId="35" fillId="5" borderId="9" xfId="0" applyNumberFormat="1" applyFont="1" applyFill="1" applyBorder="1" applyAlignment="1"/>
    <xf numFmtId="44" fontId="35" fillId="5" borderId="14" xfId="10" applyFont="1" applyFill="1" applyBorder="1"/>
    <xf numFmtId="0" fontId="35" fillId="5" borderId="10" xfId="0" applyFont="1" applyFill="1" applyBorder="1"/>
    <xf numFmtId="41" fontId="35" fillId="5" borderId="10" xfId="0" applyNumberFormat="1" applyFont="1" applyFill="1" applyBorder="1" applyAlignment="1"/>
    <xf numFmtId="44" fontId="35" fillId="5" borderId="17" xfId="10" applyFont="1" applyFill="1" applyBorder="1"/>
    <xf numFmtId="41" fontId="4" fillId="5" borderId="10" xfId="0" applyNumberFormat="1" applyFont="1" applyFill="1" applyBorder="1" applyAlignment="1"/>
    <xf numFmtId="41" fontId="4" fillId="5" borderId="11" xfId="0" applyNumberFormat="1" applyFont="1" applyFill="1" applyBorder="1" applyAlignment="1"/>
    <xf numFmtId="0" fontId="22" fillId="5" borderId="13" xfId="0" applyNumberFormat="1" applyFont="1" applyFill="1" applyBorder="1" applyAlignment="1">
      <alignment horizontal="right" vertical="center"/>
    </xf>
    <xf numFmtId="41" fontId="4" fillId="5" borderId="34" xfId="0" applyNumberFormat="1" applyFont="1" applyFill="1" applyBorder="1" applyAlignment="1"/>
    <xf numFmtId="41" fontId="4" fillId="5" borderId="22" xfId="0" applyNumberFormat="1" applyFont="1" applyFill="1" applyBorder="1"/>
    <xf numFmtId="0" fontId="35" fillId="5" borderId="14" xfId="0" applyFont="1" applyFill="1" applyBorder="1"/>
    <xf numFmtId="44" fontId="35" fillId="5" borderId="45" xfId="10" applyFont="1" applyFill="1" applyBorder="1"/>
    <xf numFmtId="0" fontId="35" fillId="5" borderId="17" xfId="0" applyFont="1" applyFill="1" applyBorder="1"/>
    <xf numFmtId="44" fontId="35" fillId="5" borderId="16" xfId="10" applyFont="1" applyFill="1" applyBorder="1"/>
    <xf numFmtId="0" fontId="4" fillId="5" borderId="49" xfId="0" applyFont="1" applyFill="1" applyBorder="1"/>
    <xf numFmtId="41" fontId="4" fillId="5" borderId="2" xfId="0" applyNumberFormat="1" applyFont="1" applyFill="1" applyBorder="1" applyAlignment="1"/>
    <xf numFmtId="44" fontId="4" fillId="5" borderId="48" xfId="10" applyFont="1" applyFill="1" applyBorder="1"/>
    <xf numFmtId="41" fontId="4" fillId="5" borderId="13" xfId="0" applyNumberFormat="1" applyFont="1" applyFill="1" applyBorder="1" applyAlignment="1"/>
    <xf numFmtId="0" fontId="0" fillId="5" borderId="12" xfId="0" applyFont="1" applyFill="1" applyBorder="1"/>
    <xf numFmtId="0" fontId="0" fillId="5" borderId="10" xfId="0" applyFont="1" applyFill="1" applyBorder="1"/>
    <xf numFmtId="0" fontId="0" fillId="5" borderId="11" xfId="0" applyFont="1" applyFill="1" applyBorder="1" applyAlignment="1">
      <alignment vertical="center"/>
    </xf>
    <xf numFmtId="0" fontId="0" fillId="5" borderId="2" xfId="0" applyFont="1" applyFill="1" applyBorder="1" applyAlignment="1">
      <alignment horizontal="right" vertical="center"/>
    </xf>
    <xf numFmtId="0" fontId="0" fillId="5" borderId="10" xfId="0" applyFont="1" applyFill="1" applyBorder="1" applyAlignment="1">
      <alignment horizontal="left"/>
    </xf>
    <xf numFmtId="0" fontId="22" fillId="5" borderId="12" xfId="0" applyFont="1" applyFill="1" applyBorder="1" applyAlignment="1">
      <alignment vertical="center" wrapText="1"/>
    </xf>
    <xf numFmtId="0" fontId="35" fillId="5" borderId="20" xfId="0" applyFont="1" applyFill="1" applyBorder="1"/>
    <xf numFmtId="41" fontId="35" fillId="5" borderId="20" xfId="0" applyNumberFormat="1" applyFont="1" applyFill="1" applyBorder="1" applyAlignment="1"/>
    <xf numFmtId="44" fontId="35" fillId="5" borderId="22" xfId="10" applyFont="1" applyFill="1" applyBorder="1"/>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6" fillId="3" borderId="30" xfId="19" applyFont="1" applyFill="1" applyBorder="1" applyAlignment="1">
      <alignment horizontal="center" vertical="center" wrapText="1"/>
    </xf>
    <xf numFmtId="0" fontId="26" fillId="3" borderId="28" xfId="19" applyFont="1" applyFill="1" applyBorder="1" applyAlignment="1">
      <alignment horizontal="center" vertical="center" wrapText="1"/>
    </xf>
    <xf numFmtId="0" fontId="26" fillId="3"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xf numFmtId="0" fontId="32" fillId="3" borderId="27" xfId="0" applyFont="1" applyFill="1" applyBorder="1" applyAlignment="1">
      <alignment vertical="center" wrapText="1"/>
    </xf>
    <xf numFmtId="0" fontId="32" fillId="3" borderId="26" xfId="0" applyFont="1" applyFill="1" applyBorder="1" applyAlignment="1">
      <alignment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5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numCache>
            </c:numRef>
          </c:val>
        </c:ser>
        <c:dLbls>
          <c:showLegendKey val="0"/>
          <c:showVal val="0"/>
          <c:showCatName val="0"/>
          <c:showSerName val="0"/>
          <c:showPercent val="0"/>
          <c:showBubbleSize val="0"/>
        </c:dLbls>
        <c:gapWidth val="150"/>
        <c:shape val="box"/>
        <c:axId val="210617472"/>
        <c:axId val="210619392"/>
        <c:axId val="0"/>
      </c:bar3DChart>
      <c:catAx>
        <c:axId val="210617472"/>
        <c:scaling>
          <c:orientation val="minMax"/>
        </c:scaling>
        <c:delete val="0"/>
        <c:axPos val="b"/>
        <c:majorTickMark val="none"/>
        <c:minorTickMark val="none"/>
        <c:tickLblPos val="nextTo"/>
        <c:txPr>
          <a:bodyPr/>
          <a:lstStyle/>
          <a:p>
            <a:pPr>
              <a:defRPr lang="es-HN"/>
            </a:pPr>
            <a:endParaRPr lang="es-HN"/>
          </a:p>
        </c:txPr>
        <c:crossAx val="210619392"/>
        <c:crosses val="autoZero"/>
        <c:auto val="1"/>
        <c:lblAlgn val="ctr"/>
        <c:lblOffset val="100"/>
        <c:noMultiLvlLbl val="0"/>
      </c:catAx>
      <c:valAx>
        <c:axId val="21061939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2106174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6</c:v>
                </c:pt>
                <c:pt idx="1">
                  <c:v>0</c:v>
                </c:pt>
                <c:pt idx="2">
                  <c:v>2</c:v>
                </c:pt>
                <c:pt idx="3">
                  <c:v>0</c:v>
                </c:pt>
                <c:pt idx="4">
                  <c:v>0</c:v>
                </c:pt>
                <c:pt idx="5">
                  <c:v>1</c:v>
                </c:pt>
                <c:pt idx="6">
                  <c:v>1</c:v>
                </c:pt>
                <c:pt idx="7">
                  <c:v>0</c:v>
                </c:pt>
                <c:pt idx="8">
                  <c:v>1</c:v>
                </c:pt>
                <c:pt idx="9">
                  <c:v>0</c:v>
                </c:pt>
              </c:numCache>
            </c:numRef>
          </c:val>
        </c:ser>
        <c:dLbls>
          <c:showLegendKey val="0"/>
          <c:showVal val="0"/>
          <c:showCatName val="0"/>
          <c:showSerName val="0"/>
          <c:showPercent val="0"/>
          <c:showBubbleSize val="0"/>
        </c:dLbls>
        <c:gapWidth val="150"/>
        <c:shape val="box"/>
        <c:axId val="380932096"/>
        <c:axId val="380934016"/>
        <c:axId val="0"/>
      </c:bar3DChart>
      <c:catAx>
        <c:axId val="380932096"/>
        <c:scaling>
          <c:orientation val="minMax"/>
        </c:scaling>
        <c:delete val="0"/>
        <c:axPos val="b"/>
        <c:majorTickMark val="none"/>
        <c:minorTickMark val="none"/>
        <c:tickLblPos val="nextTo"/>
        <c:txPr>
          <a:bodyPr/>
          <a:lstStyle/>
          <a:p>
            <a:pPr>
              <a:defRPr lang="es-HN"/>
            </a:pPr>
            <a:endParaRPr lang="es-HN"/>
          </a:p>
        </c:txPr>
        <c:crossAx val="380934016"/>
        <c:crosses val="autoZero"/>
        <c:auto val="1"/>
        <c:lblAlgn val="ctr"/>
        <c:lblOffset val="100"/>
        <c:noMultiLvlLbl val="0"/>
      </c:catAx>
      <c:valAx>
        <c:axId val="3809340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8093209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2</c:v>
                </c:pt>
                <c:pt idx="1">
                  <c:v>0</c:v>
                </c:pt>
                <c:pt idx="2">
                  <c:v>0</c:v>
                </c:pt>
                <c:pt idx="3">
                  <c:v>3</c:v>
                </c:pt>
                <c:pt idx="4">
                  <c:v>0</c:v>
                </c:pt>
                <c:pt idx="5">
                  <c:v>1</c:v>
                </c:pt>
                <c:pt idx="6">
                  <c:v>1</c:v>
                </c:pt>
                <c:pt idx="7">
                  <c:v>1</c:v>
                </c:pt>
                <c:pt idx="8">
                  <c:v>1</c:v>
                </c:pt>
                <c:pt idx="9">
                  <c:v>0</c:v>
                </c:pt>
                <c:pt idx="10">
                  <c:v>1</c:v>
                </c:pt>
                <c:pt idx="11">
                  <c:v>0</c:v>
                </c:pt>
                <c:pt idx="12">
                  <c:v>5</c:v>
                </c:pt>
                <c:pt idx="13">
                  <c:v>0</c:v>
                </c:pt>
                <c:pt idx="14">
                  <c:v>1</c:v>
                </c:pt>
                <c:pt idx="15">
                  <c:v>6</c:v>
                </c:pt>
                <c:pt idx="16">
                  <c:v>200</c:v>
                </c:pt>
              </c:numCache>
            </c:numRef>
          </c:val>
        </c:ser>
        <c:dLbls>
          <c:showLegendKey val="0"/>
          <c:showVal val="0"/>
          <c:showCatName val="0"/>
          <c:showSerName val="0"/>
          <c:showPercent val="0"/>
          <c:showBubbleSize val="0"/>
        </c:dLbls>
        <c:gapWidth val="150"/>
        <c:shape val="box"/>
        <c:axId val="84669952"/>
        <c:axId val="84671488"/>
        <c:axId val="0"/>
      </c:bar3DChart>
      <c:catAx>
        <c:axId val="84669952"/>
        <c:scaling>
          <c:orientation val="minMax"/>
        </c:scaling>
        <c:delete val="0"/>
        <c:axPos val="b"/>
        <c:majorTickMark val="none"/>
        <c:minorTickMark val="none"/>
        <c:tickLblPos val="nextTo"/>
        <c:txPr>
          <a:bodyPr/>
          <a:lstStyle/>
          <a:p>
            <a:pPr>
              <a:defRPr lang="es-HN"/>
            </a:pPr>
            <a:endParaRPr lang="es-HN"/>
          </a:p>
        </c:txPr>
        <c:crossAx val="84671488"/>
        <c:crosses val="autoZero"/>
        <c:auto val="1"/>
        <c:lblAlgn val="ctr"/>
        <c:lblOffset val="100"/>
        <c:noMultiLvlLbl val="0"/>
      </c:catAx>
      <c:valAx>
        <c:axId val="8467148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8466995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RCADEO%20UNAH/Plan%20Estrat&#233;gico%20Mercadeo/Mercadeo%20Plan%20Estrategico/MATRIZ%20FORMULACI&#211;N%20POA-2015%20MKT%20(1)%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Científica"/>
      <sheetName val="Vinculación Univ. Sociedad"/>
      <sheetName val="Docencia y Profesorado Universi"/>
      <sheetName val="Estudiantes y Graduados"/>
      <sheetName val="Gestión del Conocimiento"/>
      <sheetName val="Lo Esencial de la Reforma Univ."/>
      <sheetName val="Aseguramiento de la Calidad"/>
      <sheetName val="Cultura de Innovación Insti..."/>
      <sheetName val="Posgrado"/>
      <sheetName val="Gestion Administrativa"/>
      <sheetName val="Gestión del Talento Humano"/>
      <sheetName val="Gestión Académica"/>
      <sheetName val="Internacionalización de la E.S."/>
      <sheetName val="Gobernabilidad y Procesos..."/>
    </sheetNames>
    <sheetDataSet>
      <sheetData sheetId="0" refreshError="1"/>
      <sheetData sheetId="1" refreshError="1"/>
      <sheetData sheetId="2" refreshError="1"/>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1" name="Tabla17" displayName="Tabla17" ref="B3:C13" totalsRowShown="0" headerRowDxfId="53" dataDxfId="52">
  <autoFilter ref="B3:C13"/>
  <tableColumns count="2">
    <tableColumn id="1" name="Descripción" dataDxfId="51"/>
    <tableColumn id="2" name="Monto" dataDxfId="50"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9" dataDxfId="48">
  <autoFilter ref="B39:D57"/>
  <tableColumns count="3">
    <tableColumn id="1" name="Descripción" dataDxfId="47"/>
    <tableColumn id="2" name="Cantidad" dataDxfId="46" dataCellStyle="Millares"/>
    <tableColumn id="3" name="Montos" dataDxfId="45">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44" dataDxfId="43">
  <autoFilter ref="B68:D80"/>
  <tableColumns count="3">
    <tableColumn id="1" name="Descripción" dataDxfId="42"/>
    <tableColumn id="2" name="Cantidad" dataDxfId="41" dataCellStyle="Millares"/>
    <tableColumn id="3" name="Montos" dataDxfId="40">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9">
  <autoFilter ref="B85:D103"/>
  <tableColumns count="3">
    <tableColumn id="1" name="Descripción " dataDxfId="38"/>
    <tableColumn id="2" name="Cantidad" dataDxfId="37" dataCellStyle="Millares"/>
    <tableColumn id="3" name="Montos" dataDxfId="36">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35" tableBorderDxfId="34">
  <autoFilter ref="H3:I14"/>
  <tableColumns count="2">
    <tableColumn id="1" name="Dimensión" dataDxfId="33"/>
    <tableColumn id="2" name="Monto" dataDxfId="32"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31" tableBorderDxfId="30">
  <autoFilter ref="H17:I25"/>
  <tableColumns count="2">
    <tableColumn id="1" name="Dimensión" dataDxfId="29"/>
    <tableColumn id="2" name="Monto" dataDxfId="28"/>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7" headerRowBorderDxfId="26" tableBorderDxfId="25">
  <autoFilter ref="E7:F11"/>
  <tableColumns count="2">
    <tableColumn id="1" name="Presupuesto" dataDxfId="24"/>
    <tableColumn id="2" name=" Monto " dataDxfId="23">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48"/>
      <c r="U2" s="648"/>
      <c r="V2" s="648"/>
      <c r="W2" s="648"/>
      <c r="X2" s="648"/>
      <c r="Y2" s="648"/>
      <c r="Z2" s="648"/>
      <c r="AA2" s="648"/>
      <c r="AB2" s="648"/>
      <c r="AC2" s="648" t="s">
        <v>25</v>
      </c>
      <c r="AD2" s="648"/>
      <c r="AE2" s="648"/>
      <c r="AF2" s="648"/>
      <c r="AG2" s="648"/>
      <c r="AH2" s="648"/>
      <c r="AI2" s="648"/>
      <c r="AJ2" s="648"/>
    </row>
    <row r="3" spans="2:36" ht="16.5" customHeight="1" x14ac:dyDescent="0.25">
      <c r="B3" s="33" t="s">
        <v>7</v>
      </c>
      <c r="C3" s="33"/>
      <c r="D3" s="33"/>
      <c r="E3" s="33"/>
      <c r="F3" s="33"/>
      <c r="G3" s="33"/>
      <c r="H3" s="33"/>
      <c r="I3" s="33"/>
      <c r="J3" s="33"/>
      <c r="K3" s="33"/>
      <c r="L3" s="33"/>
      <c r="M3" s="33"/>
      <c r="N3" s="33"/>
      <c r="O3" s="33"/>
      <c r="P3" s="33"/>
      <c r="Q3" s="33"/>
      <c r="R3" s="33"/>
      <c r="S3" s="33"/>
      <c r="T3" s="648"/>
      <c r="U3" s="648"/>
      <c r="V3" s="648"/>
      <c r="W3" s="648"/>
      <c r="X3" s="648"/>
      <c r="Y3" s="648"/>
      <c r="Z3" s="648"/>
      <c r="AA3" s="648"/>
      <c r="AB3" s="648"/>
      <c r="AC3" s="648" t="s">
        <v>7</v>
      </c>
      <c r="AD3" s="648"/>
      <c r="AE3" s="648"/>
      <c r="AF3" s="648"/>
      <c r="AG3" s="648"/>
      <c r="AH3" s="648"/>
      <c r="AI3" s="648"/>
      <c r="AJ3" s="648"/>
    </row>
    <row r="4" spans="2:36" ht="12.75" customHeight="1" x14ac:dyDescent="0.25">
      <c r="B4" s="33" t="s">
        <v>36</v>
      </c>
      <c r="C4" s="33"/>
      <c r="D4" s="33"/>
      <c r="E4" s="33"/>
      <c r="F4" s="33"/>
      <c r="G4" s="33"/>
      <c r="H4" s="33"/>
      <c r="I4" s="33"/>
      <c r="J4" s="33"/>
      <c r="K4" s="33"/>
      <c r="L4" s="33"/>
      <c r="M4" s="33"/>
      <c r="N4" s="33"/>
      <c r="O4" s="33"/>
      <c r="P4" s="33"/>
      <c r="Q4" s="33"/>
      <c r="R4" s="33"/>
      <c r="S4" s="33"/>
      <c r="T4" s="648"/>
      <c r="U4" s="648"/>
      <c r="V4" s="648"/>
      <c r="W4" s="648"/>
      <c r="X4" s="648"/>
      <c r="Y4" s="648"/>
      <c r="Z4" s="648"/>
      <c r="AA4" s="648"/>
      <c r="AB4" s="648"/>
      <c r="AC4" s="648" t="s">
        <v>36</v>
      </c>
      <c r="AD4" s="648"/>
      <c r="AE4" s="648"/>
      <c r="AF4" s="648"/>
      <c r="AG4" s="648"/>
      <c r="AH4" s="648"/>
      <c r="AI4" s="648"/>
      <c r="AJ4" s="648"/>
    </row>
    <row r="5" spans="2:36" ht="15.75" x14ac:dyDescent="0.25">
      <c r="B5" s="2"/>
      <c r="C5" s="2"/>
      <c r="D5" s="2"/>
    </row>
    <row r="6" spans="2:36" ht="16.5" thickBot="1" x14ac:dyDescent="0.3">
      <c r="B6" s="2"/>
      <c r="C6" s="2"/>
      <c r="D6" s="2"/>
    </row>
    <row r="7" spans="2:36" ht="75.75" customHeight="1" x14ac:dyDescent="0.25">
      <c r="B7" s="645" t="s">
        <v>20</v>
      </c>
      <c r="C7" s="645" t="s">
        <v>38</v>
      </c>
      <c r="D7" s="645" t="s">
        <v>39</v>
      </c>
      <c r="E7" s="654" t="s">
        <v>40</v>
      </c>
      <c r="F7" s="645" t="s">
        <v>37</v>
      </c>
      <c r="G7" s="654" t="s">
        <v>9</v>
      </c>
      <c r="H7" s="643" t="s">
        <v>0</v>
      </c>
      <c r="I7" s="643" t="s">
        <v>8</v>
      </c>
      <c r="J7" s="643" t="s">
        <v>16</v>
      </c>
      <c r="K7" s="643"/>
      <c r="L7" s="643" t="s">
        <v>13</v>
      </c>
      <c r="M7" s="643"/>
      <c r="N7" s="643"/>
      <c r="O7" s="643"/>
      <c r="P7" s="643"/>
      <c r="Q7" s="643"/>
      <c r="R7" s="643"/>
      <c r="S7" s="643"/>
      <c r="T7" s="645" t="s">
        <v>14</v>
      </c>
      <c r="U7" s="643" t="s">
        <v>18</v>
      </c>
      <c r="V7" s="643" t="s">
        <v>26</v>
      </c>
      <c r="W7" s="643"/>
      <c r="X7" s="643" t="s">
        <v>15</v>
      </c>
      <c r="Y7" s="643" t="s">
        <v>17</v>
      </c>
      <c r="Z7" s="643"/>
      <c r="AA7" s="643" t="s">
        <v>22</v>
      </c>
      <c r="AB7" s="643" t="s">
        <v>32</v>
      </c>
      <c r="AC7" s="649" t="s">
        <v>31</v>
      </c>
      <c r="AD7" s="649"/>
      <c r="AE7" s="649"/>
      <c r="AF7" s="649"/>
      <c r="AG7" s="643" t="s">
        <v>28</v>
      </c>
      <c r="AH7" s="643" t="s">
        <v>29</v>
      </c>
      <c r="AI7" s="643" t="s">
        <v>1</v>
      </c>
      <c r="AJ7" s="643" t="s">
        <v>2</v>
      </c>
    </row>
    <row r="8" spans="2:36" ht="15.75" customHeight="1" x14ac:dyDescent="0.25">
      <c r="B8" s="646"/>
      <c r="C8" s="646"/>
      <c r="D8" s="646"/>
      <c r="E8" s="655"/>
      <c r="F8" s="646"/>
      <c r="G8" s="655"/>
      <c r="H8" s="644"/>
      <c r="I8" s="644"/>
      <c r="J8" s="644" t="s">
        <v>33</v>
      </c>
      <c r="K8" s="644" t="s">
        <v>19</v>
      </c>
      <c r="L8" s="647" t="s">
        <v>3</v>
      </c>
      <c r="M8" s="647"/>
      <c r="N8" s="647" t="s">
        <v>4</v>
      </c>
      <c r="O8" s="647"/>
      <c r="P8" s="647" t="s">
        <v>5</v>
      </c>
      <c r="Q8" s="647"/>
      <c r="R8" s="647" t="s">
        <v>6</v>
      </c>
      <c r="S8" s="647"/>
      <c r="T8" s="646"/>
      <c r="U8" s="644"/>
      <c r="V8" s="644" t="s">
        <v>23</v>
      </c>
      <c r="W8" s="644" t="s">
        <v>21</v>
      </c>
      <c r="X8" s="644"/>
      <c r="Y8" s="644" t="s">
        <v>23</v>
      </c>
      <c r="Z8" s="644" t="s">
        <v>21</v>
      </c>
      <c r="AA8" s="644"/>
      <c r="AB8" s="644"/>
      <c r="AC8" s="14" t="s">
        <v>3</v>
      </c>
      <c r="AD8" s="14" t="s">
        <v>4</v>
      </c>
      <c r="AE8" s="14" t="s">
        <v>5</v>
      </c>
      <c r="AF8" s="14" t="s">
        <v>6</v>
      </c>
      <c r="AG8" s="644"/>
      <c r="AH8" s="644"/>
      <c r="AI8" s="644"/>
      <c r="AJ8" s="644"/>
    </row>
    <row r="9" spans="2:36" ht="78.75" x14ac:dyDescent="0.25">
      <c r="B9" s="646"/>
      <c r="C9" s="646"/>
      <c r="D9" s="646"/>
      <c r="E9" s="655"/>
      <c r="F9" s="646"/>
      <c r="G9" s="655"/>
      <c r="H9" s="644"/>
      <c r="I9" s="644"/>
      <c r="J9" s="644"/>
      <c r="K9" s="644"/>
      <c r="L9" s="32" t="s">
        <v>11</v>
      </c>
      <c r="M9" s="32" t="s">
        <v>12</v>
      </c>
      <c r="N9" s="32" t="s">
        <v>11</v>
      </c>
      <c r="O9" s="32" t="s">
        <v>12</v>
      </c>
      <c r="P9" s="32" t="s">
        <v>11</v>
      </c>
      <c r="Q9" s="32" t="s">
        <v>12</v>
      </c>
      <c r="R9" s="32" t="s">
        <v>11</v>
      </c>
      <c r="S9" s="32" t="s">
        <v>12</v>
      </c>
      <c r="T9" s="646"/>
      <c r="U9" s="644"/>
      <c r="V9" s="644"/>
      <c r="W9" s="644"/>
      <c r="X9" s="644"/>
      <c r="Y9" s="644"/>
      <c r="Z9" s="644"/>
      <c r="AA9" s="644"/>
      <c r="AB9" s="644"/>
      <c r="AC9" s="14" t="s">
        <v>24</v>
      </c>
      <c r="AD9" s="14" t="s">
        <v>24</v>
      </c>
      <c r="AE9" s="14" t="s">
        <v>24</v>
      </c>
      <c r="AF9" s="14" t="s">
        <v>24</v>
      </c>
      <c r="AG9" s="644"/>
      <c r="AH9" s="644"/>
      <c r="AI9" s="644"/>
      <c r="AJ9" s="644"/>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52" t="s">
        <v>10</v>
      </c>
      <c r="K31" s="653"/>
      <c r="L31" s="650"/>
      <c r="M31" s="651"/>
      <c r="N31" s="650"/>
      <c r="O31" s="651"/>
      <c r="P31" s="650"/>
      <c r="Q31" s="651"/>
      <c r="R31" s="650"/>
      <c r="S31" s="651"/>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c r="E12" s="93"/>
      <c r="F12" s="93"/>
      <c r="G12" s="93"/>
      <c r="H12" s="76"/>
      <c r="I12" s="76"/>
      <c r="J12" s="76"/>
      <c r="K12" s="112"/>
    </row>
    <row r="13" spans="1:555" ht="18.75" x14ac:dyDescent="0.2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1454</v>
      </c>
      <c r="K17" s="98" t="s">
        <v>394</v>
      </c>
      <c r="L17" s="98"/>
    </row>
    <row r="18" spans="3:12" x14ac:dyDescent="0.25">
      <c r="C18" s="141"/>
      <c r="D18" s="158"/>
      <c r="E18" s="123"/>
      <c r="F18" s="97">
        <f t="shared" si="0"/>
        <v>0</v>
      </c>
      <c r="G18" s="161"/>
      <c r="H18" s="142"/>
      <c r="I18" s="130" t="e">
        <f>VLOOKUP(H18,Presupuesto!$B$11:$C$565,2,0)</f>
        <v>#N/A</v>
      </c>
      <c r="J18" s="98" t="str">
        <f>$J$17</f>
        <v>Posgrado</v>
      </c>
      <c r="K18" s="98" t="s">
        <v>412</v>
      </c>
      <c r="L18" s="98"/>
    </row>
    <row r="19" spans="3:12" x14ac:dyDescent="0.25">
      <c r="C19" s="141"/>
      <c r="D19" s="158"/>
      <c r="E19" s="123"/>
      <c r="F19" s="97">
        <f t="shared" si="0"/>
        <v>0</v>
      </c>
      <c r="G19" s="161"/>
      <c r="H19" s="142"/>
      <c r="I19" s="130" t="e">
        <f>VLOOKUP(H19,Presupuesto!$B$11:$C$565,2,0)</f>
        <v>#N/A</v>
      </c>
      <c r="J19" s="98" t="str">
        <f t="shared" ref="J19:J36" si="1">$J$17</f>
        <v>Posgrado</v>
      </c>
      <c r="K19" s="98" t="s">
        <v>412</v>
      </c>
      <c r="L19" s="98"/>
    </row>
    <row r="20" spans="3:12" x14ac:dyDescent="0.25">
      <c r="C20" s="141"/>
      <c r="D20" s="158"/>
      <c r="E20" s="123"/>
      <c r="F20" s="97">
        <f t="shared" si="0"/>
        <v>0</v>
      </c>
      <c r="G20" s="161"/>
      <c r="H20" s="142"/>
      <c r="I20" s="130" t="e">
        <f>VLOOKUP(H20,Presupuesto!$B$11:$C$565,2,0)</f>
        <v>#N/A</v>
      </c>
      <c r="J20" s="98" t="str">
        <f t="shared" si="1"/>
        <v>Posgrado</v>
      </c>
      <c r="K20" s="98" t="s">
        <v>412</v>
      </c>
      <c r="L20" s="98"/>
    </row>
    <row r="21" spans="3:12" x14ac:dyDescent="0.25">
      <c r="C21" s="141"/>
      <c r="D21" s="158"/>
      <c r="E21" s="123"/>
      <c r="F21" s="97">
        <f t="shared" si="0"/>
        <v>0</v>
      </c>
      <c r="G21" s="161"/>
      <c r="H21" s="142"/>
      <c r="I21" s="130" t="e">
        <f>VLOOKUP(H21,Presupuesto!$B$11:$C$565,2,0)</f>
        <v>#N/A</v>
      </c>
      <c r="J21" s="98" t="str">
        <f t="shared" si="1"/>
        <v>Posgrado</v>
      </c>
      <c r="K21" s="98" t="s">
        <v>412</v>
      </c>
      <c r="L21" s="98"/>
    </row>
    <row r="22" spans="3:12" x14ac:dyDescent="0.25">
      <c r="C22" s="141"/>
      <c r="D22" s="158"/>
      <c r="E22" s="123"/>
      <c r="F22" s="97">
        <f t="shared" si="0"/>
        <v>0</v>
      </c>
      <c r="G22" s="161"/>
      <c r="H22" s="142"/>
      <c r="I22" s="130" t="e">
        <f>VLOOKUP(H22,Presupuesto!$B$11:$C$565,2,0)</f>
        <v>#N/A</v>
      </c>
      <c r="J22" s="98" t="str">
        <f t="shared" si="1"/>
        <v>Posgrado</v>
      </c>
      <c r="K22" s="98" t="s">
        <v>401</v>
      </c>
      <c r="L22" s="98"/>
    </row>
    <row r="23" spans="3:12" x14ac:dyDescent="0.25">
      <c r="C23" s="141"/>
      <c r="D23" s="158"/>
      <c r="E23" s="123"/>
      <c r="F23" s="97">
        <f t="shared" si="0"/>
        <v>0</v>
      </c>
      <c r="G23" s="161"/>
      <c r="H23" s="142"/>
      <c r="I23" s="130" t="e">
        <f>VLOOKUP(H23,Presupuesto!$B$11:$C$565,2,0)</f>
        <v>#N/A</v>
      </c>
      <c r="J23" s="98" t="str">
        <f t="shared" si="1"/>
        <v>Posgrado</v>
      </c>
      <c r="K23" s="98" t="s">
        <v>412</v>
      </c>
      <c r="L23" s="98"/>
    </row>
    <row r="24" spans="3:12" x14ac:dyDescent="0.25">
      <c r="C24" s="141"/>
      <c r="D24" s="158"/>
      <c r="E24" s="123"/>
      <c r="F24" s="97">
        <f t="shared" si="0"/>
        <v>0</v>
      </c>
      <c r="G24" s="161"/>
      <c r="H24" s="142"/>
      <c r="I24" s="130" t="e">
        <f>VLOOKUP(H24,Presupuesto!$B$11:$C$565,2,0)</f>
        <v>#N/A</v>
      </c>
      <c r="J24" s="98" t="str">
        <f t="shared" si="1"/>
        <v>Posgrado</v>
      </c>
      <c r="K24" s="98" t="s">
        <v>412</v>
      </c>
      <c r="L24" s="98"/>
    </row>
    <row r="25" spans="3:12" x14ac:dyDescent="0.25">
      <c r="C25" s="141"/>
      <c r="D25" s="158"/>
      <c r="E25" s="123"/>
      <c r="F25" s="97">
        <f t="shared" si="0"/>
        <v>0</v>
      </c>
      <c r="G25" s="161"/>
      <c r="H25" s="142"/>
      <c r="I25" s="130" t="e">
        <f>VLOOKUP(H25,Presupuesto!$B$11:$C$565,2,0)</f>
        <v>#N/A</v>
      </c>
      <c r="J25" s="98" t="str">
        <f t="shared" si="1"/>
        <v>Posgrado</v>
      </c>
      <c r="K25" s="98" t="s">
        <v>412</v>
      </c>
      <c r="L25" s="98"/>
    </row>
    <row r="26" spans="3:12" x14ac:dyDescent="0.25">
      <c r="C26" s="141"/>
      <c r="D26" s="158"/>
      <c r="E26" s="123"/>
      <c r="F26" s="97">
        <f t="shared" si="0"/>
        <v>0</v>
      </c>
      <c r="G26" s="161"/>
      <c r="H26" s="142"/>
      <c r="I26" s="130" t="e">
        <f>VLOOKUP(H26,Presupuesto!$B$11:$C$565,2,0)</f>
        <v>#N/A</v>
      </c>
      <c r="J26" s="98" t="str">
        <f t="shared" si="1"/>
        <v>Posgrado</v>
      </c>
      <c r="K26" s="98" t="s">
        <v>412</v>
      </c>
      <c r="L26" s="98"/>
    </row>
    <row r="27" spans="3:12" x14ac:dyDescent="0.25">
      <c r="C27" s="143"/>
      <c r="D27" s="158"/>
      <c r="E27" s="118"/>
      <c r="F27" s="97">
        <f t="shared" si="0"/>
        <v>0</v>
      </c>
      <c r="G27" s="161"/>
      <c r="H27" s="144"/>
      <c r="I27" s="130" t="e">
        <f>VLOOKUP(H27,Presupuesto!$B$11:$C$565,2,0)</f>
        <v>#N/A</v>
      </c>
      <c r="J27" s="98" t="str">
        <f t="shared" si="1"/>
        <v>Posgrado</v>
      </c>
      <c r="K27" s="98" t="s">
        <v>412</v>
      </c>
      <c r="L27" s="98"/>
    </row>
    <row r="28" spans="3:12" x14ac:dyDescent="0.25">
      <c r="C28" s="143"/>
      <c r="D28" s="158"/>
      <c r="E28" s="118"/>
      <c r="F28" s="97">
        <f t="shared" si="0"/>
        <v>0</v>
      </c>
      <c r="G28" s="161"/>
      <c r="H28" s="144"/>
      <c r="I28" s="130" t="e">
        <f>VLOOKUP(H28,Presupuesto!$B$11:$C$565,2,0)</f>
        <v>#N/A</v>
      </c>
      <c r="J28" s="98" t="str">
        <f t="shared" si="1"/>
        <v>Posgrado</v>
      </c>
      <c r="K28" s="98" t="s">
        <v>412</v>
      </c>
      <c r="L28" s="98"/>
    </row>
    <row r="29" spans="3:12" x14ac:dyDescent="0.25">
      <c r="C29" s="143"/>
      <c r="D29" s="158"/>
      <c r="E29" s="118"/>
      <c r="F29" s="97">
        <f t="shared" si="0"/>
        <v>0</v>
      </c>
      <c r="G29" s="161"/>
      <c r="H29" s="144"/>
      <c r="I29" s="130" t="e">
        <f>VLOOKUP(H29,Presupuesto!$B$11:$C$565,2,0)</f>
        <v>#N/A</v>
      </c>
      <c r="J29" s="98" t="str">
        <f t="shared" si="1"/>
        <v>Posgrado</v>
      </c>
      <c r="K29" s="98" t="s">
        <v>412</v>
      </c>
      <c r="L29" s="98"/>
    </row>
    <row r="30" spans="3:12" x14ac:dyDescent="0.25">
      <c r="C30" s="143"/>
      <c r="D30" s="158"/>
      <c r="E30" s="118"/>
      <c r="F30" s="97">
        <f t="shared" si="0"/>
        <v>0</v>
      </c>
      <c r="G30" s="161"/>
      <c r="H30" s="144"/>
      <c r="I30" s="130" t="e">
        <f>VLOOKUP(H30,Presupuesto!$B$11:$C$565,2,0)</f>
        <v>#N/A</v>
      </c>
      <c r="J30" s="98" t="str">
        <f t="shared" si="1"/>
        <v>Posgrado</v>
      </c>
      <c r="K30" s="98" t="s">
        <v>412</v>
      </c>
      <c r="L30" s="98"/>
    </row>
    <row r="31" spans="3:12" x14ac:dyDescent="0.25">
      <c r="C31" s="143"/>
      <c r="D31" s="158"/>
      <c r="E31" s="118"/>
      <c r="F31" s="97">
        <f t="shared" si="0"/>
        <v>0</v>
      </c>
      <c r="G31" s="161"/>
      <c r="H31" s="144"/>
      <c r="I31" s="130" t="e">
        <f>VLOOKUP(H31,Presupuesto!$B$11:$C$565,2,0)</f>
        <v>#N/A</v>
      </c>
      <c r="J31" s="98" t="str">
        <f t="shared" si="1"/>
        <v>Posgrado</v>
      </c>
      <c r="K31" s="98" t="s">
        <v>412</v>
      </c>
      <c r="L31" s="98"/>
    </row>
    <row r="32" spans="3:12" x14ac:dyDescent="0.25">
      <c r="C32" s="143"/>
      <c r="D32" s="158"/>
      <c r="E32" s="118"/>
      <c r="F32" s="97">
        <f t="shared" si="0"/>
        <v>0</v>
      </c>
      <c r="G32" s="161"/>
      <c r="H32" s="144"/>
      <c r="I32" s="130" t="e">
        <f>VLOOKUP(H32,Presupuesto!$B$11:$C$565,2,0)</f>
        <v>#N/A</v>
      </c>
      <c r="J32" s="98" t="str">
        <f t="shared" si="1"/>
        <v>Posgrado</v>
      </c>
      <c r="K32" s="98" t="s">
        <v>412</v>
      </c>
      <c r="L32" s="98"/>
    </row>
    <row r="33" spans="3:12" x14ac:dyDescent="0.25">
      <c r="C33" s="145"/>
      <c r="D33" s="158"/>
      <c r="E33" s="118"/>
      <c r="F33" s="97">
        <f t="shared" si="0"/>
        <v>0</v>
      </c>
      <c r="G33" s="161"/>
      <c r="H33" s="146"/>
      <c r="I33" s="130" t="e">
        <f>VLOOKUP(H33,Presupuesto!$B$11:$C$565,2,0)</f>
        <v>#N/A</v>
      </c>
      <c r="J33" s="98" t="str">
        <f t="shared" si="1"/>
        <v>Posgrado</v>
      </c>
      <c r="K33" s="98" t="s">
        <v>403</v>
      </c>
      <c r="L33" s="98"/>
    </row>
    <row r="34" spans="3:12" x14ac:dyDescent="0.25">
      <c r="C34" s="145"/>
      <c r="D34" s="158"/>
      <c r="E34" s="118"/>
      <c r="F34" s="97">
        <f t="shared" si="0"/>
        <v>0</v>
      </c>
      <c r="G34" s="161"/>
      <c r="H34" s="146"/>
      <c r="I34" s="130" t="e">
        <f>VLOOKUP(H34,Presupuesto!$B$11:$C$565,2,0)</f>
        <v>#N/A</v>
      </c>
      <c r="J34" s="98" t="str">
        <f t="shared" si="1"/>
        <v>Posgrado</v>
      </c>
      <c r="K34" s="98" t="s">
        <v>412</v>
      </c>
      <c r="L34" s="98"/>
    </row>
    <row r="35" spans="3:12" x14ac:dyDescent="0.25">
      <c r="C35" s="145"/>
      <c r="D35" s="158"/>
      <c r="E35" s="118"/>
      <c r="F35" s="97">
        <f t="shared" si="0"/>
        <v>0</v>
      </c>
      <c r="G35" s="161"/>
      <c r="H35" s="146"/>
      <c r="I35" s="130" t="e">
        <f>VLOOKUP(H35,Presupuesto!$B$11:$C$565,2,0)</f>
        <v>#N/A</v>
      </c>
      <c r="J35" s="98" t="str">
        <f t="shared" si="1"/>
        <v>Posgrado</v>
      </c>
      <c r="K35" s="98" t="s">
        <v>412</v>
      </c>
      <c r="L35" s="98"/>
    </row>
    <row r="36" spans="3:12" x14ac:dyDescent="0.25">
      <c r="C36" s="145"/>
      <c r="D36" s="158"/>
      <c r="E36" s="118"/>
      <c r="F36" s="97">
        <f t="shared" si="0"/>
        <v>0</v>
      </c>
      <c r="G36" s="161"/>
      <c r="H36" s="146"/>
      <c r="I36" s="130" t="e">
        <f>VLOOKUP(H36,Presupuesto!$B$11:$C$565,2,0)</f>
        <v>#N/A</v>
      </c>
      <c r="J36" s="98" t="str">
        <f t="shared" si="1"/>
        <v>Posgrado</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Posgrado</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c r="E42" s="93"/>
      <c r="F42" s="93"/>
      <c r="G42" s="93"/>
      <c r="H42" s="76"/>
      <c r="I42" s="76"/>
      <c r="J42" s="76"/>
      <c r="K42" s="112"/>
    </row>
    <row r="43" spans="3:12" ht="18.75" x14ac:dyDescent="0.2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1454</v>
      </c>
      <c r="K47" s="98" t="s">
        <v>394</v>
      </c>
      <c r="L47" s="98"/>
    </row>
    <row r="48" spans="3:12" x14ac:dyDescent="0.25">
      <c r="C48" s="141"/>
      <c r="D48" s="158"/>
      <c r="E48" s="123"/>
      <c r="F48" s="97">
        <f t="shared" si="3"/>
        <v>0</v>
      </c>
      <c r="G48" s="161"/>
      <c r="H48" s="142"/>
      <c r="I48" s="130" t="e">
        <f>VLOOKUP(H48,Presupuesto!$B$11:$C$565,2,0)</f>
        <v>#N/A</v>
      </c>
      <c r="J48" s="98" t="str">
        <f>$J$47</f>
        <v>Posgrado</v>
      </c>
      <c r="K48" s="98" t="s">
        <v>412</v>
      </c>
      <c r="L48" s="98"/>
    </row>
    <row r="49" spans="3:12" x14ac:dyDescent="0.25">
      <c r="C49" s="141"/>
      <c r="D49" s="158"/>
      <c r="E49" s="123"/>
      <c r="F49" s="97">
        <f t="shared" si="3"/>
        <v>0</v>
      </c>
      <c r="G49" s="161"/>
      <c r="H49" s="142"/>
      <c r="I49" s="130" t="e">
        <f>VLOOKUP(H49,Presupuesto!$B$11:$C$565,2,0)</f>
        <v>#N/A</v>
      </c>
      <c r="J49" s="98" t="str">
        <f t="shared" ref="J49:J67" si="4">$J$47</f>
        <v>Posgrado</v>
      </c>
      <c r="K49" s="98" t="s">
        <v>412</v>
      </c>
      <c r="L49" s="98"/>
    </row>
    <row r="50" spans="3:12" x14ac:dyDescent="0.25">
      <c r="C50" s="141"/>
      <c r="D50" s="158"/>
      <c r="E50" s="123"/>
      <c r="F50" s="97">
        <f t="shared" si="3"/>
        <v>0</v>
      </c>
      <c r="G50" s="161"/>
      <c r="H50" s="142"/>
      <c r="I50" s="130" t="e">
        <f>VLOOKUP(H50,Presupuesto!$B$11:$C$565,2,0)</f>
        <v>#N/A</v>
      </c>
      <c r="J50" s="98" t="str">
        <f t="shared" si="4"/>
        <v>Posgrado</v>
      </c>
      <c r="K50" s="98" t="s">
        <v>412</v>
      </c>
      <c r="L50" s="98"/>
    </row>
    <row r="51" spans="3:12" x14ac:dyDescent="0.25">
      <c r="C51" s="141"/>
      <c r="D51" s="158"/>
      <c r="E51" s="123"/>
      <c r="F51" s="97">
        <f t="shared" si="3"/>
        <v>0</v>
      </c>
      <c r="G51" s="161"/>
      <c r="H51" s="142"/>
      <c r="I51" s="130" t="e">
        <f>VLOOKUP(H51,Presupuesto!$B$11:$C$565,2,0)</f>
        <v>#N/A</v>
      </c>
      <c r="J51" s="98" t="str">
        <f t="shared" si="4"/>
        <v>Posgrado</v>
      </c>
      <c r="K51" s="98" t="s">
        <v>412</v>
      </c>
      <c r="L51" s="98"/>
    </row>
    <row r="52" spans="3:12" x14ac:dyDescent="0.25">
      <c r="C52" s="141"/>
      <c r="D52" s="158"/>
      <c r="E52" s="123"/>
      <c r="F52" s="97">
        <f t="shared" si="3"/>
        <v>0</v>
      </c>
      <c r="G52" s="161"/>
      <c r="H52" s="142"/>
      <c r="I52" s="130" t="e">
        <f>VLOOKUP(H52,Presupuesto!$B$11:$C$565,2,0)</f>
        <v>#N/A</v>
      </c>
      <c r="J52" s="98" t="str">
        <f t="shared" si="4"/>
        <v>Posgrado</v>
      </c>
      <c r="K52" s="98" t="s">
        <v>401</v>
      </c>
      <c r="L52" s="98"/>
    </row>
    <row r="53" spans="3:12" x14ac:dyDescent="0.25">
      <c r="C53" s="141"/>
      <c r="D53" s="158"/>
      <c r="E53" s="123"/>
      <c r="F53" s="97">
        <f t="shared" si="3"/>
        <v>0</v>
      </c>
      <c r="G53" s="161"/>
      <c r="H53" s="142"/>
      <c r="I53" s="130" t="e">
        <f>VLOOKUP(H53,Presupuesto!$B$11:$C$565,2,0)</f>
        <v>#N/A</v>
      </c>
      <c r="J53" s="98" t="str">
        <f t="shared" si="4"/>
        <v>Posgrado</v>
      </c>
      <c r="K53" s="98" t="s">
        <v>412</v>
      </c>
      <c r="L53" s="98"/>
    </row>
    <row r="54" spans="3:12" x14ac:dyDescent="0.25">
      <c r="C54" s="141"/>
      <c r="D54" s="158"/>
      <c r="E54" s="123"/>
      <c r="F54" s="97">
        <f t="shared" si="3"/>
        <v>0</v>
      </c>
      <c r="G54" s="161"/>
      <c r="H54" s="142"/>
      <c r="I54" s="130" t="e">
        <f>VLOOKUP(H54,Presupuesto!$B$11:$C$565,2,0)</f>
        <v>#N/A</v>
      </c>
      <c r="J54" s="98" t="str">
        <f t="shared" si="4"/>
        <v>Posgrado</v>
      </c>
      <c r="K54" s="98" t="s">
        <v>412</v>
      </c>
      <c r="L54" s="98"/>
    </row>
    <row r="55" spans="3:12" x14ac:dyDescent="0.25">
      <c r="C55" s="141"/>
      <c r="D55" s="158"/>
      <c r="E55" s="123"/>
      <c r="F55" s="97">
        <f t="shared" si="3"/>
        <v>0</v>
      </c>
      <c r="G55" s="161"/>
      <c r="H55" s="142"/>
      <c r="I55" s="130" t="e">
        <f>VLOOKUP(H55,Presupuesto!$B$11:$C$565,2,0)</f>
        <v>#N/A</v>
      </c>
      <c r="J55" s="98" t="str">
        <f t="shared" si="4"/>
        <v>Posgrado</v>
      </c>
      <c r="K55" s="98" t="s">
        <v>412</v>
      </c>
      <c r="L55" s="98"/>
    </row>
    <row r="56" spans="3:12" x14ac:dyDescent="0.25">
      <c r="C56" s="141"/>
      <c r="D56" s="158"/>
      <c r="E56" s="123"/>
      <c r="F56" s="97">
        <f t="shared" si="3"/>
        <v>0</v>
      </c>
      <c r="G56" s="161"/>
      <c r="H56" s="142"/>
      <c r="I56" s="130" t="e">
        <f>VLOOKUP(H56,Presupuesto!$B$11:$C$565,2,0)</f>
        <v>#N/A</v>
      </c>
      <c r="J56" s="98" t="str">
        <f t="shared" si="4"/>
        <v>Posgrado</v>
      </c>
      <c r="K56" s="98" t="s">
        <v>412</v>
      </c>
      <c r="L56" s="98"/>
    </row>
    <row r="57" spans="3:12" x14ac:dyDescent="0.25">
      <c r="C57" s="143"/>
      <c r="D57" s="158"/>
      <c r="E57" s="118"/>
      <c r="F57" s="97">
        <f t="shared" si="3"/>
        <v>0</v>
      </c>
      <c r="G57" s="161"/>
      <c r="H57" s="144"/>
      <c r="I57" s="130" t="e">
        <f>VLOOKUP(H57,Presupuesto!$B$11:$C$565,2,0)</f>
        <v>#N/A</v>
      </c>
      <c r="J57" s="98" t="str">
        <f t="shared" si="4"/>
        <v>Posgrado</v>
      </c>
      <c r="K57" s="98" t="s">
        <v>412</v>
      </c>
      <c r="L57" s="98"/>
    </row>
    <row r="58" spans="3:12" x14ac:dyDescent="0.25">
      <c r="C58" s="143"/>
      <c r="D58" s="158"/>
      <c r="E58" s="118"/>
      <c r="F58" s="97">
        <f t="shared" si="3"/>
        <v>0</v>
      </c>
      <c r="G58" s="161"/>
      <c r="H58" s="144"/>
      <c r="I58" s="130" t="e">
        <f>VLOOKUP(H58,Presupuesto!$B$11:$C$565,2,0)</f>
        <v>#N/A</v>
      </c>
      <c r="J58" s="98" t="str">
        <f t="shared" si="4"/>
        <v>Posgrado</v>
      </c>
      <c r="K58" s="98" t="s">
        <v>412</v>
      </c>
      <c r="L58" s="98"/>
    </row>
    <row r="59" spans="3:12" x14ac:dyDescent="0.25">
      <c r="C59" s="143"/>
      <c r="D59" s="158"/>
      <c r="E59" s="118"/>
      <c r="F59" s="97">
        <f t="shared" si="3"/>
        <v>0</v>
      </c>
      <c r="G59" s="161"/>
      <c r="H59" s="144"/>
      <c r="I59" s="130" t="e">
        <f>VLOOKUP(H59,Presupuesto!$B$11:$C$565,2,0)</f>
        <v>#N/A</v>
      </c>
      <c r="J59" s="98" t="str">
        <f t="shared" si="4"/>
        <v>Posgrado</v>
      </c>
      <c r="K59" s="98" t="s">
        <v>412</v>
      </c>
      <c r="L59" s="98"/>
    </row>
    <row r="60" spans="3:12" x14ac:dyDescent="0.25">
      <c r="C60" s="143"/>
      <c r="D60" s="158"/>
      <c r="E60" s="118"/>
      <c r="F60" s="97">
        <f t="shared" si="3"/>
        <v>0</v>
      </c>
      <c r="G60" s="161"/>
      <c r="H60" s="144"/>
      <c r="I60" s="130" t="e">
        <f>VLOOKUP(H60,Presupuesto!$B$11:$C$565,2,0)</f>
        <v>#N/A</v>
      </c>
      <c r="J60" s="98" t="str">
        <f t="shared" si="4"/>
        <v>Posgrado</v>
      </c>
      <c r="K60" s="98" t="s">
        <v>412</v>
      </c>
      <c r="L60" s="98"/>
    </row>
    <row r="61" spans="3:12" x14ac:dyDescent="0.25">
      <c r="C61" s="143"/>
      <c r="D61" s="158"/>
      <c r="E61" s="118"/>
      <c r="F61" s="97">
        <f t="shared" si="3"/>
        <v>0</v>
      </c>
      <c r="G61" s="161"/>
      <c r="H61" s="144"/>
      <c r="I61" s="130" t="e">
        <f>VLOOKUP(H61,Presupuesto!$B$11:$C$565,2,0)</f>
        <v>#N/A</v>
      </c>
      <c r="J61" s="98" t="str">
        <f t="shared" si="4"/>
        <v>Posgrado</v>
      </c>
      <c r="K61" s="98" t="s">
        <v>412</v>
      </c>
      <c r="L61" s="98"/>
    </row>
    <row r="62" spans="3:12" x14ac:dyDescent="0.25">
      <c r="C62" s="143"/>
      <c r="D62" s="158"/>
      <c r="E62" s="118"/>
      <c r="F62" s="97">
        <f t="shared" si="3"/>
        <v>0</v>
      </c>
      <c r="G62" s="161"/>
      <c r="H62" s="144"/>
      <c r="I62" s="130" t="e">
        <f>VLOOKUP(H62,Presupuesto!$B$11:$C$565,2,0)</f>
        <v>#N/A</v>
      </c>
      <c r="J62" s="98" t="str">
        <f t="shared" si="4"/>
        <v>Posgrado</v>
      </c>
      <c r="K62" s="98" t="s">
        <v>412</v>
      </c>
      <c r="L62" s="98"/>
    </row>
    <row r="63" spans="3:12" x14ac:dyDescent="0.25">
      <c r="C63" s="145"/>
      <c r="D63" s="158"/>
      <c r="E63" s="118"/>
      <c r="F63" s="97">
        <f t="shared" si="3"/>
        <v>0</v>
      </c>
      <c r="G63" s="161"/>
      <c r="H63" s="146"/>
      <c r="I63" s="130" t="e">
        <f>VLOOKUP(H63,Presupuesto!$B$11:$C$565,2,0)</f>
        <v>#N/A</v>
      </c>
      <c r="J63" s="98" t="str">
        <f t="shared" si="4"/>
        <v>Posgrado</v>
      </c>
      <c r="K63" s="98" t="s">
        <v>403</v>
      </c>
      <c r="L63" s="98"/>
    </row>
    <row r="64" spans="3:12" x14ac:dyDescent="0.25">
      <c r="C64" s="145"/>
      <c r="D64" s="158"/>
      <c r="E64" s="118"/>
      <c r="F64" s="97">
        <f t="shared" si="3"/>
        <v>0</v>
      </c>
      <c r="G64" s="161"/>
      <c r="H64" s="146"/>
      <c r="I64" s="130" t="e">
        <f>VLOOKUP(H64,Presupuesto!$B$11:$C$565,2,0)</f>
        <v>#N/A</v>
      </c>
      <c r="J64" s="98" t="str">
        <f t="shared" si="4"/>
        <v>Posgrado</v>
      </c>
      <c r="K64" s="98" t="s">
        <v>412</v>
      </c>
      <c r="L64" s="98"/>
    </row>
    <row r="65" spans="3:12" x14ac:dyDescent="0.25">
      <c r="C65" s="145"/>
      <c r="D65" s="158"/>
      <c r="E65" s="118"/>
      <c r="F65" s="97">
        <f t="shared" si="3"/>
        <v>0</v>
      </c>
      <c r="G65" s="161"/>
      <c r="H65" s="146"/>
      <c r="I65" s="130" t="e">
        <f>VLOOKUP(H65,Presupuesto!$B$11:$C$565,2,0)</f>
        <v>#N/A</v>
      </c>
      <c r="J65" s="98" t="str">
        <f t="shared" si="4"/>
        <v>Posgrado</v>
      </c>
      <c r="K65" s="98" t="s">
        <v>412</v>
      </c>
      <c r="L65" s="98"/>
    </row>
    <row r="66" spans="3:12" x14ac:dyDescent="0.25">
      <c r="C66" s="145"/>
      <c r="D66" s="158"/>
      <c r="E66" s="118"/>
      <c r="F66" s="97">
        <f t="shared" si="3"/>
        <v>0</v>
      </c>
      <c r="G66" s="161"/>
      <c r="H66" s="146"/>
      <c r="I66" s="130" t="e">
        <f>VLOOKUP(H66,Presupuesto!$B$11:$C$565,2,0)</f>
        <v>#N/A</v>
      </c>
      <c r="J66" s="98" t="str">
        <f t="shared" si="4"/>
        <v>Posgrado</v>
      </c>
      <c r="K66" s="98" t="s">
        <v>412</v>
      </c>
      <c r="L66" s="98"/>
    </row>
    <row r="67" spans="3:12" ht="15.75" thickBot="1" x14ac:dyDescent="0.3">
      <c r="C67" s="147"/>
      <c r="D67" s="223"/>
      <c r="E67" s="103"/>
      <c r="F67" s="105">
        <f t="shared" si="3"/>
        <v>0</v>
      </c>
      <c r="G67" s="162"/>
      <c r="H67" s="148"/>
      <c r="I67" s="132" t="e">
        <f>VLOOKUP(H67,Presupuesto!$B$11:$C$565,2,0)</f>
        <v>#N/A</v>
      </c>
      <c r="J67" s="106" t="str">
        <f t="shared" si="4"/>
        <v>Posgrado</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c r="E72" s="93"/>
      <c r="F72" s="93"/>
      <c r="G72" s="93"/>
      <c r="H72" s="76"/>
      <c r="I72" s="76"/>
      <c r="J72" s="76"/>
      <c r="K72" s="112"/>
    </row>
    <row r="73" spans="3:12" ht="18.75" x14ac:dyDescent="0.2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1454</v>
      </c>
      <c r="K77" s="98" t="s">
        <v>394</v>
      </c>
      <c r="L77" s="98"/>
    </row>
    <row r="78" spans="3:12" x14ac:dyDescent="0.25">
      <c r="C78" s="141"/>
      <c r="D78" s="158"/>
      <c r="E78" s="123"/>
      <c r="F78" s="97">
        <f t="shared" si="5"/>
        <v>0</v>
      </c>
      <c r="G78" s="161"/>
      <c r="H78" s="142"/>
      <c r="I78" s="130" t="e">
        <f>VLOOKUP(H78,Presupuesto!$B$11:$C$565,2,0)</f>
        <v>#N/A</v>
      </c>
      <c r="J78" s="98" t="str">
        <f>$J$77</f>
        <v>Posgrado</v>
      </c>
      <c r="K78" s="98" t="s">
        <v>412</v>
      </c>
      <c r="L78" s="98"/>
    </row>
    <row r="79" spans="3:12" x14ac:dyDescent="0.25">
      <c r="C79" s="141"/>
      <c r="D79" s="158"/>
      <c r="E79" s="123"/>
      <c r="F79" s="97">
        <f t="shared" si="5"/>
        <v>0</v>
      </c>
      <c r="G79" s="161"/>
      <c r="H79" s="142"/>
      <c r="I79" s="130" t="e">
        <f>VLOOKUP(H79,Presupuesto!$B$11:$C$565,2,0)</f>
        <v>#N/A</v>
      </c>
      <c r="J79" s="98" t="str">
        <f t="shared" ref="J79:J97" si="6">$J$77</f>
        <v>Posgrado</v>
      </c>
      <c r="K79" s="98" t="s">
        <v>412</v>
      </c>
      <c r="L79" s="98"/>
    </row>
    <row r="80" spans="3:12" x14ac:dyDescent="0.25">
      <c r="C80" s="141"/>
      <c r="D80" s="158"/>
      <c r="E80" s="123"/>
      <c r="F80" s="97">
        <f t="shared" si="5"/>
        <v>0</v>
      </c>
      <c r="G80" s="161"/>
      <c r="H80" s="142"/>
      <c r="I80" s="130" t="e">
        <f>VLOOKUP(H80,Presupuesto!$B$11:$C$565,2,0)</f>
        <v>#N/A</v>
      </c>
      <c r="J80" s="98" t="str">
        <f t="shared" si="6"/>
        <v>Posgrado</v>
      </c>
      <c r="K80" s="98" t="s">
        <v>412</v>
      </c>
      <c r="L80" s="98"/>
    </row>
    <row r="81" spans="3:12" x14ac:dyDescent="0.25">
      <c r="C81" s="141"/>
      <c r="D81" s="158"/>
      <c r="E81" s="123"/>
      <c r="F81" s="97">
        <f t="shared" si="5"/>
        <v>0</v>
      </c>
      <c r="G81" s="161"/>
      <c r="H81" s="142"/>
      <c r="I81" s="130" t="e">
        <f>VLOOKUP(H81,Presupuesto!$B$11:$C$565,2,0)</f>
        <v>#N/A</v>
      </c>
      <c r="J81" s="98" t="str">
        <f t="shared" si="6"/>
        <v>Posgrado</v>
      </c>
      <c r="K81" s="98" t="s">
        <v>412</v>
      </c>
      <c r="L81" s="98"/>
    </row>
    <row r="82" spans="3:12" x14ac:dyDescent="0.25">
      <c r="C82" s="141"/>
      <c r="D82" s="158"/>
      <c r="E82" s="123"/>
      <c r="F82" s="97">
        <f t="shared" si="5"/>
        <v>0</v>
      </c>
      <c r="G82" s="161"/>
      <c r="H82" s="142"/>
      <c r="I82" s="130" t="e">
        <f>VLOOKUP(H82,Presupuesto!$B$11:$C$565,2,0)</f>
        <v>#N/A</v>
      </c>
      <c r="J82" s="98" t="str">
        <f t="shared" si="6"/>
        <v>Posgrado</v>
      </c>
      <c r="K82" s="98" t="s">
        <v>401</v>
      </c>
      <c r="L82" s="98"/>
    </row>
    <row r="83" spans="3:12" x14ac:dyDescent="0.25">
      <c r="C83" s="141"/>
      <c r="D83" s="158"/>
      <c r="E83" s="123"/>
      <c r="F83" s="97">
        <f t="shared" si="5"/>
        <v>0</v>
      </c>
      <c r="G83" s="161"/>
      <c r="H83" s="142"/>
      <c r="I83" s="130" t="e">
        <f>VLOOKUP(H83,Presupuesto!$B$11:$C$565,2,0)</f>
        <v>#N/A</v>
      </c>
      <c r="J83" s="98" t="str">
        <f t="shared" si="6"/>
        <v>Posgrado</v>
      </c>
      <c r="K83" s="98" t="s">
        <v>412</v>
      </c>
      <c r="L83" s="98"/>
    </row>
    <row r="84" spans="3:12" x14ac:dyDescent="0.25">
      <c r="C84" s="141"/>
      <c r="D84" s="158"/>
      <c r="E84" s="123"/>
      <c r="F84" s="97">
        <f t="shared" si="5"/>
        <v>0</v>
      </c>
      <c r="G84" s="161"/>
      <c r="H84" s="142"/>
      <c r="I84" s="130" t="e">
        <f>VLOOKUP(H84,Presupuesto!$B$11:$C$565,2,0)</f>
        <v>#N/A</v>
      </c>
      <c r="J84" s="98" t="str">
        <f t="shared" si="6"/>
        <v>Posgrado</v>
      </c>
      <c r="K84" s="98" t="s">
        <v>412</v>
      </c>
      <c r="L84" s="98"/>
    </row>
    <row r="85" spans="3:12" x14ac:dyDescent="0.25">
      <c r="C85" s="141"/>
      <c r="D85" s="158"/>
      <c r="E85" s="123"/>
      <c r="F85" s="97">
        <f t="shared" si="5"/>
        <v>0</v>
      </c>
      <c r="G85" s="161"/>
      <c r="H85" s="142"/>
      <c r="I85" s="130" t="e">
        <f>VLOOKUP(H85,Presupuesto!$B$11:$C$565,2,0)</f>
        <v>#N/A</v>
      </c>
      <c r="J85" s="98" t="str">
        <f t="shared" si="6"/>
        <v>Posgrado</v>
      </c>
      <c r="K85" s="98" t="s">
        <v>412</v>
      </c>
      <c r="L85" s="98"/>
    </row>
    <row r="86" spans="3:12" x14ac:dyDescent="0.25">
      <c r="C86" s="141"/>
      <c r="D86" s="158"/>
      <c r="E86" s="123"/>
      <c r="F86" s="97">
        <f t="shared" si="5"/>
        <v>0</v>
      </c>
      <c r="G86" s="161"/>
      <c r="H86" s="142"/>
      <c r="I86" s="130" t="e">
        <f>VLOOKUP(H86,Presupuesto!$B$11:$C$565,2,0)</f>
        <v>#N/A</v>
      </c>
      <c r="J86" s="98" t="str">
        <f t="shared" si="6"/>
        <v>Posgrado</v>
      </c>
      <c r="K86" s="98" t="s">
        <v>412</v>
      </c>
      <c r="L86" s="98"/>
    </row>
    <row r="87" spans="3:12" x14ac:dyDescent="0.25">
      <c r="C87" s="143"/>
      <c r="D87" s="158"/>
      <c r="E87" s="118"/>
      <c r="F87" s="97">
        <f t="shared" si="5"/>
        <v>0</v>
      </c>
      <c r="G87" s="161"/>
      <c r="H87" s="144"/>
      <c r="I87" s="130" t="e">
        <f>VLOOKUP(H87,Presupuesto!$B$11:$C$565,2,0)</f>
        <v>#N/A</v>
      </c>
      <c r="J87" s="98" t="str">
        <f t="shared" si="6"/>
        <v>Posgrado</v>
      </c>
      <c r="K87" s="98" t="s">
        <v>412</v>
      </c>
      <c r="L87" s="98"/>
    </row>
    <row r="88" spans="3:12" x14ac:dyDescent="0.25">
      <c r="C88" s="143"/>
      <c r="D88" s="158"/>
      <c r="E88" s="118"/>
      <c r="F88" s="97">
        <f t="shared" si="5"/>
        <v>0</v>
      </c>
      <c r="G88" s="161"/>
      <c r="H88" s="144"/>
      <c r="I88" s="130" t="e">
        <f>VLOOKUP(H88,Presupuesto!$B$11:$C$565,2,0)</f>
        <v>#N/A</v>
      </c>
      <c r="J88" s="98" t="str">
        <f t="shared" si="6"/>
        <v>Posgrado</v>
      </c>
      <c r="K88" s="98" t="s">
        <v>412</v>
      </c>
      <c r="L88" s="98"/>
    </row>
    <row r="89" spans="3:12" x14ac:dyDescent="0.25">
      <c r="C89" s="143"/>
      <c r="D89" s="158"/>
      <c r="E89" s="118"/>
      <c r="F89" s="97">
        <f t="shared" si="5"/>
        <v>0</v>
      </c>
      <c r="G89" s="161"/>
      <c r="H89" s="144"/>
      <c r="I89" s="130" t="e">
        <f>VLOOKUP(H89,Presupuesto!$B$11:$C$565,2,0)</f>
        <v>#N/A</v>
      </c>
      <c r="J89" s="98" t="str">
        <f t="shared" si="6"/>
        <v>Posgrado</v>
      </c>
      <c r="K89" s="98" t="s">
        <v>412</v>
      </c>
      <c r="L89" s="98"/>
    </row>
    <row r="90" spans="3:12" x14ac:dyDescent="0.25">
      <c r="C90" s="143"/>
      <c r="D90" s="158"/>
      <c r="E90" s="118"/>
      <c r="F90" s="97">
        <f t="shared" si="5"/>
        <v>0</v>
      </c>
      <c r="G90" s="161"/>
      <c r="H90" s="144"/>
      <c r="I90" s="130" t="e">
        <f>VLOOKUP(H90,Presupuesto!$B$11:$C$565,2,0)</f>
        <v>#N/A</v>
      </c>
      <c r="J90" s="98" t="str">
        <f t="shared" si="6"/>
        <v>Posgrado</v>
      </c>
      <c r="K90" s="98" t="s">
        <v>412</v>
      </c>
      <c r="L90" s="98"/>
    </row>
    <row r="91" spans="3:12" x14ac:dyDescent="0.25">
      <c r="C91" s="143"/>
      <c r="D91" s="158"/>
      <c r="E91" s="118"/>
      <c r="F91" s="97">
        <f t="shared" si="5"/>
        <v>0</v>
      </c>
      <c r="G91" s="161"/>
      <c r="H91" s="144"/>
      <c r="I91" s="130" t="e">
        <f>VLOOKUP(H91,Presupuesto!$B$11:$C$565,2,0)</f>
        <v>#N/A</v>
      </c>
      <c r="J91" s="98" t="str">
        <f t="shared" si="6"/>
        <v>Posgrado</v>
      </c>
      <c r="K91" s="98" t="s">
        <v>412</v>
      </c>
      <c r="L91" s="98"/>
    </row>
    <row r="92" spans="3:12" x14ac:dyDescent="0.25">
      <c r="C92" s="143"/>
      <c r="D92" s="158"/>
      <c r="E92" s="118"/>
      <c r="F92" s="97">
        <f t="shared" si="5"/>
        <v>0</v>
      </c>
      <c r="G92" s="161"/>
      <c r="H92" s="144"/>
      <c r="I92" s="130" t="e">
        <f>VLOOKUP(H92,Presupuesto!$B$11:$C$565,2,0)</f>
        <v>#N/A</v>
      </c>
      <c r="J92" s="98" t="str">
        <f t="shared" si="6"/>
        <v>Posgrado</v>
      </c>
      <c r="K92" s="98" t="s">
        <v>412</v>
      </c>
      <c r="L92" s="98"/>
    </row>
    <row r="93" spans="3:12" x14ac:dyDescent="0.25">
      <c r="C93" s="145"/>
      <c r="D93" s="158"/>
      <c r="E93" s="118"/>
      <c r="F93" s="97">
        <f t="shared" si="5"/>
        <v>0</v>
      </c>
      <c r="G93" s="161"/>
      <c r="H93" s="146"/>
      <c r="I93" s="130" t="e">
        <f>VLOOKUP(H93,Presupuesto!$B$11:$C$565,2,0)</f>
        <v>#N/A</v>
      </c>
      <c r="J93" s="98" t="str">
        <f t="shared" si="6"/>
        <v>Posgrado</v>
      </c>
      <c r="K93" s="98" t="s">
        <v>403</v>
      </c>
      <c r="L93" s="98"/>
    </row>
    <row r="94" spans="3:12" x14ac:dyDescent="0.25">
      <c r="C94" s="145"/>
      <c r="D94" s="158"/>
      <c r="E94" s="118"/>
      <c r="F94" s="97">
        <f t="shared" si="5"/>
        <v>0</v>
      </c>
      <c r="G94" s="161"/>
      <c r="H94" s="146"/>
      <c r="I94" s="130" t="e">
        <f>VLOOKUP(H94,Presupuesto!$B$11:$C$565,2,0)</f>
        <v>#N/A</v>
      </c>
      <c r="J94" s="98" t="str">
        <f t="shared" si="6"/>
        <v>Posgrado</v>
      </c>
      <c r="K94" s="98" t="s">
        <v>412</v>
      </c>
      <c r="L94" s="98"/>
    </row>
    <row r="95" spans="3:12" x14ac:dyDescent="0.25">
      <c r="C95" s="145"/>
      <c r="D95" s="158"/>
      <c r="E95" s="118"/>
      <c r="F95" s="97">
        <f t="shared" si="5"/>
        <v>0</v>
      </c>
      <c r="G95" s="161"/>
      <c r="H95" s="146"/>
      <c r="I95" s="130" t="e">
        <f>VLOOKUP(H95,Presupuesto!$B$11:$C$565,2,0)</f>
        <v>#N/A</v>
      </c>
      <c r="J95" s="98" t="str">
        <f t="shared" si="6"/>
        <v>Posgrado</v>
      </c>
      <c r="K95" s="98" t="s">
        <v>412</v>
      </c>
      <c r="L95" s="98"/>
    </row>
    <row r="96" spans="3:12" x14ac:dyDescent="0.25">
      <c r="C96" s="145"/>
      <c r="D96" s="158"/>
      <c r="E96" s="118"/>
      <c r="F96" s="97">
        <f t="shared" si="5"/>
        <v>0</v>
      </c>
      <c r="G96" s="161"/>
      <c r="H96" s="146"/>
      <c r="I96" s="130" t="e">
        <f>VLOOKUP(H96,Presupuesto!$B$11:$C$565,2,0)</f>
        <v>#N/A</v>
      </c>
      <c r="J96" s="98" t="str">
        <f t="shared" si="6"/>
        <v>Posgrado</v>
      </c>
      <c r="K96" s="98" t="s">
        <v>412</v>
      </c>
      <c r="L96" s="98"/>
    </row>
    <row r="97" spans="3:12" ht="15.75" thickBot="1" x14ac:dyDescent="0.3">
      <c r="C97" s="147"/>
      <c r="D97" s="223"/>
      <c r="E97" s="103"/>
      <c r="F97" s="105">
        <f t="shared" si="5"/>
        <v>0</v>
      </c>
      <c r="G97" s="162"/>
      <c r="H97" s="148"/>
      <c r="I97" s="132" t="e">
        <f>VLOOKUP(H97,Presupuesto!$B$11:$C$565,2,0)</f>
        <v>#N/A</v>
      </c>
      <c r="J97" s="106" t="str">
        <f t="shared" si="6"/>
        <v>Posgrado</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c r="E102" s="93"/>
      <c r="F102" s="93"/>
      <c r="G102" s="93"/>
      <c r="H102" s="76"/>
      <c r="I102" s="76"/>
      <c r="J102" s="76"/>
      <c r="K102" s="112"/>
    </row>
    <row r="103" spans="3:12" ht="18.75" x14ac:dyDescent="0.2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1454</v>
      </c>
      <c r="K107" s="98" t="s">
        <v>394</v>
      </c>
      <c r="L107" s="98"/>
    </row>
    <row r="108" spans="3:12" x14ac:dyDescent="0.25">
      <c r="C108" s="141"/>
      <c r="D108" s="158"/>
      <c r="E108" s="123"/>
      <c r="F108" s="97">
        <f t="shared" si="7"/>
        <v>0</v>
      </c>
      <c r="G108" s="161"/>
      <c r="H108" s="142"/>
      <c r="I108" s="130" t="e">
        <f>VLOOKUP(H108,Presupuesto!$B$11:$C$565,2,0)</f>
        <v>#N/A</v>
      </c>
      <c r="J108" s="98" t="str">
        <f>$J$107</f>
        <v>Posgrado</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412</v>
      </c>
      <c r="L109" s="98"/>
    </row>
    <row r="110" spans="3:12" x14ac:dyDescent="0.25">
      <c r="C110" s="141"/>
      <c r="D110" s="158"/>
      <c r="E110" s="123"/>
      <c r="F110" s="97">
        <f t="shared" si="7"/>
        <v>0</v>
      </c>
      <c r="G110" s="161"/>
      <c r="H110" s="142"/>
      <c r="I110" s="130" t="e">
        <f>VLOOKUP(H110,Presupuesto!$B$11:$C$565,2,0)</f>
        <v>#N/A</v>
      </c>
      <c r="J110" s="98" t="str">
        <f t="shared" si="8"/>
        <v>Posgrado</v>
      </c>
      <c r="K110" s="98" t="s">
        <v>412</v>
      </c>
      <c r="L110" s="98"/>
    </row>
    <row r="111" spans="3:12" x14ac:dyDescent="0.25">
      <c r="C111" s="141"/>
      <c r="D111" s="158"/>
      <c r="E111" s="123"/>
      <c r="F111" s="97">
        <f t="shared" si="7"/>
        <v>0</v>
      </c>
      <c r="G111" s="161"/>
      <c r="H111" s="142"/>
      <c r="I111" s="130" t="e">
        <f>VLOOKUP(H111,Presupuesto!$B$11:$C$565,2,0)</f>
        <v>#N/A</v>
      </c>
      <c r="J111" s="98" t="str">
        <f t="shared" si="8"/>
        <v>Posgrado</v>
      </c>
      <c r="K111" s="98" t="s">
        <v>412</v>
      </c>
      <c r="L111" s="98"/>
    </row>
    <row r="112" spans="3:12" x14ac:dyDescent="0.25">
      <c r="C112" s="141"/>
      <c r="D112" s="158"/>
      <c r="E112" s="123"/>
      <c r="F112" s="97">
        <f t="shared" si="7"/>
        <v>0</v>
      </c>
      <c r="G112" s="161"/>
      <c r="H112" s="142"/>
      <c r="I112" s="130" t="e">
        <f>VLOOKUP(H112,Presupuesto!$B$11:$C$565,2,0)</f>
        <v>#N/A</v>
      </c>
      <c r="J112" s="98" t="str">
        <f t="shared" si="8"/>
        <v>Posgrado</v>
      </c>
      <c r="K112" s="98" t="s">
        <v>401</v>
      </c>
      <c r="L112" s="98"/>
    </row>
    <row r="113" spans="3:12" x14ac:dyDescent="0.25">
      <c r="C113" s="141"/>
      <c r="D113" s="158"/>
      <c r="E113" s="123"/>
      <c r="F113" s="97">
        <f t="shared" si="7"/>
        <v>0</v>
      </c>
      <c r="G113" s="161"/>
      <c r="H113" s="142"/>
      <c r="I113" s="130" t="e">
        <f>VLOOKUP(H113,Presupuesto!$B$11:$C$565,2,0)</f>
        <v>#N/A</v>
      </c>
      <c r="J113" s="98" t="str">
        <f t="shared" si="8"/>
        <v>Posgrado</v>
      </c>
      <c r="K113" s="98" t="s">
        <v>412</v>
      </c>
      <c r="L113" s="98"/>
    </row>
    <row r="114" spans="3:12" x14ac:dyDescent="0.25">
      <c r="C114" s="141"/>
      <c r="D114" s="158"/>
      <c r="E114" s="123"/>
      <c r="F114" s="97">
        <f t="shared" si="7"/>
        <v>0</v>
      </c>
      <c r="G114" s="161"/>
      <c r="H114" s="142"/>
      <c r="I114" s="130" t="e">
        <f>VLOOKUP(H114,Presupuesto!$B$11:$C$565,2,0)</f>
        <v>#N/A</v>
      </c>
      <c r="J114" s="98" t="str">
        <f t="shared" si="8"/>
        <v>Posgrado</v>
      </c>
      <c r="K114" s="98" t="s">
        <v>412</v>
      </c>
      <c r="L114" s="98"/>
    </row>
    <row r="115" spans="3:12" x14ac:dyDescent="0.25">
      <c r="C115" s="141"/>
      <c r="D115" s="158"/>
      <c r="E115" s="123"/>
      <c r="F115" s="97">
        <f t="shared" si="7"/>
        <v>0</v>
      </c>
      <c r="G115" s="161"/>
      <c r="H115" s="142"/>
      <c r="I115" s="130" t="e">
        <f>VLOOKUP(H115,Presupuesto!$B$11:$C$565,2,0)</f>
        <v>#N/A</v>
      </c>
      <c r="J115" s="98" t="str">
        <f t="shared" si="8"/>
        <v>Posgrado</v>
      </c>
      <c r="K115" s="98" t="s">
        <v>412</v>
      </c>
      <c r="L115" s="98"/>
    </row>
    <row r="116" spans="3:12" x14ac:dyDescent="0.25">
      <c r="C116" s="141"/>
      <c r="D116" s="158"/>
      <c r="E116" s="123"/>
      <c r="F116" s="97">
        <f t="shared" si="7"/>
        <v>0</v>
      </c>
      <c r="G116" s="161"/>
      <c r="H116" s="142"/>
      <c r="I116" s="130" t="e">
        <f>VLOOKUP(H116,Presupuesto!$B$11:$C$565,2,0)</f>
        <v>#N/A</v>
      </c>
      <c r="J116" s="98" t="str">
        <f t="shared" si="8"/>
        <v>Posgrado</v>
      </c>
      <c r="K116" s="98" t="s">
        <v>412</v>
      </c>
      <c r="L116" s="98"/>
    </row>
    <row r="117" spans="3:12" x14ac:dyDescent="0.25">
      <c r="C117" s="143"/>
      <c r="D117" s="158"/>
      <c r="E117" s="118"/>
      <c r="F117" s="97">
        <f t="shared" si="7"/>
        <v>0</v>
      </c>
      <c r="G117" s="161"/>
      <c r="H117" s="144"/>
      <c r="I117" s="130" t="e">
        <f>VLOOKUP(H117,Presupuesto!$B$11:$C$565,2,0)</f>
        <v>#N/A</v>
      </c>
      <c r="J117" s="98" t="str">
        <f t="shared" si="8"/>
        <v>Posgrado</v>
      </c>
      <c r="K117" s="98" t="s">
        <v>412</v>
      </c>
      <c r="L117" s="98"/>
    </row>
    <row r="118" spans="3:12" x14ac:dyDescent="0.25">
      <c r="C118" s="143"/>
      <c r="D118" s="158"/>
      <c r="E118" s="118"/>
      <c r="F118" s="97">
        <f t="shared" si="7"/>
        <v>0</v>
      </c>
      <c r="G118" s="161"/>
      <c r="H118" s="144"/>
      <c r="I118" s="130" t="e">
        <f>VLOOKUP(H118,Presupuesto!$B$11:$C$565,2,0)</f>
        <v>#N/A</v>
      </c>
      <c r="J118" s="98" t="str">
        <f t="shared" si="8"/>
        <v>Posgrado</v>
      </c>
      <c r="K118" s="98" t="s">
        <v>412</v>
      </c>
      <c r="L118" s="98"/>
    </row>
    <row r="119" spans="3:12" x14ac:dyDescent="0.25">
      <c r="C119" s="143"/>
      <c r="D119" s="158"/>
      <c r="E119" s="118"/>
      <c r="F119" s="97">
        <f t="shared" si="7"/>
        <v>0</v>
      </c>
      <c r="G119" s="161"/>
      <c r="H119" s="144"/>
      <c r="I119" s="130" t="e">
        <f>VLOOKUP(H119,Presupuesto!$B$11:$C$565,2,0)</f>
        <v>#N/A</v>
      </c>
      <c r="J119" s="98" t="str">
        <f t="shared" si="8"/>
        <v>Posgrado</v>
      </c>
      <c r="K119" s="98" t="s">
        <v>412</v>
      </c>
      <c r="L119" s="98"/>
    </row>
    <row r="120" spans="3:12" x14ac:dyDescent="0.25">
      <c r="C120" s="143"/>
      <c r="D120" s="158"/>
      <c r="E120" s="118"/>
      <c r="F120" s="97">
        <f t="shared" si="7"/>
        <v>0</v>
      </c>
      <c r="G120" s="161"/>
      <c r="H120" s="144"/>
      <c r="I120" s="130" t="e">
        <f>VLOOKUP(H120,Presupuesto!$B$11:$C$565,2,0)</f>
        <v>#N/A</v>
      </c>
      <c r="J120" s="98" t="str">
        <f t="shared" si="8"/>
        <v>Posgrado</v>
      </c>
      <c r="K120" s="98" t="s">
        <v>412</v>
      </c>
      <c r="L120" s="98"/>
    </row>
    <row r="121" spans="3:12" x14ac:dyDescent="0.25">
      <c r="C121" s="143"/>
      <c r="D121" s="158"/>
      <c r="E121" s="118"/>
      <c r="F121" s="97">
        <f t="shared" si="7"/>
        <v>0</v>
      </c>
      <c r="G121" s="161"/>
      <c r="H121" s="144"/>
      <c r="I121" s="130" t="e">
        <f>VLOOKUP(H121,Presupuesto!$B$11:$C$565,2,0)</f>
        <v>#N/A</v>
      </c>
      <c r="J121" s="98" t="str">
        <f t="shared" si="8"/>
        <v>Posgrado</v>
      </c>
      <c r="K121" s="98" t="s">
        <v>412</v>
      </c>
      <c r="L121" s="98"/>
    </row>
    <row r="122" spans="3:12" x14ac:dyDescent="0.25">
      <c r="C122" s="143"/>
      <c r="D122" s="158"/>
      <c r="E122" s="118"/>
      <c r="F122" s="97">
        <f t="shared" si="7"/>
        <v>0</v>
      </c>
      <c r="G122" s="161"/>
      <c r="H122" s="144"/>
      <c r="I122" s="130" t="e">
        <f>VLOOKUP(H122,Presupuesto!$B$11:$C$565,2,0)</f>
        <v>#N/A</v>
      </c>
      <c r="J122" s="98" t="str">
        <f t="shared" si="8"/>
        <v>Posgrado</v>
      </c>
      <c r="K122" s="98" t="s">
        <v>412</v>
      </c>
      <c r="L122" s="98"/>
    </row>
    <row r="123" spans="3:12" x14ac:dyDescent="0.25">
      <c r="C123" s="145"/>
      <c r="D123" s="158"/>
      <c r="E123" s="118"/>
      <c r="F123" s="97">
        <f t="shared" si="7"/>
        <v>0</v>
      </c>
      <c r="G123" s="161"/>
      <c r="H123" s="146"/>
      <c r="I123" s="130" t="e">
        <f>VLOOKUP(H123,Presupuesto!$B$11:$C$565,2,0)</f>
        <v>#N/A</v>
      </c>
      <c r="J123" s="98" t="str">
        <f t="shared" si="8"/>
        <v>Posgrado</v>
      </c>
      <c r="K123" s="98" t="s">
        <v>403</v>
      </c>
      <c r="L123" s="98"/>
    </row>
    <row r="124" spans="3:12" x14ac:dyDescent="0.25">
      <c r="C124" s="145"/>
      <c r="D124" s="158"/>
      <c r="E124" s="118"/>
      <c r="F124" s="97">
        <f t="shared" si="7"/>
        <v>0</v>
      </c>
      <c r="G124" s="161"/>
      <c r="H124" s="146"/>
      <c r="I124" s="130" t="e">
        <f>VLOOKUP(H124,Presupuesto!$B$11:$C$565,2,0)</f>
        <v>#N/A</v>
      </c>
      <c r="J124" s="98" t="str">
        <f t="shared" si="8"/>
        <v>Posgrado</v>
      </c>
      <c r="K124" s="98" t="s">
        <v>412</v>
      </c>
      <c r="L124" s="98"/>
    </row>
    <row r="125" spans="3:12" x14ac:dyDescent="0.25">
      <c r="C125" s="145"/>
      <c r="D125" s="158"/>
      <c r="E125" s="118"/>
      <c r="F125" s="97">
        <f t="shared" si="7"/>
        <v>0</v>
      </c>
      <c r="G125" s="161"/>
      <c r="H125" s="146"/>
      <c r="I125" s="130" t="e">
        <f>VLOOKUP(H125,Presupuesto!$B$11:$C$565,2,0)</f>
        <v>#N/A</v>
      </c>
      <c r="J125" s="98" t="str">
        <f t="shared" si="8"/>
        <v>Posgrado</v>
      </c>
      <c r="K125" s="98" t="s">
        <v>412</v>
      </c>
      <c r="L125" s="98"/>
    </row>
    <row r="126" spans="3:12" x14ac:dyDescent="0.25">
      <c r="C126" s="145"/>
      <c r="D126" s="158"/>
      <c r="E126" s="118"/>
      <c r="F126" s="97">
        <f t="shared" si="7"/>
        <v>0</v>
      </c>
      <c r="G126" s="161"/>
      <c r="H126" s="146"/>
      <c r="I126" s="130" t="e">
        <f>VLOOKUP(H126,Presupuesto!$B$11:$C$565,2,0)</f>
        <v>#N/A</v>
      </c>
      <c r="J126" s="98" t="str">
        <f t="shared" si="8"/>
        <v>Posgrado</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Posgrado</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c r="E132" s="93"/>
      <c r="F132" s="93"/>
      <c r="G132" s="93"/>
      <c r="H132" s="76"/>
      <c r="I132" s="76"/>
      <c r="J132" s="76"/>
      <c r="K132" s="112"/>
    </row>
    <row r="133" spans="3:12" ht="18.75" x14ac:dyDescent="0.2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1454</v>
      </c>
      <c r="K137" s="98" t="s">
        <v>394</v>
      </c>
      <c r="L137" s="98"/>
    </row>
    <row r="138" spans="3:12" x14ac:dyDescent="0.25">
      <c r="C138" s="141"/>
      <c r="D138" s="158"/>
      <c r="E138" s="123"/>
      <c r="F138" s="97">
        <f t="shared" si="9"/>
        <v>0</v>
      </c>
      <c r="G138" s="161"/>
      <c r="H138" s="142"/>
      <c r="I138" s="130" t="e">
        <f>VLOOKUP(H138,Presupuesto!$B$11:$C$565,2,0)</f>
        <v>#N/A</v>
      </c>
      <c r="J138" s="98" t="str">
        <f>$J$137</f>
        <v>Posgrado</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412</v>
      </c>
      <c r="L139" s="98"/>
    </row>
    <row r="140" spans="3:12" x14ac:dyDescent="0.25">
      <c r="C140" s="141"/>
      <c r="D140" s="158"/>
      <c r="E140" s="123"/>
      <c r="F140" s="97">
        <f t="shared" si="9"/>
        <v>0</v>
      </c>
      <c r="G140" s="161"/>
      <c r="H140" s="142"/>
      <c r="I140" s="130" t="e">
        <f>VLOOKUP(H140,Presupuesto!$B$11:$C$565,2,0)</f>
        <v>#N/A</v>
      </c>
      <c r="J140" s="98" t="str">
        <f t="shared" si="10"/>
        <v>Posgrado</v>
      </c>
      <c r="K140" s="98" t="s">
        <v>412</v>
      </c>
      <c r="L140" s="98"/>
    </row>
    <row r="141" spans="3:12" x14ac:dyDescent="0.25">
      <c r="C141" s="141"/>
      <c r="D141" s="158"/>
      <c r="E141" s="123"/>
      <c r="F141" s="97">
        <f t="shared" si="9"/>
        <v>0</v>
      </c>
      <c r="G141" s="161"/>
      <c r="H141" s="142"/>
      <c r="I141" s="130" t="e">
        <f>VLOOKUP(H141,Presupuesto!$B$11:$C$565,2,0)</f>
        <v>#N/A</v>
      </c>
      <c r="J141" s="98" t="str">
        <f t="shared" si="10"/>
        <v>Posgrado</v>
      </c>
      <c r="K141" s="98" t="s">
        <v>412</v>
      </c>
      <c r="L141" s="98"/>
    </row>
    <row r="142" spans="3:12" x14ac:dyDescent="0.25">
      <c r="C142" s="141"/>
      <c r="D142" s="158"/>
      <c r="E142" s="123"/>
      <c r="F142" s="97">
        <f t="shared" si="9"/>
        <v>0</v>
      </c>
      <c r="G142" s="161"/>
      <c r="H142" s="142"/>
      <c r="I142" s="130" t="e">
        <f>VLOOKUP(H142,Presupuesto!$B$11:$C$565,2,0)</f>
        <v>#N/A</v>
      </c>
      <c r="J142" s="98" t="str">
        <f t="shared" si="10"/>
        <v>Posgrado</v>
      </c>
      <c r="K142" s="98" t="s">
        <v>401</v>
      </c>
      <c r="L142" s="98"/>
    </row>
    <row r="143" spans="3:12" x14ac:dyDescent="0.25">
      <c r="C143" s="141"/>
      <c r="D143" s="158"/>
      <c r="E143" s="123"/>
      <c r="F143" s="97">
        <f t="shared" si="9"/>
        <v>0</v>
      </c>
      <c r="G143" s="161"/>
      <c r="H143" s="142"/>
      <c r="I143" s="130" t="e">
        <f>VLOOKUP(H143,Presupuesto!$B$11:$C$565,2,0)</f>
        <v>#N/A</v>
      </c>
      <c r="J143" s="98" t="str">
        <f t="shared" si="10"/>
        <v>Posgrado</v>
      </c>
      <c r="K143" s="98" t="s">
        <v>412</v>
      </c>
      <c r="L143" s="98"/>
    </row>
    <row r="144" spans="3:12" x14ac:dyDescent="0.25">
      <c r="C144" s="141"/>
      <c r="D144" s="158"/>
      <c r="E144" s="123"/>
      <c r="F144" s="97">
        <f t="shared" si="9"/>
        <v>0</v>
      </c>
      <c r="G144" s="161"/>
      <c r="H144" s="142"/>
      <c r="I144" s="130" t="e">
        <f>VLOOKUP(H144,Presupuesto!$B$11:$C$565,2,0)</f>
        <v>#N/A</v>
      </c>
      <c r="J144" s="98" t="str">
        <f t="shared" si="10"/>
        <v>Posgrado</v>
      </c>
      <c r="K144" s="98" t="s">
        <v>412</v>
      </c>
      <c r="L144" s="98"/>
    </row>
    <row r="145" spans="3:12" x14ac:dyDescent="0.25">
      <c r="C145" s="141"/>
      <c r="D145" s="158"/>
      <c r="E145" s="123"/>
      <c r="F145" s="97">
        <f t="shared" si="9"/>
        <v>0</v>
      </c>
      <c r="G145" s="161"/>
      <c r="H145" s="142"/>
      <c r="I145" s="130" t="e">
        <f>VLOOKUP(H145,Presupuesto!$B$11:$C$565,2,0)</f>
        <v>#N/A</v>
      </c>
      <c r="J145" s="98" t="str">
        <f t="shared" si="10"/>
        <v>Posgrado</v>
      </c>
      <c r="K145" s="98" t="s">
        <v>412</v>
      </c>
      <c r="L145" s="98"/>
    </row>
    <row r="146" spans="3:12" x14ac:dyDescent="0.25">
      <c r="C146" s="141"/>
      <c r="D146" s="158"/>
      <c r="E146" s="123"/>
      <c r="F146" s="97">
        <f t="shared" si="9"/>
        <v>0</v>
      </c>
      <c r="G146" s="161"/>
      <c r="H146" s="142"/>
      <c r="I146" s="130" t="e">
        <f>VLOOKUP(H146,Presupuesto!$B$11:$C$565,2,0)</f>
        <v>#N/A</v>
      </c>
      <c r="J146" s="98" t="str">
        <f t="shared" si="10"/>
        <v>Posgrado</v>
      </c>
      <c r="K146" s="98" t="s">
        <v>412</v>
      </c>
      <c r="L146" s="98"/>
    </row>
    <row r="147" spans="3:12" x14ac:dyDescent="0.25">
      <c r="C147" s="143"/>
      <c r="D147" s="158"/>
      <c r="E147" s="118"/>
      <c r="F147" s="97">
        <f t="shared" si="9"/>
        <v>0</v>
      </c>
      <c r="G147" s="161"/>
      <c r="H147" s="144"/>
      <c r="I147" s="130" t="e">
        <f>VLOOKUP(H147,Presupuesto!$B$11:$C$565,2,0)</f>
        <v>#N/A</v>
      </c>
      <c r="J147" s="98" t="str">
        <f t="shared" si="10"/>
        <v>Posgrado</v>
      </c>
      <c r="K147" s="98" t="s">
        <v>412</v>
      </c>
      <c r="L147" s="98"/>
    </row>
    <row r="148" spans="3:12" x14ac:dyDescent="0.25">
      <c r="C148" s="143"/>
      <c r="D148" s="158"/>
      <c r="E148" s="118"/>
      <c r="F148" s="97">
        <f t="shared" si="9"/>
        <v>0</v>
      </c>
      <c r="G148" s="161"/>
      <c r="H148" s="144"/>
      <c r="I148" s="130" t="e">
        <f>VLOOKUP(H148,Presupuesto!$B$11:$C$565,2,0)</f>
        <v>#N/A</v>
      </c>
      <c r="J148" s="98" t="str">
        <f t="shared" si="10"/>
        <v>Posgrado</v>
      </c>
      <c r="K148" s="98" t="s">
        <v>412</v>
      </c>
      <c r="L148" s="98"/>
    </row>
    <row r="149" spans="3:12" x14ac:dyDescent="0.25">
      <c r="C149" s="143"/>
      <c r="D149" s="158"/>
      <c r="E149" s="118"/>
      <c r="F149" s="97">
        <f t="shared" si="9"/>
        <v>0</v>
      </c>
      <c r="G149" s="161"/>
      <c r="H149" s="144"/>
      <c r="I149" s="130" t="e">
        <f>VLOOKUP(H149,Presupuesto!$B$11:$C$565,2,0)</f>
        <v>#N/A</v>
      </c>
      <c r="J149" s="98" t="str">
        <f t="shared" si="10"/>
        <v>Posgrado</v>
      </c>
      <c r="K149" s="98" t="s">
        <v>412</v>
      </c>
      <c r="L149" s="98"/>
    </row>
    <row r="150" spans="3:12" x14ac:dyDescent="0.25">
      <c r="C150" s="143"/>
      <c r="D150" s="158"/>
      <c r="E150" s="118"/>
      <c r="F150" s="97">
        <f t="shared" si="9"/>
        <v>0</v>
      </c>
      <c r="G150" s="161"/>
      <c r="H150" s="144"/>
      <c r="I150" s="130" t="e">
        <f>VLOOKUP(H150,Presupuesto!$B$11:$C$565,2,0)</f>
        <v>#N/A</v>
      </c>
      <c r="J150" s="98" t="str">
        <f t="shared" si="10"/>
        <v>Posgrado</v>
      </c>
      <c r="K150" s="98" t="s">
        <v>412</v>
      </c>
      <c r="L150" s="98"/>
    </row>
    <row r="151" spans="3:12" x14ac:dyDescent="0.25">
      <c r="C151" s="143"/>
      <c r="D151" s="158"/>
      <c r="E151" s="118"/>
      <c r="F151" s="97">
        <f t="shared" si="9"/>
        <v>0</v>
      </c>
      <c r="G151" s="161"/>
      <c r="H151" s="144"/>
      <c r="I151" s="130" t="e">
        <f>VLOOKUP(H151,Presupuesto!$B$11:$C$565,2,0)</f>
        <v>#N/A</v>
      </c>
      <c r="J151" s="98" t="str">
        <f t="shared" si="10"/>
        <v>Posgrado</v>
      </c>
      <c r="K151" s="98" t="s">
        <v>412</v>
      </c>
      <c r="L151" s="98"/>
    </row>
    <row r="152" spans="3:12" x14ac:dyDescent="0.25">
      <c r="C152" s="143"/>
      <c r="D152" s="158"/>
      <c r="E152" s="118"/>
      <c r="F152" s="97">
        <f t="shared" si="9"/>
        <v>0</v>
      </c>
      <c r="G152" s="161"/>
      <c r="H152" s="144"/>
      <c r="I152" s="130" t="e">
        <f>VLOOKUP(H152,Presupuesto!$B$11:$C$565,2,0)</f>
        <v>#N/A</v>
      </c>
      <c r="J152" s="98" t="str">
        <f t="shared" si="10"/>
        <v>Posgrado</v>
      </c>
      <c r="K152" s="98" t="s">
        <v>412</v>
      </c>
      <c r="L152" s="98"/>
    </row>
    <row r="153" spans="3:12" x14ac:dyDescent="0.25">
      <c r="C153" s="145"/>
      <c r="D153" s="158"/>
      <c r="E153" s="118"/>
      <c r="F153" s="97">
        <f t="shared" si="9"/>
        <v>0</v>
      </c>
      <c r="G153" s="161"/>
      <c r="H153" s="146"/>
      <c r="I153" s="130" t="e">
        <f>VLOOKUP(H153,Presupuesto!$B$11:$C$565,2,0)</f>
        <v>#N/A</v>
      </c>
      <c r="J153" s="98" t="str">
        <f t="shared" si="10"/>
        <v>Posgrado</v>
      </c>
      <c r="K153" s="98" t="s">
        <v>403</v>
      </c>
      <c r="L153" s="98"/>
    </row>
    <row r="154" spans="3:12" x14ac:dyDescent="0.25">
      <c r="C154" s="145"/>
      <c r="D154" s="158"/>
      <c r="E154" s="118"/>
      <c r="F154" s="97">
        <f t="shared" si="9"/>
        <v>0</v>
      </c>
      <c r="G154" s="161"/>
      <c r="H154" s="146"/>
      <c r="I154" s="130" t="e">
        <f>VLOOKUP(H154,Presupuesto!$B$11:$C$565,2,0)</f>
        <v>#N/A</v>
      </c>
      <c r="J154" s="98" t="str">
        <f t="shared" si="10"/>
        <v>Posgrado</v>
      </c>
      <c r="K154" s="98" t="s">
        <v>412</v>
      </c>
      <c r="L154" s="98"/>
    </row>
    <row r="155" spans="3:12" x14ac:dyDescent="0.25">
      <c r="C155" s="145"/>
      <c r="D155" s="158"/>
      <c r="E155" s="118"/>
      <c r="F155" s="97">
        <f t="shared" si="9"/>
        <v>0</v>
      </c>
      <c r="G155" s="161"/>
      <c r="H155" s="146"/>
      <c r="I155" s="130" t="e">
        <f>VLOOKUP(H155,Presupuesto!$B$11:$C$565,2,0)</f>
        <v>#N/A</v>
      </c>
      <c r="J155" s="98" t="str">
        <f t="shared" si="10"/>
        <v>Posgrado</v>
      </c>
      <c r="K155" s="98" t="s">
        <v>412</v>
      </c>
      <c r="L155" s="98"/>
    </row>
    <row r="156" spans="3:12" x14ac:dyDescent="0.25">
      <c r="C156" s="145"/>
      <c r="D156" s="158"/>
      <c r="E156" s="118"/>
      <c r="F156" s="97">
        <f t="shared" si="9"/>
        <v>0</v>
      </c>
      <c r="G156" s="161"/>
      <c r="H156" s="146"/>
      <c r="I156" s="130" t="e">
        <f>VLOOKUP(H156,Presupuesto!$B$11:$C$565,2,0)</f>
        <v>#N/A</v>
      </c>
      <c r="J156" s="98" t="str">
        <f t="shared" si="10"/>
        <v>Posgrado</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Posgrado</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c r="E162" s="93"/>
      <c r="F162" s="93"/>
      <c r="G162" s="93"/>
      <c r="H162" s="76"/>
      <c r="I162" s="76"/>
      <c r="J162" s="76"/>
      <c r="K162" s="112"/>
    </row>
    <row r="163" spans="3:12" ht="18.75" x14ac:dyDescent="0.2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1454</v>
      </c>
      <c r="K167" s="98" t="s">
        <v>394</v>
      </c>
      <c r="L167" s="98"/>
    </row>
    <row r="168" spans="3:12" x14ac:dyDescent="0.25">
      <c r="C168" s="141"/>
      <c r="D168" s="158"/>
      <c r="E168" s="123"/>
      <c r="F168" s="97">
        <f t="shared" si="11"/>
        <v>0</v>
      </c>
      <c r="G168" s="161"/>
      <c r="H168" s="142"/>
      <c r="I168" s="130" t="e">
        <f>VLOOKUP(H168,Presupuesto!$B$11:$C$565,2,0)</f>
        <v>#N/A</v>
      </c>
      <c r="J168" s="98" t="str">
        <f>$J$167</f>
        <v>Posgrado</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412</v>
      </c>
      <c r="L169" s="98"/>
    </row>
    <row r="170" spans="3:12" x14ac:dyDescent="0.25">
      <c r="C170" s="141"/>
      <c r="D170" s="158"/>
      <c r="E170" s="123"/>
      <c r="F170" s="97">
        <f t="shared" si="11"/>
        <v>0</v>
      </c>
      <c r="G170" s="161"/>
      <c r="H170" s="142"/>
      <c r="I170" s="130" t="e">
        <f>VLOOKUP(H170,Presupuesto!$B$11:$C$565,2,0)</f>
        <v>#N/A</v>
      </c>
      <c r="J170" s="98" t="str">
        <f t="shared" si="12"/>
        <v>Posgrado</v>
      </c>
      <c r="K170" s="98" t="s">
        <v>412</v>
      </c>
      <c r="L170" s="98"/>
    </row>
    <row r="171" spans="3:12" x14ac:dyDescent="0.25">
      <c r="C171" s="141"/>
      <c r="D171" s="158"/>
      <c r="E171" s="123"/>
      <c r="F171" s="97">
        <f t="shared" si="11"/>
        <v>0</v>
      </c>
      <c r="G171" s="161"/>
      <c r="H171" s="142"/>
      <c r="I171" s="130" t="e">
        <f>VLOOKUP(H171,Presupuesto!$B$11:$C$565,2,0)</f>
        <v>#N/A</v>
      </c>
      <c r="J171" s="98" t="str">
        <f t="shared" si="12"/>
        <v>Posgrado</v>
      </c>
      <c r="K171" s="98" t="s">
        <v>412</v>
      </c>
      <c r="L171" s="98"/>
    </row>
    <row r="172" spans="3:12" x14ac:dyDescent="0.25">
      <c r="C172" s="141"/>
      <c r="D172" s="158"/>
      <c r="E172" s="123"/>
      <c r="F172" s="97">
        <f t="shared" si="11"/>
        <v>0</v>
      </c>
      <c r="G172" s="161"/>
      <c r="H172" s="142"/>
      <c r="I172" s="130" t="e">
        <f>VLOOKUP(H172,Presupuesto!$B$11:$C$565,2,0)</f>
        <v>#N/A</v>
      </c>
      <c r="J172" s="98" t="str">
        <f t="shared" si="12"/>
        <v>Posgrado</v>
      </c>
      <c r="K172" s="98" t="s">
        <v>401</v>
      </c>
      <c r="L172" s="98"/>
    </row>
    <row r="173" spans="3:12" x14ac:dyDescent="0.25">
      <c r="C173" s="141"/>
      <c r="D173" s="158"/>
      <c r="E173" s="123"/>
      <c r="F173" s="97">
        <f t="shared" si="11"/>
        <v>0</v>
      </c>
      <c r="G173" s="161"/>
      <c r="H173" s="142"/>
      <c r="I173" s="130" t="e">
        <f>VLOOKUP(H173,Presupuesto!$B$11:$C$565,2,0)</f>
        <v>#N/A</v>
      </c>
      <c r="J173" s="98" t="str">
        <f t="shared" si="12"/>
        <v>Posgrado</v>
      </c>
      <c r="K173" s="98" t="s">
        <v>412</v>
      </c>
      <c r="L173" s="98"/>
    </row>
    <row r="174" spans="3:12" x14ac:dyDescent="0.25">
      <c r="C174" s="141"/>
      <c r="D174" s="158"/>
      <c r="E174" s="123"/>
      <c r="F174" s="97">
        <f t="shared" si="11"/>
        <v>0</v>
      </c>
      <c r="G174" s="161"/>
      <c r="H174" s="142"/>
      <c r="I174" s="130" t="e">
        <f>VLOOKUP(H174,Presupuesto!$B$11:$C$565,2,0)</f>
        <v>#N/A</v>
      </c>
      <c r="J174" s="98" t="str">
        <f t="shared" si="12"/>
        <v>Posgrado</v>
      </c>
      <c r="K174" s="98" t="s">
        <v>412</v>
      </c>
      <c r="L174" s="98"/>
    </row>
    <row r="175" spans="3:12" x14ac:dyDescent="0.25">
      <c r="C175" s="141"/>
      <c r="D175" s="158"/>
      <c r="E175" s="123"/>
      <c r="F175" s="97">
        <f t="shared" si="11"/>
        <v>0</v>
      </c>
      <c r="G175" s="161"/>
      <c r="H175" s="142"/>
      <c r="I175" s="130" t="e">
        <f>VLOOKUP(H175,Presupuesto!$B$11:$C$565,2,0)</f>
        <v>#N/A</v>
      </c>
      <c r="J175" s="98" t="str">
        <f t="shared" si="12"/>
        <v>Posgrado</v>
      </c>
      <c r="K175" s="98" t="s">
        <v>412</v>
      </c>
      <c r="L175" s="98"/>
    </row>
    <row r="176" spans="3:12" x14ac:dyDescent="0.25">
      <c r="C176" s="141"/>
      <c r="D176" s="158"/>
      <c r="E176" s="123"/>
      <c r="F176" s="97">
        <f t="shared" si="11"/>
        <v>0</v>
      </c>
      <c r="G176" s="161"/>
      <c r="H176" s="142"/>
      <c r="I176" s="130" t="e">
        <f>VLOOKUP(H176,Presupuesto!$B$11:$C$565,2,0)</f>
        <v>#N/A</v>
      </c>
      <c r="J176" s="98" t="str">
        <f t="shared" si="12"/>
        <v>Posgrado</v>
      </c>
      <c r="K176" s="98" t="s">
        <v>412</v>
      </c>
      <c r="L176" s="98"/>
    </row>
    <row r="177" spans="3:12" x14ac:dyDescent="0.25">
      <c r="C177" s="143"/>
      <c r="D177" s="158"/>
      <c r="E177" s="118"/>
      <c r="F177" s="97">
        <f t="shared" si="11"/>
        <v>0</v>
      </c>
      <c r="G177" s="161"/>
      <c r="H177" s="144"/>
      <c r="I177" s="130" t="e">
        <f>VLOOKUP(H177,Presupuesto!$B$11:$C$565,2,0)</f>
        <v>#N/A</v>
      </c>
      <c r="J177" s="98" t="str">
        <f t="shared" si="12"/>
        <v>Posgrado</v>
      </c>
      <c r="K177" s="98" t="s">
        <v>412</v>
      </c>
      <c r="L177" s="98"/>
    </row>
    <row r="178" spans="3:12" x14ac:dyDescent="0.25">
      <c r="C178" s="143"/>
      <c r="D178" s="158"/>
      <c r="E178" s="118"/>
      <c r="F178" s="97">
        <f t="shared" si="11"/>
        <v>0</v>
      </c>
      <c r="G178" s="161"/>
      <c r="H178" s="144"/>
      <c r="I178" s="130" t="e">
        <f>VLOOKUP(H178,Presupuesto!$B$11:$C$565,2,0)</f>
        <v>#N/A</v>
      </c>
      <c r="J178" s="98" t="str">
        <f t="shared" si="12"/>
        <v>Posgrado</v>
      </c>
      <c r="K178" s="98" t="s">
        <v>412</v>
      </c>
      <c r="L178" s="98"/>
    </row>
    <row r="179" spans="3:12" x14ac:dyDescent="0.25">
      <c r="C179" s="143"/>
      <c r="D179" s="158"/>
      <c r="E179" s="118"/>
      <c r="F179" s="97">
        <f t="shared" si="11"/>
        <v>0</v>
      </c>
      <c r="G179" s="161"/>
      <c r="H179" s="144"/>
      <c r="I179" s="130" t="e">
        <f>VLOOKUP(H179,Presupuesto!$B$11:$C$565,2,0)</f>
        <v>#N/A</v>
      </c>
      <c r="J179" s="98" t="str">
        <f t="shared" si="12"/>
        <v>Posgrado</v>
      </c>
      <c r="K179" s="98" t="s">
        <v>412</v>
      </c>
      <c r="L179" s="98"/>
    </row>
    <row r="180" spans="3:12" x14ac:dyDescent="0.25">
      <c r="C180" s="143"/>
      <c r="D180" s="158"/>
      <c r="E180" s="118"/>
      <c r="F180" s="97">
        <f t="shared" si="11"/>
        <v>0</v>
      </c>
      <c r="G180" s="161"/>
      <c r="H180" s="144"/>
      <c r="I180" s="130" t="e">
        <f>VLOOKUP(H180,Presupuesto!$B$11:$C$565,2,0)</f>
        <v>#N/A</v>
      </c>
      <c r="J180" s="98" t="str">
        <f t="shared" si="12"/>
        <v>Posgrado</v>
      </c>
      <c r="K180" s="98" t="s">
        <v>412</v>
      </c>
      <c r="L180" s="98"/>
    </row>
    <row r="181" spans="3:12" x14ac:dyDescent="0.25">
      <c r="C181" s="143"/>
      <c r="D181" s="158"/>
      <c r="E181" s="118"/>
      <c r="F181" s="97">
        <f t="shared" si="11"/>
        <v>0</v>
      </c>
      <c r="G181" s="161"/>
      <c r="H181" s="144"/>
      <c r="I181" s="130" t="e">
        <f>VLOOKUP(H181,Presupuesto!$B$11:$C$565,2,0)</f>
        <v>#N/A</v>
      </c>
      <c r="J181" s="98" t="str">
        <f t="shared" si="12"/>
        <v>Posgrado</v>
      </c>
      <c r="K181" s="98" t="s">
        <v>412</v>
      </c>
      <c r="L181" s="98"/>
    </row>
    <row r="182" spans="3:12" x14ac:dyDescent="0.25">
      <c r="C182" s="143"/>
      <c r="D182" s="158"/>
      <c r="E182" s="118"/>
      <c r="F182" s="97">
        <f t="shared" si="11"/>
        <v>0</v>
      </c>
      <c r="G182" s="161"/>
      <c r="H182" s="144"/>
      <c r="I182" s="130" t="e">
        <f>VLOOKUP(H182,Presupuesto!$B$11:$C$565,2,0)</f>
        <v>#N/A</v>
      </c>
      <c r="J182" s="98" t="str">
        <f t="shared" si="12"/>
        <v>Posgrado</v>
      </c>
      <c r="K182" s="98" t="s">
        <v>412</v>
      </c>
      <c r="L182" s="98"/>
    </row>
    <row r="183" spans="3:12" x14ac:dyDescent="0.25">
      <c r="C183" s="145"/>
      <c r="D183" s="158"/>
      <c r="E183" s="118"/>
      <c r="F183" s="97">
        <f t="shared" si="11"/>
        <v>0</v>
      </c>
      <c r="G183" s="161"/>
      <c r="H183" s="146"/>
      <c r="I183" s="130" t="e">
        <f>VLOOKUP(H183,Presupuesto!$B$11:$C$565,2,0)</f>
        <v>#N/A</v>
      </c>
      <c r="J183" s="98" t="str">
        <f t="shared" si="12"/>
        <v>Posgrado</v>
      </c>
      <c r="K183" s="98" t="s">
        <v>403</v>
      </c>
      <c r="L183" s="98"/>
    </row>
    <row r="184" spans="3:12" x14ac:dyDescent="0.25">
      <c r="C184" s="145"/>
      <c r="D184" s="158"/>
      <c r="E184" s="118"/>
      <c r="F184" s="97">
        <f t="shared" si="11"/>
        <v>0</v>
      </c>
      <c r="G184" s="161"/>
      <c r="H184" s="146"/>
      <c r="I184" s="130" t="e">
        <f>VLOOKUP(H184,Presupuesto!$B$11:$C$565,2,0)</f>
        <v>#N/A</v>
      </c>
      <c r="J184" s="98" t="str">
        <f t="shared" si="12"/>
        <v>Posgrado</v>
      </c>
      <c r="K184" s="98" t="s">
        <v>412</v>
      </c>
      <c r="L184" s="98"/>
    </row>
    <row r="185" spans="3:12" x14ac:dyDescent="0.25">
      <c r="C185" s="145"/>
      <c r="D185" s="158"/>
      <c r="E185" s="118"/>
      <c r="F185" s="97">
        <f t="shared" si="11"/>
        <v>0</v>
      </c>
      <c r="G185" s="161"/>
      <c r="H185" s="146"/>
      <c r="I185" s="130" t="e">
        <f>VLOOKUP(H185,Presupuesto!$B$11:$C$565,2,0)</f>
        <v>#N/A</v>
      </c>
      <c r="J185" s="98" t="str">
        <f t="shared" si="12"/>
        <v>Posgrado</v>
      </c>
      <c r="K185" s="98" t="s">
        <v>412</v>
      </c>
      <c r="L185" s="98"/>
    </row>
    <row r="186" spans="3:12" x14ac:dyDescent="0.25">
      <c r="C186" s="145"/>
      <c r="D186" s="158"/>
      <c r="E186" s="118"/>
      <c r="F186" s="97">
        <f t="shared" si="11"/>
        <v>0</v>
      </c>
      <c r="G186" s="161"/>
      <c r="H186" s="146"/>
      <c r="I186" s="130" t="e">
        <f>VLOOKUP(H186,Presupuesto!$B$11:$C$565,2,0)</f>
        <v>#N/A</v>
      </c>
      <c r="J186" s="98" t="str">
        <f t="shared" si="12"/>
        <v>Posgrado</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E6" zoomScale="86" zoomScaleNormal="86" zoomScaleSheetLayoutView="90" workbookViewId="0">
      <selection activeCell="H21" sqref="H21"/>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410000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410000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str">
        <f>'8. Asegura. de la Calid. y M'!F28</f>
        <v>Gestionar la venta de espacios publicitarios</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ht="45" x14ac:dyDescent="0.25">
      <c r="C17" s="547" t="s">
        <v>1725</v>
      </c>
      <c r="D17" s="633">
        <v>5</v>
      </c>
      <c r="E17" s="546">
        <v>20000</v>
      </c>
      <c r="F17" s="97">
        <f t="shared" ref="F17:F20" si="0">D17*E17</f>
        <v>100000</v>
      </c>
      <c r="G17" s="161" t="s">
        <v>1509</v>
      </c>
      <c r="H17" s="142" t="s">
        <v>901</v>
      </c>
      <c r="I17" s="130" t="str">
        <f>VLOOKUP(H17,Presupuesto!$B$11:$C$565,2,0)</f>
        <v>ESTRUCTURAS METALICAS ACABADAS</v>
      </c>
      <c r="J17" s="219" t="s">
        <v>1364</v>
      </c>
      <c r="K17" s="98" t="s">
        <v>396</v>
      </c>
      <c r="L17" s="639" t="s">
        <v>1728</v>
      </c>
      <c r="M17" s="158">
        <v>5</v>
      </c>
      <c r="N17" s="123">
        <f>300*22</f>
        <v>6600</v>
      </c>
      <c r="O17" s="97">
        <f t="shared" ref="O17:O20" si="1">M17*N17</f>
        <v>33000</v>
      </c>
      <c r="P17" s="97">
        <f t="shared" ref="P17:Q20" si="2">$O17*P$16</f>
        <v>23100</v>
      </c>
      <c r="Q17" s="97">
        <f t="shared" si="2"/>
        <v>9900</v>
      </c>
    </row>
    <row r="18" spans="3:17" ht="45" x14ac:dyDescent="0.25">
      <c r="C18" s="553" t="s">
        <v>1726</v>
      </c>
      <c r="D18" s="557">
        <v>50</v>
      </c>
      <c r="E18" s="552">
        <v>5000</v>
      </c>
      <c r="F18" s="97">
        <f t="shared" si="0"/>
        <v>250000</v>
      </c>
      <c r="G18" s="161" t="s">
        <v>1509</v>
      </c>
      <c r="H18" s="142" t="s">
        <v>901</v>
      </c>
      <c r="I18" s="130" t="str">
        <f>VLOOKUP(H18,Presupuesto!$B$11:$C$565,2,0)</f>
        <v>ESTRUCTURAS METALICAS ACABADAS</v>
      </c>
      <c r="J18" s="98" t="str">
        <f>$J$17</f>
        <v>Gestión Administrativa y  financiera en apoyo al Desarrollo Académico</v>
      </c>
      <c r="K18" s="98" t="s">
        <v>396</v>
      </c>
      <c r="L18" s="639" t="s">
        <v>1728</v>
      </c>
      <c r="M18" s="158">
        <v>50</v>
      </c>
      <c r="N18" s="123">
        <f>350*22</f>
        <v>7700</v>
      </c>
      <c r="O18" s="97">
        <f t="shared" si="1"/>
        <v>385000</v>
      </c>
      <c r="P18" s="97">
        <f t="shared" si="2"/>
        <v>269500</v>
      </c>
      <c r="Q18" s="97">
        <f t="shared" si="2"/>
        <v>115500</v>
      </c>
    </row>
    <row r="19" spans="3:17" ht="45" x14ac:dyDescent="0.25">
      <c r="C19" s="553" t="s">
        <v>1727</v>
      </c>
      <c r="D19" s="557">
        <v>4</v>
      </c>
      <c r="E19" s="552">
        <v>15000</v>
      </c>
      <c r="F19" s="97">
        <f t="shared" si="0"/>
        <v>60000</v>
      </c>
      <c r="G19" s="161" t="s">
        <v>1509</v>
      </c>
      <c r="H19" s="142" t="s">
        <v>901</v>
      </c>
      <c r="I19" s="130" t="str">
        <f>VLOOKUP(H19,Presupuesto!$B$11:$C$565,2,0)</f>
        <v>ESTRUCTURAS METALICAS ACABADAS</v>
      </c>
      <c r="J19" s="98" t="str">
        <f t="shared" ref="J19:J49" si="3">$J$17</f>
        <v>Gestión Administrativa y  financiera en apoyo al Desarrollo Académico</v>
      </c>
      <c r="K19" s="98" t="s">
        <v>396</v>
      </c>
      <c r="L19" s="639" t="s">
        <v>1728</v>
      </c>
      <c r="M19" s="158">
        <v>2</v>
      </c>
      <c r="N19" s="123">
        <f>400*22</f>
        <v>8800</v>
      </c>
      <c r="O19" s="97">
        <f t="shared" si="1"/>
        <v>17600</v>
      </c>
      <c r="P19" s="97">
        <f t="shared" si="2"/>
        <v>12320</v>
      </c>
      <c r="Q19" s="97">
        <f t="shared" si="2"/>
        <v>5280</v>
      </c>
    </row>
    <row r="20" spans="3:17" x14ac:dyDescent="0.25">
      <c r="C20" s="141"/>
      <c r="D20" s="158"/>
      <c r="E20" s="123"/>
      <c r="F20" s="97">
        <f t="shared" si="0"/>
        <v>0</v>
      </c>
      <c r="G20" s="161" t="s">
        <v>1509</v>
      </c>
      <c r="H20" s="142"/>
      <c r="I20" s="130" t="e">
        <f>VLOOKUP(H20,Presupuesto!$B$11:$C$565,2,0)</f>
        <v>#N/A</v>
      </c>
      <c r="J20" s="98" t="str">
        <f t="shared" si="3"/>
        <v>Gestión Administrativa y  financiera en apoyo al Desarrollo Académico</v>
      </c>
      <c r="K20" s="98" t="s">
        <v>396</v>
      </c>
      <c r="L20" s="639"/>
      <c r="M20" s="158"/>
      <c r="N20" s="123"/>
      <c r="O20" s="97">
        <f t="shared" si="1"/>
        <v>0</v>
      </c>
      <c r="P20" s="97">
        <f t="shared" si="2"/>
        <v>0</v>
      </c>
      <c r="Q20" s="97">
        <f t="shared" si="2"/>
        <v>0</v>
      </c>
    </row>
    <row r="21" spans="3:17" x14ac:dyDescent="0.25">
      <c r="C21" s="141"/>
      <c r="D21" s="158"/>
      <c r="E21" s="123"/>
      <c r="F21" s="97">
        <f t="shared" ref="F21:F50" si="4">D21*E21</f>
        <v>0</v>
      </c>
      <c r="G21" s="161"/>
      <c r="H21" s="142"/>
      <c r="I21" s="130" t="e">
        <f>VLOOKUP(H21,Presupuesto!$B$11:$C$565,2,0)</f>
        <v>#N/A</v>
      </c>
      <c r="J21" s="98" t="str">
        <f t="shared" si="3"/>
        <v>Gestión Administrativa y  financiera en apoyo al Desarrollo Académico</v>
      </c>
      <c r="K21" s="98" t="s">
        <v>396</v>
      </c>
      <c r="L21" s="141"/>
      <c r="M21" s="158"/>
      <c r="N21" s="123"/>
      <c r="O21" s="97">
        <f t="shared" ref="O21:O50" si="5">M21*N21</f>
        <v>0</v>
      </c>
      <c r="P21" s="97">
        <f t="shared" ref="P21:Q36" si="6">$O21*P$16</f>
        <v>0</v>
      </c>
      <c r="Q21" s="97">
        <f t="shared" si="6"/>
        <v>0</v>
      </c>
    </row>
    <row r="22" spans="3:17" x14ac:dyDescent="0.25">
      <c r="C22" s="141"/>
      <c r="D22" s="158"/>
      <c r="E22" s="123"/>
      <c r="F22" s="97">
        <f t="shared" si="4"/>
        <v>0</v>
      </c>
      <c r="G22" s="161"/>
      <c r="H22" s="142"/>
      <c r="I22" s="130" t="e">
        <f>VLOOKUP(H22,Presupuesto!$B$11:$C$565,2,0)</f>
        <v>#N/A</v>
      </c>
      <c r="J22" s="98" t="str">
        <f t="shared" si="3"/>
        <v>Gestión Administrativa y  financiera en apoyo al Desarrollo Académico</v>
      </c>
      <c r="K22" s="98" t="s">
        <v>396</v>
      </c>
      <c r="L22" s="141"/>
      <c r="M22" s="158"/>
      <c r="N22" s="123"/>
      <c r="O22" s="97">
        <f t="shared" si="5"/>
        <v>0</v>
      </c>
      <c r="P22" s="97">
        <f t="shared" si="6"/>
        <v>0</v>
      </c>
      <c r="Q22" s="97">
        <f t="shared" si="6"/>
        <v>0</v>
      </c>
    </row>
    <row r="23" spans="3:17" x14ac:dyDescent="0.25">
      <c r="C23" s="141"/>
      <c r="D23" s="158"/>
      <c r="E23" s="123"/>
      <c r="F23" s="97">
        <f t="shared" si="4"/>
        <v>0</v>
      </c>
      <c r="G23" s="161"/>
      <c r="H23" s="142"/>
      <c r="I23" s="130" t="e">
        <f>VLOOKUP(H23,Presupuesto!$B$11:$C$565,2,0)</f>
        <v>#N/A</v>
      </c>
      <c r="J23" s="98" t="str">
        <f t="shared" si="3"/>
        <v>Gestión Administrativa y  financiera en apoyo al Desarrollo Académico</v>
      </c>
      <c r="K23" s="98" t="s">
        <v>396</v>
      </c>
      <c r="L23" s="141"/>
      <c r="M23" s="158"/>
      <c r="N23" s="123"/>
      <c r="O23" s="97">
        <f t="shared" si="5"/>
        <v>0</v>
      </c>
      <c r="P23" s="97">
        <f t="shared" si="6"/>
        <v>0</v>
      </c>
      <c r="Q23" s="97">
        <f t="shared" si="6"/>
        <v>0</v>
      </c>
    </row>
    <row r="24" spans="3:17" x14ac:dyDescent="0.25">
      <c r="C24" s="141"/>
      <c r="D24" s="158"/>
      <c r="E24" s="123"/>
      <c r="F24" s="97">
        <f t="shared" si="4"/>
        <v>0</v>
      </c>
      <c r="G24" s="161"/>
      <c r="H24" s="142"/>
      <c r="I24" s="130" t="e">
        <f>VLOOKUP(H24,Presupuesto!$B$11:$C$565,2,0)</f>
        <v>#N/A</v>
      </c>
      <c r="J24" s="98" t="str">
        <f t="shared" si="3"/>
        <v>Gestión Administrativa y  financiera en apoyo al Desarrollo Académico</v>
      </c>
      <c r="K24" s="98" t="s">
        <v>412</v>
      </c>
      <c r="L24" s="141"/>
      <c r="M24" s="158"/>
      <c r="N24" s="123"/>
      <c r="O24" s="97">
        <f t="shared" si="5"/>
        <v>0</v>
      </c>
      <c r="P24" s="97">
        <f t="shared" si="6"/>
        <v>0</v>
      </c>
      <c r="Q24" s="97">
        <f t="shared" si="6"/>
        <v>0</v>
      </c>
    </row>
    <row r="25" spans="3:17" x14ac:dyDescent="0.25">
      <c r="C25" s="141"/>
      <c r="D25" s="158"/>
      <c r="E25" s="123"/>
      <c r="F25" s="97">
        <f t="shared" si="4"/>
        <v>0</v>
      </c>
      <c r="G25" s="161"/>
      <c r="H25" s="142"/>
      <c r="I25" s="130" t="e">
        <f>VLOOKUP(H25,Presupuesto!$B$11:$C$565,2,0)</f>
        <v>#N/A</v>
      </c>
      <c r="J25" s="98" t="str">
        <f t="shared" si="3"/>
        <v>Gestión Administrativa y  financiera en apoyo al Desarrollo Académico</v>
      </c>
      <c r="K25" s="98" t="s">
        <v>412</v>
      </c>
      <c r="L25" s="141"/>
      <c r="M25" s="158"/>
      <c r="N25" s="123"/>
      <c r="O25" s="97">
        <f t="shared" si="5"/>
        <v>0</v>
      </c>
      <c r="P25" s="97">
        <f t="shared" si="6"/>
        <v>0</v>
      </c>
      <c r="Q25" s="97">
        <f t="shared" si="6"/>
        <v>0</v>
      </c>
    </row>
    <row r="26" spans="3:17" x14ac:dyDescent="0.25">
      <c r="C26" s="141"/>
      <c r="D26" s="158"/>
      <c r="E26" s="123"/>
      <c r="F26" s="97">
        <f t="shared" si="4"/>
        <v>0</v>
      </c>
      <c r="G26" s="161"/>
      <c r="H26" s="142"/>
      <c r="I26" s="130" t="e">
        <f>VLOOKUP(H26,Presupuesto!$B$11:$C$565,2,0)</f>
        <v>#N/A</v>
      </c>
      <c r="J26" s="98" t="str">
        <f t="shared" si="3"/>
        <v>Gestión Administrativa y  financiera en apoyo al Desarrollo Académico</v>
      </c>
      <c r="K26" s="98" t="s">
        <v>412</v>
      </c>
      <c r="L26" s="141"/>
      <c r="M26" s="158"/>
      <c r="N26" s="123"/>
      <c r="O26" s="97">
        <f t="shared" si="5"/>
        <v>0</v>
      </c>
      <c r="P26" s="97">
        <f t="shared" si="6"/>
        <v>0</v>
      </c>
      <c r="Q26" s="97">
        <f t="shared" si="6"/>
        <v>0</v>
      </c>
    </row>
    <row r="27" spans="3:17" x14ac:dyDescent="0.25">
      <c r="C27" s="141"/>
      <c r="D27" s="158"/>
      <c r="E27" s="123"/>
      <c r="F27" s="97">
        <f t="shared" si="4"/>
        <v>0</v>
      </c>
      <c r="G27" s="161"/>
      <c r="H27" s="142"/>
      <c r="I27" s="130" t="e">
        <f>VLOOKUP(H27,Presupuesto!$B$11:$C$565,2,0)</f>
        <v>#N/A</v>
      </c>
      <c r="J27" s="98" t="str">
        <f t="shared" si="3"/>
        <v>Gestión Administrativa y  financiera en apoyo al Desarrollo Académico</v>
      </c>
      <c r="K27" s="98" t="s">
        <v>412</v>
      </c>
      <c r="L27" s="141"/>
      <c r="M27" s="158"/>
      <c r="N27" s="123"/>
      <c r="O27" s="97">
        <f t="shared" si="5"/>
        <v>0</v>
      </c>
      <c r="P27" s="97">
        <f t="shared" si="6"/>
        <v>0</v>
      </c>
      <c r="Q27" s="97">
        <f t="shared" si="6"/>
        <v>0</v>
      </c>
    </row>
    <row r="28" spans="3:17" x14ac:dyDescent="0.25">
      <c r="C28" s="141"/>
      <c r="D28" s="158"/>
      <c r="E28" s="123"/>
      <c r="F28" s="97">
        <f t="shared" si="4"/>
        <v>0</v>
      </c>
      <c r="G28" s="161"/>
      <c r="H28" s="142"/>
      <c r="I28" s="130" t="e">
        <f>VLOOKUP(H28,Presupuesto!$B$11:$C$565,2,0)</f>
        <v>#N/A</v>
      </c>
      <c r="J28" s="98" t="str">
        <f t="shared" si="3"/>
        <v>Gestión Administrativa y  financiera en apoyo al Desarrollo Académico</v>
      </c>
      <c r="K28" s="98" t="s">
        <v>412</v>
      </c>
      <c r="L28" s="141"/>
      <c r="M28" s="158"/>
      <c r="N28" s="123"/>
      <c r="O28" s="97">
        <f t="shared" si="5"/>
        <v>0</v>
      </c>
      <c r="P28" s="97">
        <f t="shared" si="6"/>
        <v>0</v>
      </c>
      <c r="Q28" s="97">
        <f t="shared" si="6"/>
        <v>0</v>
      </c>
    </row>
    <row r="29" spans="3:17" x14ac:dyDescent="0.25">
      <c r="C29" s="141"/>
      <c r="D29" s="158"/>
      <c r="E29" s="123"/>
      <c r="F29" s="97">
        <f t="shared" si="4"/>
        <v>0</v>
      </c>
      <c r="G29" s="161"/>
      <c r="H29" s="142"/>
      <c r="I29" s="130" t="e">
        <f>VLOOKUP(H29,Presupuesto!$B$11:$C$565,2,0)</f>
        <v>#N/A</v>
      </c>
      <c r="J29" s="98" t="str">
        <f t="shared" si="3"/>
        <v>Gestión Administrativa y  financiera en apoyo al Desarrollo Académico</v>
      </c>
      <c r="K29" s="98" t="s">
        <v>412</v>
      </c>
      <c r="L29" s="141"/>
      <c r="M29" s="158"/>
      <c r="N29" s="123"/>
      <c r="O29" s="97">
        <f t="shared" si="5"/>
        <v>0</v>
      </c>
      <c r="P29" s="97">
        <f t="shared" si="6"/>
        <v>0</v>
      </c>
      <c r="Q29" s="97">
        <f t="shared" si="6"/>
        <v>0</v>
      </c>
    </row>
    <row r="30" spans="3:17" x14ac:dyDescent="0.25">
      <c r="C30" s="141"/>
      <c r="D30" s="158"/>
      <c r="E30" s="123"/>
      <c r="F30" s="97">
        <f t="shared" si="4"/>
        <v>0</v>
      </c>
      <c r="G30" s="161"/>
      <c r="H30" s="142"/>
      <c r="I30" s="130" t="e">
        <f>VLOOKUP(H30,Presupuesto!$B$11:$C$565,2,0)</f>
        <v>#N/A</v>
      </c>
      <c r="J30" s="98" t="str">
        <f t="shared" si="3"/>
        <v>Gestión Administrativa y  financiera en apoyo al Desarrollo Académico</v>
      </c>
      <c r="K30" s="98" t="s">
        <v>412</v>
      </c>
      <c r="L30" s="141"/>
      <c r="M30" s="158"/>
      <c r="N30" s="123"/>
      <c r="O30" s="97">
        <f t="shared" si="5"/>
        <v>0</v>
      </c>
      <c r="P30" s="97">
        <f t="shared" si="6"/>
        <v>0</v>
      </c>
      <c r="Q30" s="97">
        <f t="shared" si="6"/>
        <v>0</v>
      </c>
    </row>
    <row r="31" spans="3:17" x14ac:dyDescent="0.25">
      <c r="C31" s="141"/>
      <c r="D31" s="158"/>
      <c r="E31" s="123"/>
      <c r="F31" s="97">
        <f t="shared" si="4"/>
        <v>0</v>
      </c>
      <c r="G31" s="161"/>
      <c r="H31" s="142"/>
      <c r="I31" s="130" t="e">
        <f>VLOOKUP(H31,Presupuesto!$B$11:$C$565,2,0)</f>
        <v>#N/A</v>
      </c>
      <c r="J31" s="98" t="str">
        <f t="shared" si="3"/>
        <v>Gestión Administrativa y  financiera en apoyo al Desarrollo Académico</v>
      </c>
      <c r="K31" s="98" t="s">
        <v>412</v>
      </c>
      <c r="L31" s="141"/>
      <c r="M31" s="158"/>
      <c r="N31" s="123"/>
      <c r="O31" s="97">
        <f t="shared" si="5"/>
        <v>0</v>
      </c>
      <c r="P31" s="97">
        <f t="shared" si="6"/>
        <v>0</v>
      </c>
      <c r="Q31" s="97">
        <f t="shared" si="6"/>
        <v>0</v>
      </c>
    </row>
    <row r="32" spans="3:17" x14ac:dyDescent="0.25">
      <c r="C32" s="141"/>
      <c r="D32" s="158"/>
      <c r="E32" s="123"/>
      <c r="F32" s="97">
        <f t="shared" si="4"/>
        <v>0</v>
      </c>
      <c r="G32" s="161"/>
      <c r="H32" s="142"/>
      <c r="I32" s="130" t="e">
        <f>VLOOKUP(H32,Presupuesto!$B$11:$C$565,2,0)</f>
        <v>#N/A</v>
      </c>
      <c r="J32" s="98" t="str">
        <f t="shared" si="3"/>
        <v>Gestión Administrativa y  financiera en apoyo al Desarrollo Académico</v>
      </c>
      <c r="K32" s="98" t="s">
        <v>412</v>
      </c>
      <c r="L32" s="141"/>
      <c r="M32" s="158"/>
      <c r="N32" s="123"/>
      <c r="O32" s="97">
        <f t="shared" si="5"/>
        <v>0</v>
      </c>
      <c r="P32" s="97">
        <f t="shared" si="6"/>
        <v>0</v>
      </c>
      <c r="Q32" s="97">
        <f t="shared" si="6"/>
        <v>0</v>
      </c>
    </row>
    <row r="33" spans="3:17" x14ac:dyDescent="0.25">
      <c r="C33" s="141"/>
      <c r="D33" s="158"/>
      <c r="E33" s="123"/>
      <c r="F33" s="97">
        <f t="shared" si="4"/>
        <v>0</v>
      </c>
      <c r="G33" s="161"/>
      <c r="H33" s="142"/>
      <c r="I33" s="130" t="e">
        <f>VLOOKUP(H33,Presupuesto!$B$11:$C$565,2,0)</f>
        <v>#N/A</v>
      </c>
      <c r="J33" s="98" t="str">
        <f t="shared" si="3"/>
        <v>Gestión Administrativa y  financiera en apoyo al Desarrollo Académico</v>
      </c>
      <c r="K33" s="98" t="s">
        <v>412</v>
      </c>
      <c r="L33" s="141"/>
      <c r="M33" s="158"/>
      <c r="N33" s="123"/>
      <c r="O33" s="97">
        <f t="shared" si="5"/>
        <v>0</v>
      </c>
      <c r="P33" s="97">
        <f t="shared" si="6"/>
        <v>0</v>
      </c>
      <c r="Q33" s="97">
        <f t="shared" si="6"/>
        <v>0</v>
      </c>
    </row>
    <row r="34" spans="3:17" x14ac:dyDescent="0.25">
      <c r="C34" s="141"/>
      <c r="D34" s="158"/>
      <c r="E34" s="123"/>
      <c r="F34" s="97">
        <f t="shared" si="4"/>
        <v>0</v>
      </c>
      <c r="G34" s="161"/>
      <c r="H34" s="142"/>
      <c r="I34" s="130" t="e">
        <f>VLOOKUP(H34,Presupuesto!$B$11:$C$565,2,0)</f>
        <v>#N/A</v>
      </c>
      <c r="J34" s="98" t="str">
        <f t="shared" si="3"/>
        <v>Gestión Administrativa y  financiera en apoyo al Desarrollo Académico</v>
      </c>
      <c r="K34" s="98" t="s">
        <v>412</v>
      </c>
      <c r="L34" s="141"/>
      <c r="M34" s="158"/>
      <c r="N34" s="123"/>
      <c r="O34" s="97">
        <f t="shared" si="5"/>
        <v>0</v>
      </c>
      <c r="P34" s="97">
        <f t="shared" si="6"/>
        <v>0</v>
      </c>
      <c r="Q34" s="97">
        <f t="shared" si="6"/>
        <v>0</v>
      </c>
    </row>
    <row r="35" spans="3:17" x14ac:dyDescent="0.25">
      <c r="C35" s="141"/>
      <c r="D35" s="158"/>
      <c r="E35" s="123"/>
      <c r="F35" s="97">
        <f t="shared" si="4"/>
        <v>0</v>
      </c>
      <c r="G35" s="161"/>
      <c r="H35" s="142"/>
      <c r="I35" s="130" t="e">
        <f>VLOOKUP(H35,Presupuesto!$B$11:$C$565,2,0)</f>
        <v>#N/A</v>
      </c>
      <c r="J35" s="98" t="str">
        <f t="shared" si="3"/>
        <v>Gestión Administrativa y  financiera en apoyo al Desarrollo Académico</v>
      </c>
      <c r="K35" s="98" t="s">
        <v>412</v>
      </c>
      <c r="L35" s="141"/>
      <c r="M35" s="158"/>
      <c r="N35" s="123"/>
      <c r="O35" s="97">
        <f t="shared" si="5"/>
        <v>0</v>
      </c>
      <c r="P35" s="97">
        <f t="shared" si="6"/>
        <v>0</v>
      </c>
      <c r="Q35" s="97">
        <f t="shared" si="6"/>
        <v>0</v>
      </c>
    </row>
    <row r="36" spans="3:17" x14ac:dyDescent="0.25">
      <c r="C36" s="141"/>
      <c r="D36" s="158"/>
      <c r="E36" s="123"/>
      <c r="F36" s="97">
        <f t="shared" si="4"/>
        <v>0</v>
      </c>
      <c r="G36" s="161"/>
      <c r="H36" s="142"/>
      <c r="I36" s="130" t="e">
        <f>VLOOKUP(H36,Presupuesto!$B$11:$C$565,2,0)</f>
        <v>#N/A</v>
      </c>
      <c r="J36" s="98" t="str">
        <f t="shared" si="3"/>
        <v>Gestión Administrativa y  financiera en apoyo al Desarrollo Académico</v>
      </c>
      <c r="K36" s="98" t="s">
        <v>412</v>
      </c>
      <c r="L36" s="141"/>
      <c r="M36" s="158"/>
      <c r="N36" s="123"/>
      <c r="O36" s="97">
        <f t="shared" si="5"/>
        <v>0</v>
      </c>
      <c r="P36" s="97">
        <f t="shared" si="6"/>
        <v>0</v>
      </c>
      <c r="Q36" s="97">
        <f t="shared" si="6"/>
        <v>0</v>
      </c>
    </row>
    <row r="37" spans="3:17" x14ac:dyDescent="0.25">
      <c r="C37" s="141"/>
      <c r="D37" s="158"/>
      <c r="E37" s="123"/>
      <c r="F37" s="97">
        <f t="shared" si="4"/>
        <v>0</v>
      </c>
      <c r="G37" s="161"/>
      <c r="H37" s="142"/>
      <c r="I37" s="130" t="e">
        <f>VLOOKUP(H37,Presupuesto!$B$11:$C$565,2,0)</f>
        <v>#N/A</v>
      </c>
      <c r="J37" s="98" t="str">
        <f t="shared" si="3"/>
        <v>Gestión Administrativa y  financiera en apoyo al Desarrollo Académico</v>
      </c>
      <c r="K37" s="98" t="s">
        <v>412</v>
      </c>
      <c r="L37" s="141"/>
      <c r="M37" s="158"/>
      <c r="N37" s="123"/>
      <c r="O37" s="97">
        <f t="shared" si="5"/>
        <v>0</v>
      </c>
      <c r="P37" s="97">
        <f t="shared" ref="P37:Q50" si="7">$O37*P$16</f>
        <v>0</v>
      </c>
      <c r="Q37" s="97">
        <f t="shared" si="7"/>
        <v>0</v>
      </c>
    </row>
    <row r="38" spans="3:17" x14ac:dyDescent="0.25">
      <c r="C38" s="143"/>
      <c r="D38" s="151"/>
      <c r="E38" s="118"/>
      <c r="F38" s="97">
        <f t="shared" si="4"/>
        <v>0</v>
      </c>
      <c r="G38" s="161"/>
      <c r="H38" s="144"/>
      <c r="I38" s="130" t="e">
        <f>VLOOKUP(H38,Presupuesto!$B$11:$C$565,2,0)</f>
        <v>#N/A</v>
      </c>
      <c r="J38" s="98" t="str">
        <f t="shared" si="3"/>
        <v>Gestión Administrativa y  financiera en apoyo al Desarrollo Académico</v>
      </c>
      <c r="K38" s="98" t="s">
        <v>412</v>
      </c>
      <c r="L38" s="143"/>
      <c r="M38" s="151"/>
      <c r="N38" s="118"/>
      <c r="O38" s="97">
        <f t="shared" si="5"/>
        <v>0</v>
      </c>
      <c r="P38" s="97">
        <f t="shared" si="7"/>
        <v>0</v>
      </c>
      <c r="Q38" s="97">
        <f t="shared" si="7"/>
        <v>0</v>
      </c>
    </row>
    <row r="39" spans="3:17" x14ac:dyDescent="0.25">
      <c r="C39" s="143"/>
      <c r="D39" s="151"/>
      <c r="E39" s="118"/>
      <c r="F39" s="97">
        <f t="shared" si="4"/>
        <v>0</v>
      </c>
      <c r="G39" s="161"/>
      <c r="H39" s="144"/>
      <c r="I39" s="130" t="e">
        <f>VLOOKUP(H39,Presupuesto!$B$11:$C$565,2,0)</f>
        <v>#N/A</v>
      </c>
      <c r="J39" s="98" t="str">
        <f t="shared" si="3"/>
        <v>Gestión Administrativa y  financiera en apoyo al Desarrollo Académico</v>
      </c>
      <c r="K39" s="98" t="s">
        <v>412</v>
      </c>
      <c r="L39" s="143"/>
      <c r="M39" s="151"/>
      <c r="N39" s="118"/>
      <c r="O39" s="97">
        <f t="shared" si="5"/>
        <v>0</v>
      </c>
      <c r="P39" s="97">
        <f t="shared" si="7"/>
        <v>0</v>
      </c>
      <c r="Q39" s="97">
        <f t="shared" si="7"/>
        <v>0</v>
      </c>
    </row>
    <row r="40" spans="3:17" x14ac:dyDescent="0.25">
      <c r="C40" s="143"/>
      <c r="D40" s="151"/>
      <c r="E40" s="118"/>
      <c r="F40" s="97">
        <f t="shared" si="4"/>
        <v>0</v>
      </c>
      <c r="G40" s="161"/>
      <c r="H40" s="144"/>
      <c r="I40" s="130" t="e">
        <f>VLOOKUP(H40,Presupuesto!$B$11:$C$565,2,0)</f>
        <v>#N/A</v>
      </c>
      <c r="J40" s="98" t="str">
        <f t="shared" si="3"/>
        <v>Gestión Administrativa y  financiera en apoyo al Desarrollo Académico</v>
      </c>
      <c r="K40" s="98" t="s">
        <v>412</v>
      </c>
      <c r="L40" s="143"/>
      <c r="M40" s="151"/>
      <c r="N40" s="118"/>
      <c r="O40" s="97">
        <f t="shared" si="5"/>
        <v>0</v>
      </c>
      <c r="P40" s="97">
        <f t="shared" si="7"/>
        <v>0</v>
      </c>
      <c r="Q40" s="97">
        <f t="shared" si="7"/>
        <v>0</v>
      </c>
    </row>
    <row r="41" spans="3:17" x14ac:dyDescent="0.25">
      <c r="C41" s="143"/>
      <c r="D41" s="151"/>
      <c r="E41" s="118"/>
      <c r="F41" s="97">
        <f t="shared" si="4"/>
        <v>0</v>
      </c>
      <c r="G41" s="161"/>
      <c r="H41" s="144"/>
      <c r="I41" s="130" t="e">
        <f>VLOOKUP(H41,Presupuesto!$B$11:$C$565,2,0)</f>
        <v>#N/A</v>
      </c>
      <c r="J41" s="98" t="str">
        <f t="shared" si="3"/>
        <v>Gestión Administrativa y  financiera en apoyo al Desarrollo Académico</v>
      </c>
      <c r="K41" s="98" t="s">
        <v>412</v>
      </c>
      <c r="L41" s="143"/>
      <c r="M41" s="151"/>
      <c r="N41" s="118"/>
      <c r="O41" s="97">
        <f t="shared" si="5"/>
        <v>0</v>
      </c>
      <c r="P41" s="97">
        <f t="shared" si="7"/>
        <v>0</v>
      </c>
      <c r="Q41" s="97">
        <f t="shared" si="7"/>
        <v>0</v>
      </c>
    </row>
    <row r="42" spans="3:17" x14ac:dyDescent="0.25">
      <c r="C42" s="143"/>
      <c r="D42" s="151"/>
      <c r="E42" s="118"/>
      <c r="F42" s="97">
        <f t="shared" si="4"/>
        <v>0</v>
      </c>
      <c r="G42" s="161"/>
      <c r="H42" s="144"/>
      <c r="I42" s="130" t="e">
        <f>VLOOKUP(H42,Presupuesto!$B$11:$C$565,2,0)</f>
        <v>#N/A</v>
      </c>
      <c r="J42" s="98" t="str">
        <f t="shared" si="3"/>
        <v>Gestión Administrativa y  financiera en apoyo al Desarrollo Académico</v>
      </c>
      <c r="K42" s="98" t="s">
        <v>412</v>
      </c>
      <c r="L42" s="143"/>
      <c r="M42" s="151"/>
      <c r="N42" s="118"/>
      <c r="O42" s="97">
        <f t="shared" si="5"/>
        <v>0</v>
      </c>
      <c r="P42" s="97">
        <f t="shared" si="7"/>
        <v>0</v>
      </c>
      <c r="Q42" s="97">
        <f t="shared" si="7"/>
        <v>0</v>
      </c>
    </row>
    <row r="43" spans="3:17" x14ac:dyDescent="0.25">
      <c r="C43" s="143"/>
      <c r="D43" s="151"/>
      <c r="E43" s="118"/>
      <c r="F43" s="97">
        <f t="shared" si="4"/>
        <v>0</v>
      </c>
      <c r="G43" s="161"/>
      <c r="H43" s="144"/>
      <c r="I43" s="130" t="e">
        <f>VLOOKUP(H43,Presupuesto!$B$11:$C$565,2,0)</f>
        <v>#N/A</v>
      </c>
      <c r="J43" s="98" t="str">
        <f t="shared" si="3"/>
        <v>Gestión Administrativa y  financiera en apoyo al Desarrollo Académico</v>
      </c>
      <c r="K43" s="98" t="s">
        <v>412</v>
      </c>
      <c r="L43" s="143"/>
      <c r="M43" s="151"/>
      <c r="N43" s="118"/>
      <c r="O43" s="97">
        <f t="shared" si="5"/>
        <v>0</v>
      </c>
      <c r="P43" s="97">
        <f t="shared" si="7"/>
        <v>0</v>
      </c>
      <c r="Q43" s="97">
        <f t="shared" si="7"/>
        <v>0</v>
      </c>
    </row>
    <row r="44" spans="3:17" x14ac:dyDescent="0.25">
      <c r="C44" s="143"/>
      <c r="D44" s="151"/>
      <c r="E44" s="118"/>
      <c r="F44" s="97">
        <f t="shared" si="4"/>
        <v>0</v>
      </c>
      <c r="G44" s="161"/>
      <c r="H44" s="144"/>
      <c r="I44" s="130" t="e">
        <f>VLOOKUP(H44,Presupuesto!$B$11:$C$565,2,0)</f>
        <v>#N/A</v>
      </c>
      <c r="J44" s="98" t="str">
        <f t="shared" si="3"/>
        <v>Gestión Administrativa y  financiera en apoyo al Desarrollo Académico</v>
      </c>
      <c r="K44" s="98" t="s">
        <v>412</v>
      </c>
      <c r="L44" s="143"/>
      <c r="M44" s="151"/>
      <c r="N44" s="118"/>
      <c r="O44" s="97">
        <f t="shared" si="5"/>
        <v>0</v>
      </c>
      <c r="P44" s="97">
        <f t="shared" si="7"/>
        <v>0</v>
      </c>
      <c r="Q44" s="97">
        <f t="shared" si="7"/>
        <v>0</v>
      </c>
    </row>
    <row r="45" spans="3:17" x14ac:dyDescent="0.25">
      <c r="C45" s="143"/>
      <c r="D45" s="151"/>
      <c r="E45" s="118"/>
      <c r="F45" s="97">
        <f t="shared" si="4"/>
        <v>0</v>
      </c>
      <c r="G45" s="161"/>
      <c r="H45" s="144"/>
      <c r="I45" s="130" t="e">
        <f>VLOOKUP(H45,Presupuesto!$B$11:$C$565,2,0)</f>
        <v>#N/A</v>
      </c>
      <c r="J45" s="98" t="str">
        <f t="shared" si="3"/>
        <v>Gestión Administrativa y  financiera en apoyo al Desarrollo Académico</v>
      </c>
      <c r="K45" s="98" t="s">
        <v>412</v>
      </c>
      <c r="L45" s="143"/>
      <c r="M45" s="151"/>
      <c r="N45" s="118"/>
      <c r="O45" s="97">
        <f t="shared" si="5"/>
        <v>0</v>
      </c>
      <c r="P45" s="97">
        <f t="shared" si="7"/>
        <v>0</v>
      </c>
      <c r="Q45" s="97">
        <f t="shared" si="7"/>
        <v>0</v>
      </c>
    </row>
    <row r="46" spans="3:17" x14ac:dyDescent="0.25">
      <c r="C46" s="145"/>
      <c r="D46" s="151"/>
      <c r="E46" s="118"/>
      <c r="F46" s="97">
        <f t="shared" si="4"/>
        <v>0</v>
      </c>
      <c r="G46" s="161"/>
      <c r="H46" s="146"/>
      <c r="I46" s="130" t="e">
        <f>VLOOKUP(H46,Presupuesto!$B$11:$C$565,2,0)</f>
        <v>#N/A</v>
      </c>
      <c r="J46" s="98" t="str">
        <f t="shared" si="3"/>
        <v>Gestión Administrativa y  financiera en apoyo al Desarrollo Académico</v>
      </c>
      <c r="K46" s="98" t="s">
        <v>403</v>
      </c>
      <c r="L46" s="145"/>
      <c r="M46" s="151"/>
      <c r="N46" s="118"/>
      <c r="O46" s="97">
        <f t="shared" si="5"/>
        <v>0</v>
      </c>
      <c r="P46" s="97">
        <f t="shared" si="7"/>
        <v>0</v>
      </c>
      <c r="Q46" s="97">
        <f t="shared" si="7"/>
        <v>0</v>
      </c>
    </row>
    <row r="47" spans="3:17" x14ac:dyDescent="0.25">
      <c r="C47" s="145"/>
      <c r="D47" s="151"/>
      <c r="E47" s="118"/>
      <c r="F47" s="97">
        <f t="shared" si="4"/>
        <v>0</v>
      </c>
      <c r="G47" s="161"/>
      <c r="H47" s="146"/>
      <c r="I47" s="130" t="e">
        <f>VLOOKUP(H47,Presupuesto!$B$11:$C$565,2,0)</f>
        <v>#N/A</v>
      </c>
      <c r="J47" s="98" t="str">
        <f t="shared" si="3"/>
        <v>Gestión Administrativa y  financiera en apoyo al Desarrollo Académico</v>
      </c>
      <c r="K47" s="98" t="s">
        <v>412</v>
      </c>
      <c r="L47" s="145"/>
      <c r="M47" s="151"/>
      <c r="N47" s="118"/>
      <c r="O47" s="97">
        <f t="shared" si="5"/>
        <v>0</v>
      </c>
      <c r="P47" s="97">
        <f t="shared" si="7"/>
        <v>0</v>
      </c>
      <c r="Q47" s="97">
        <f t="shared" si="7"/>
        <v>0</v>
      </c>
    </row>
    <row r="48" spans="3:17" x14ac:dyDescent="0.25">
      <c r="C48" s="145"/>
      <c r="D48" s="151"/>
      <c r="E48" s="118"/>
      <c r="F48" s="97">
        <f t="shared" si="4"/>
        <v>0</v>
      </c>
      <c r="G48" s="161"/>
      <c r="H48" s="146"/>
      <c r="I48" s="130" t="e">
        <f>VLOOKUP(H48,Presupuesto!$B$11:$C$565,2,0)</f>
        <v>#N/A</v>
      </c>
      <c r="J48" s="98" t="str">
        <f t="shared" si="3"/>
        <v>Gestión Administrativa y  financiera en apoyo al Desarrollo Académico</v>
      </c>
      <c r="K48" s="98" t="s">
        <v>412</v>
      </c>
      <c r="L48" s="145"/>
      <c r="M48" s="151"/>
      <c r="N48" s="118"/>
      <c r="O48" s="97">
        <f t="shared" si="5"/>
        <v>0</v>
      </c>
      <c r="P48" s="97">
        <f t="shared" si="7"/>
        <v>0</v>
      </c>
      <c r="Q48" s="97">
        <f t="shared" si="7"/>
        <v>0</v>
      </c>
    </row>
    <row r="49" spans="3:17" x14ac:dyDescent="0.25">
      <c r="C49" s="145"/>
      <c r="D49" s="151"/>
      <c r="E49" s="118"/>
      <c r="F49" s="97">
        <f t="shared" si="4"/>
        <v>0</v>
      </c>
      <c r="G49" s="161"/>
      <c r="H49" s="146"/>
      <c r="I49" s="130" t="e">
        <f>VLOOKUP(H49,Presupuesto!$B$11:$C$565,2,0)</f>
        <v>#N/A</v>
      </c>
      <c r="J49" s="98" t="str">
        <f t="shared" si="3"/>
        <v>Gestión Administrativa y  financiera en apoyo al Desarrollo Académico</v>
      </c>
      <c r="K49" s="98" t="s">
        <v>412</v>
      </c>
      <c r="L49" s="145"/>
      <c r="M49" s="151"/>
      <c r="N49" s="118"/>
      <c r="O49" s="97">
        <f t="shared" si="5"/>
        <v>0</v>
      </c>
      <c r="P49" s="97">
        <f t="shared" si="7"/>
        <v>0</v>
      </c>
      <c r="Q49" s="97">
        <f t="shared" si="7"/>
        <v>0</v>
      </c>
    </row>
    <row r="50" spans="3:17" ht="15.75" thickBot="1" x14ac:dyDescent="0.3">
      <c r="C50" s="147"/>
      <c r="D50" s="159"/>
      <c r="E50" s="103"/>
      <c r="F50" s="105">
        <f t="shared" si="4"/>
        <v>0</v>
      </c>
      <c r="G50" s="162"/>
      <c r="H50" s="148"/>
      <c r="I50" s="132" t="e">
        <f>VLOOKUP(H50,Presupuesto!$B$11:$C$565,2,0)</f>
        <v>#N/A</v>
      </c>
      <c r="J50" s="106" t="str">
        <f>$J$17</f>
        <v>Gestión Administrativa y  financiera en apoyo al Desarrollo Académico</v>
      </c>
      <c r="K50" s="124" t="s">
        <v>394</v>
      </c>
      <c r="L50" s="147"/>
      <c r="M50" s="159"/>
      <c r="N50" s="103"/>
      <c r="O50" s="105">
        <f t="shared" si="5"/>
        <v>0</v>
      </c>
      <c r="P50" s="105">
        <f t="shared" si="7"/>
        <v>0</v>
      </c>
      <c r="Q50" s="105">
        <f t="shared" si="7"/>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8">D60*E60</f>
        <v>0</v>
      </c>
      <c r="G60" s="161"/>
      <c r="H60" s="142"/>
      <c r="I60" s="130" t="e">
        <f>VLOOKUP(H60,Presupuesto!$B$11:$C$565,2,0)</f>
        <v>#N/A</v>
      </c>
      <c r="J60" s="219" t="s">
        <v>1359</v>
      </c>
      <c r="K60" s="98" t="s">
        <v>412</v>
      </c>
      <c r="L60" s="141"/>
      <c r="M60" s="158"/>
      <c r="N60" s="123"/>
      <c r="O60" s="97">
        <f t="shared" ref="O60:O93" si="9">M60*N60</f>
        <v>0</v>
      </c>
      <c r="P60" s="97">
        <f t="shared" ref="P60:Q79" si="10">$O60*P$16</f>
        <v>0</v>
      </c>
      <c r="Q60" s="97">
        <f t="shared" si="10"/>
        <v>0</v>
      </c>
    </row>
    <row r="61" spans="3:17" x14ac:dyDescent="0.25">
      <c r="C61" s="141"/>
      <c r="D61" s="158"/>
      <c r="E61" s="123"/>
      <c r="F61" s="97">
        <f t="shared" si="8"/>
        <v>0</v>
      </c>
      <c r="G61" s="161"/>
      <c r="H61" s="142"/>
      <c r="I61" s="130" t="e">
        <f>VLOOKUP(H61,Presupuesto!$B$11:$C$565,2,0)</f>
        <v>#N/A</v>
      </c>
      <c r="J61" s="98" t="str">
        <f>$J$60</f>
        <v>Investigación Científica</v>
      </c>
      <c r="K61" s="98" t="s">
        <v>412</v>
      </c>
      <c r="L61" s="141"/>
      <c r="M61" s="158"/>
      <c r="N61" s="123"/>
      <c r="O61" s="97">
        <f t="shared" si="9"/>
        <v>0</v>
      </c>
      <c r="P61" s="97">
        <f t="shared" si="10"/>
        <v>0</v>
      </c>
      <c r="Q61" s="97">
        <f t="shared" si="10"/>
        <v>0</v>
      </c>
    </row>
    <row r="62" spans="3:17" x14ac:dyDescent="0.25">
      <c r="C62" s="141"/>
      <c r="D62" s="158"/>
      <c r="E62" s="123"/>
      <c r="F62" s="97">
        <f t="shared" si="8"/>
        <v>0</v>
      </c>
      <c r="G62" s="161"/>
      <c r="H62" s="142"/>
      <c r="I62" s="130" t="e">
        <f>VLOOKUP(H62,Presupuesto!$B$11:$C$565,2,0)</f>
        <v>#N/A</v>
      </c>
      <c r="J62" s="98" t="str">
        <f t="shared" ref="J62:J93" si="11">$J$60</f>
        <v>Investigación Científica</v>
      </c>
      <c r="K62" s="98" t="s">
        <v>412</v>
      </c>
      <c r="L62" s="141"/>
      <c r="M62" s="158"/>
      <c r="N62" s="123"/>
      <c r="O62" s="97">
        <f t="shared" si="9"/>
        <v>0</v>
      </c>
      <c r="P62" s="97">
        <f t="shared" si="10"/>
        <v>0</v>
      </c>
      <c r="Q62" s="97">
        <f t="shared" si="10"/>
        <v>0</v>
      </c>
    </row>
    <row r="63" spans="3:17" x14ac:dyDescent="0.25">
      <c r="C63" s="141"/>
      <c r="D63" s="158"/>
      <c r="E63" s="123"/>
      <c r="F63" s="97">
        <f t="shared" si="8"/>
        <v>0</v>
      </c>
      <c r="G63" s="161"/>
      <c r="H63" s="142"/>
      <c r="I63" s="130" t="e">
        <f>VLOOKUP(H63,Presupuesto!$B$11:$C$565,2,0)</f>
        <v>#N/A</v>
      </c>
      <c r="J63" s="98" t="str">
        <f t="shared" si="11"/>
        <v>Investigación Científica</v>
      </c>
      <c r="K63" s="98" t="s">
        <v>412</v>
      </c>
      <c r="L63" s="141"/>
      <c r="M63" s="158"/>
      <c r="N63" s="123"/>
      <c r="O63" s="97">
        <f t="shared" si="9"/>
        <v>0</v>
      </c>
      <c r="P63" s="97">
        <f t="shared" si="10"/>
        <v>0</v>
      </c>
      <c r="Q63" s="97">
        <f t="shared" si="10"/>
        <v>0</v>
      </c>
    </row>
    <row r="64" spans="3:17" x14ac:dyDescent="0.25">
      <c r="C64" s="141"/>
      <c r="D64" s="158"/>
      <c r="E64" s="123"/>
      <c r="F64" s="97">
        <f t="shared" si="8"/>
        <v>0</v>
      </c>
      <c r="G64" s="161"/>
      <c r="H64" s="142"/>
      <c r="I64" s="130" t="e">
        <f>VLOOKUP(H64,Presupuesto!$B$11:$C$565,2,0)</f>
        <v>#N/A</v>
      </c>
      <c r="J64" s="98" t="str">
        <f t="shared" si="11"/>
        <v>Investigación Científica</v>
      </c>
      <c r="K64" s="98" t="s">
        <v>401</v>
      </c>
      <c r="L64" s="141"/>
      <c r="M64" s="158"/>
      <c r="N64" s="123"/>
      <c r="O64" s="97">
        <f t="shared" si="9"/>
        <v>0</v>
      </c>
      <c r="P64" s="97">
        <f t="shared" si="10"/>
        <v>0</v>
      </c>
      <c r="Q64" s="97">
        <f t="shared" si="10"/>
        <v>0</v>
      </c>
    </row>
    <row r="65" spans="3:17" x14ac:dyDescent="0.25">
      <c r="C65" s="141"/>
      <c r="D65" s="158"/>
      <c r="E65" s="123"/>
      <c r="F65" s="97">
        <f t="shared" si="8"/>
        <v>0</v>
      </c>
      <c r="G65" s="161"/>
      <c r="H65" s="142"/>
      <c r="I65" s="130" t="e">
        <f>VLOOKUP(H65,Presupuesto!$B$11:$C$565,2,0)</f>
        <v>#N/A</v>
      </c>
      <c r="J65" s="98" t="str">
        <f t="shared" si="11"/>
        <v>Investigación Científica</v>
      </c>
      <c r="K65" s="98" t="s">
        <v>412</v>
      </c>
      <c r="L65" s="141"/>
      <c r="M65" s="158"/>
      <c r="N65" s="123"/>
      <c r="O65" s="97">
        <f t="shared" si="9"/>
        <v>0</v>
      </c>
      <c r="P65" s="97">
        <f t="shared" si="10"/>
        <v>0</v>
      </c>
      <c r="Q65" s="97">
        <f t="shared" si="10"/>
        <v>0</v>
      </c>
    </row>
    <row r="66" spans="3:17" x14ac:dyDescent="0.25">
      <c r="C66" s="141"/>
      <c r="D66" s="158"/>
      <c r="E66" s="123"/>
      <c r="F66" s="97">
        <f t="shared" si="8"/>
        <v>0</v>
      </c>
      <c r="G66" s="161"/>
      <c r="H66" s="142"/>
      <c r="I66" s="130" t="e">
        <f>VLOOKUP(H66,Presupuesto!$B$11:$C$565,2,0)</f>
        <v>#N/A</v>
      </c>
      <c r="J66" s="98" t="str">
        <f t="shared" si="11"/>
        <v>Investigación Científica</v>
      </c>
      <c r="K66" s="98" t="s">
        <v>412</v>
      </c>
      <c r="L66" s="141"/>
      <c r="M66" s="158"/>
      <c r="N66" s="123"/>
      <c r="O66" s="97">
        <f t="shared" si="9"/>
        <v>0</v>
      </c>
      <c r="P66" s="97">
        <f t="shared" si="10"/>
        <v>0</v>
      </c>
      <c r="Q66" s="97">
        <f t="shared" si="10"/>
        <v>0</v>
      </c>
    </row>
    <row r="67" spans="3:17" x14ac:dyDescent="0.25">
      <c r="C67" s="141"/>
      <c r="D67" s="158"/>
      <c r="E67" s="123"/>
      <c r="F67" s="97">
        <f t="shared" si="8"/>
        <v>0</v>
      </c>
      <c r="G67" s="161"/>
      <c r="H67" s="142"/>
      <c r="I67" s="130" t="e">
        <f>VLOOKUP(H67,Presupuesto!$B$11:$C$565,2,0)</f>
        <v>#N/A</v>
      </c>
      <c r="J67" s="98" t="str">
        <f t="shared" si="11"/>
        <v>Investigación Científica</v>
      </c>
      <c r="K67" s="98" t="s">
        <v>412</v>
      </c>
      <c r="L67" s="141"/>
      <c r="M67" s="158"/>
      <c r="N67" s="123"/>
      <c r="O67" s="97">
        <f t="shared" si="9"/>
        <v>0</v>
      </c>
      <c r="P67" s="97">
        <f t="shared" si="10"/>
        <v>0</v>
      </c>
      <c r="Q67" s="97">
        <f t="shared" si="10"/>
        <v>0</v>
      </c>
    </row>
    <row r="68" spans="3:17" x14ac:dyDescent="0.25">
      <c r="C68" s="141"/>
      <c r="D68" s="158"/>
      <c r="E68" s="123"/>
      <c r="F68" s="97">
        <f t="shared" si="8"/>
        <v>0</v>
      </c>
      <c r="G68" s="161"/>
      <c r="H68" s="142"/>
      <c r="I68" s="130" t="e">
        <f>VLOOKUP(H68,Presupuesto!$B$11:$C$565,2,0)</f>
        <v>#N/A</v>
      </c>
      <c r="J68" s="98" t="str">
        <f t="shared" si="11"/>
        <v>Investigación Científica</v>
      </c>
      <c r="K68" s="98" t="s">
        <v>412</v>
      </c>
      <c r="L68" s="141"/>
      <c r="M68" s="158"/>
      <c r="N68" s="123"/>
      <c r="O68" s="97">
        <f t="shared" si="9"/>
        <v>0</v>
      </c>
      <c r="P68" s="97">
        <f t="shared" si="10"/>
        <v>0</v>
      </c>
      <c r="Q68" s="97">
        <f t="shared" si="10"/>
        <v>0</v>
      </c>
    </row>
    <row r="69" spans="3:17" x14ac:dyDescent="0.25">
      <c r="C69" s="141"/>
      <c r="D69" s="158"/>
      <c r="E69" s="123"/>
      <c r="F69" s="97">
        <f t="shared" si="8"/>
        <v>0</v>
      </c>
      <c r="G69" s="161"/>
      <c r="H69" s="142"/>
      <c r="I69" s="130" t="e">
        <f>VLOOKUP(H69,Presupuesto!$B$11:$C$565,2,0)</f>
        <v>#N/A</v>
      </c>
      <c r="J69" s="98" t="str">
        <f t="shared" si="11"/>
        <v>Investigación Científica</v>
      </c>
      <c r="K69" s="98" t="s">
        <v>412</v>
      </c>
      <c r="L69" s="141"/>
      <c r="M69" s="158"/>
      <c r="N69" s="123"/>
      <c r="O69" s="97">
        <f t="shared" si="9"/>
        <v>0</v>
      </c>
      <c r="P69" s="97">
        <f t="shared" si="10"/>
        <v>0</v>
      </c>
      <c r="Q69" s="97">
        <f t="shared" si="10"/>
        <v>0</v>
      </c>
    </row>
    <row r="70" spans="3:17" x14ac:dyDescent="0.25">
      <c r="C70" s="141"/>
      <c r="D70" s="158"/>
      <c r="E70" s="123"/>
      <c r="F70" s="97">
        <f t="shared" si="8"/>
        <v>0</v>
      </c>
      <c r="G70" s="161"/>
      <c r="H70" s="142"/>
      <c r="I70" s="130" t="e">
        <f>VLOOKUP(H70,Presupuesto!$B$11:$C$565,2,0)</f>
        <v>#N/A</v>
      </c>
      <c r="J70" s="98" t="str">
        <f t="shared" si="11"/>
        <v>Investigación Científica</v>
      </c>
      <c r="K70" s="98" t="s">
        <v>412</v>
      </c>
      <c r="L70" s="141"/>
      <c r="M70" s="158"/>
      <c r="N70" s="123"/>
      <c r="O70" s="97">
        <f t="shared" si="9"/>
        <v>0</v>
      </c>
      <c r="P70" s="97">
        <f t="shared" si="10"/>
        <v>0</v>
      </c>
      <c r="Q70" s="97">
        <f t="shared" si="10"/>
        <v>0</v>
      </c>
    </row>
    <row r="71" spans="3:17" x14ac:dyDescent="0.25">
      <c r="C71" s="141"/>
      <c r="D71" s="158"/>
      <c r="E71" s="123"/>
      <c r="F71" s="97">
        <f t="shared" si="8"/>
        <v>0</v>
      </c>
      <c r="G71" s="161"/>
      <c r="H71" s="142"/>
      <c r="I71" s="130" t="e">
        <f>VLOOKUP(H71,Presupuesto!$B$11:$C$565,2,0)</f>
        <v>#N/A</v>
      </c>
      <c r="J71" s="98" t="str">
        <f t="shared" si="11"/>
        <v>Investigación Científica</v>
      </c>
      <c r="K71" s="98" t="s">
        <v>412</v>
      </c>
      <c r="L71" s="141"/>
      <c r="M71" s="158"/>
      <c r="N71" s="123"/>
      <c r="O71" s="97">
        <f t="shared" si="9"/>
        <v>0</v>
      </c>
      <c r="P71" s="97">
        <f t="shared" si="10"/>
        <v>0</v>
      </c>
      <c r="Q71" s="97">
        <f t="shared" si="10"/>
        <v>0</v>
      </c>
    </row>
    <row r="72" spans="3:17" x14ac:dyDescent="0.25">
      <c r="C72" s="141"/>
      <c r="D72" s="158"/>
      <c r="E72" s="123"/>
      <c r="F72" s="97">
        <f t="shared" si="8"/>
        <v>0</v>
      </c>
      <c r="G72" s="161"/>
      <c r="H72" s="142"/>
      <c r="I72" s="130" t="e">
        <f>VLOOKUP(H72,Presupuesto!$B$11:$C$565,2,0)</f>
        <v>#N/A</v>
      </c>
      <c r="J72" s="98" t="str">
        <f t="shared" si="11"/>
        <v>Investigación Científica</v>
      </c>
      <c r="K72" s="98" t="s">
        <v>412</v>
      </c>
      <c r="L72" s="141"/>
      <c r="M72" s="158"/>
      <c r="N72" s="123"/>
      <c r="O72" s="97">
        <f t="shared" si="9"/>
        <v>0</v>
      </c>
      <c r="P72" s="97">
        <f t="shared" si="10"/>
        <v>0</v>
      </c>
      <c r="Q72" s="97">
        <f t="shared" si="10"/>
        <v>0</v>
      </c>
    </row>
    <row r="73" spans="3:17" x14ac:dyDescent="0.25">
      <c r="C73" s="141"/>
      <c r="D73" s="158"/>
      <c r="E73" s="123"/>
      <c r="F73" s="97">
        <f t="shared" si="8"/>
        <v>0</v>
      </c>
      <c r="G73" s="161"/>
      <c r="H73" s="142"/>
      <c r="I73" s="130" t="e">
        <f>VLOOKUP(H73,Presupuesto!$B$11:$C$565,2,0)</f>
        <v>#N/A</v>
      </c>
      <c r="J73" s="98" t="str">
        <f t="shared" si="11"/>
        <v>Investigación Científica</v>
      </c>
      <c r="K73" s="98" t="s">
        <v>412</v>
      </c>
      <c r="L73" s="141"/>
      <c r="M73" s="158"/>
      <c r="N73" s="123"/>
      <c r="O73" s="97">
        <f t="shared" si="9"/>
        <v>0</v>
      </c>
      <c r="P73" s="97">
        <f t="shared" si="10"/>
        <v>0</v>
      </c>
      <c r="Q73" s="97">
        <f t="shared" si="10"/>
        <v>0</v>
      </c>
    </row>
    <row r="74" spans="3:17" x14ac:dyDescent="0.25">
      <c r="C74" s="141"/>
      <c r="D74" s="158"/>
      <c r="E74" s="123"/>
      <c r="F74" s="97">
        <f t="shared" si="8"/>
        <v>0</v>
      </c>
      <c r="G74" s="161"/>
      <c r="H74" s="142"/>
      <c r="I74" s="130" t="e">
        <f>VLOOKUP(H74,Presupuesto!$B$11:$C$565,2,0)</f>
        <v>#N/A</v>
      </c>
      <c r="J74" s="98" t="str">
        <f t="shared" si="11"/>
        <v>Investigación Científica</v>
      </c>
      <c r="K74" s="98" t="s">
        <v>412</v>
      </c>
      <c r="L74" s="141"/>
      <c r="M74" s="158"/>
      <c r="N74" s="123"/>
      <c r="O74" s="97">
        <f t="shared" si="9"/>
        <v>0</v>
      </c>
      <c r="P74" s="97">
        <f t="shared" si="10"/>
        <v>0</v>
      </c>
      <c r="Q74" s="97">
        <f t="shared" si="10"/>
        <v>0</v>
      </c>
    </row>
    <row r="75" spans="3:17" x14ac:dyDescent="0.25">
      <c r="C75" s="141"/>
      <c r="D75" s="158"/>
      <c r="E75" s="123"/>
      <c r="F75" s="97">
        <f t="shared" si="8"/>
        <v>0</v>
      </c>
      <c r="G75" s="161"/>
      <c r="H75" s="142"/>
      <c r="I75" s="130" t="e">
        <f>VLOOKUP(H75,Presupuesto!$B$11:$C$565,2,0)</f>
        <v>#N/A</v>
      </c>
      <c r="J75" s="98" t="str">
        <f t="shared" si="11"/>
        <v>Investigación Científica</v>
      </c>
      <c r="K75" s="98" t="s">
        <v>412</v>
      </c>
      <c r="L75" s="141"/>
      <c r="M75" s="158"/>
      <c r="N75" s="123"/>
      <c r="O75" s="97">
        <f t="shared" si="9"/>
        <v>0</v>
      </c>
      <c r="P75" s="97">
        <f t="shared" si="10"/>
        <v>0</v>
      </c>
      <c r="Q75" s="97">
        <f t="shared" si="10"/>
        <v>0</v>
      </c>
    </row>
    <row r="76" spans="3:17" x14ac:dyDescent="0.25">
      <c r="C76" s="141"/>
      <c r="D76" s="158"/>
      <c r="E76" s="123"/>
      <c r="F76" s="97">
        <f t="shared" si="8"/>
        <v>0</v>
      </c>
      <c r="G76" s="161"/>
      <c r="H76" s="142"/>
      <c r="I76" s="130" t="e">
        <f>VLOOKUP(H76,Presupuesto!$B$11:$C$565,2,0)</f>
        <v>#N/A</v>
      </c>
      <c r="J76" s="98" t="str">
        <f t="shared" si="11"/>
        <v>Investigación Científica</v>
      </c>
      <c r="K76" s="98" t="s">
        <v>412</v>
      </c>
      <c r="L76" s="141"/>
      <c r="M76" s="158"/>
      <c r="N76" s="123"/>
      <c r="O76" s="97">
        <f t="shared" si="9"/>
        <v>0</v>
      </c>
      <c r="P76" s="97">
        <f t="shared" si="10"/>
        <v>0</v>
      </c>
      <c r="Q76" s="97">
        <f t="shared" si="10"/>
        <v>0</v>
      </c>
    </row>
    <row r="77" spans="3:17" x14ac:dyDescent="0.25">
      <c r="C77" s="141"/>
      <c r="D77" s="158"/>
      <c r="E77" s="123"/>
      <c r="F77" s="97">
        <f t="shared" si="8"/>
        <v>0</v>
      </c>
      <c r="G77" s="161"/>
      <c r="H77" s="142"/>
      <c r="I77" s="130" t="e">
        <f>VLOOKUP(H77,Presupuesto!$B$11:$C$565,2,0)</f>
        <v>#N/A</v>
      </c>
      <c r="J77" s="98" t="str">
        <f t="shared" si="11"/>
        <v>Investigación Científica</v>
      </c>
      <c r="K77" s="98" t="s">
        <v>412</v>
      </c>
      <c r="L77" s="141"/>
      <c r="M77" s="158"/>
      <c r="N77" s="123"/>
      <c r="O77" s="97">
        <f t="shared" si="9"/>
        <v>0</v>
      </c>
      <c r="P77" s="97">
        <f t="shared" si="10"/>
        <v>0</v>
      </c>
      <c r="Q77" s="97">
        <f t="shared" si="10"/>
        <v>0</v>
      </c>
    </row>
    <row r="78" spans="3:17" x14ac:dyDescent="0.25">
      <c r="C78" s="141"/>
      <c r="D78" s="158"/>
      <c r="E78" s="123"/>
      <c r="F78" s="97">
        <f t="shared" si="8"/>
        <v>0</v>
      </c>
      <c r="G78" s="161"/>
      <c r="H78" s="142"/>
      <c r="I78" s="130" t="e">
        <f>VLOOKUP(H78,Presupuesto!$B$11:$C$565,2,0)</f>
        <v>#N/A</v>
      </c>
      <c r="J78" s="98" t="str">
        <f t="shared" si="11"/>
        <v>Investigación Científica</v>
      </c>
      <c r="K78" s="98" t="s">
        <v>412</v>
      </c>
      <c r="L78" s="141"/>
      <c r="M78" s="158"/>
      <c r="N78" s="123"/>
      <c r="O78" s="97">
        <f t="shared" si="9"/>
        <v>0</v>
      </c>
      <c r="P78" s="97">
        <f t="shared" si="10"/>
        <v>0</v>
      </c>
      <c r="Q78" s="97">
        <f t="shared" si="10"/>
        <v>0</v>
      </c>
    </row>
    <row r="79" spans="3:17" x14ac:dyDescent="0.25">
      <c r="C79" s="141"/>
      <c r="D79" s="158"/>
      <c r="E79" s="123"/>
      <c r="F79" s="97">
        <f t="shared" si="8"/>
        <v>0</v>
      </c>
      <c r="G79" s="161"/>
      <c r="H79" s="142"/>
      <c r="I79" s="130" t="e">
        <f>VLOOKUP(H79,Presupuesto!$B$11:$C$565,2,0)</f>
        <v>#N/A</v>
      </c>
      <c r="J79" s="98" t="str">
        <f t="shared" si="11"/>
        <v>Investigación Científica</v>
      </c>
      <c r="K79" s="98" t="s">
        <v>412</v>
      </c>
      <c r="L79" s="141"/>
      <c r="M79" s="158"/>
      <c r="N79" s="123"/>
      <c r="O79" s="97">
        <f t="shared" si="9"/>
        <v>0</v>
      </c>
      <c r="P79" s="97">
        <f t="shared" si="10"/>
        <v>0</v>
      </c>
      <c r="Q79" s="97">
        <f t="shared" si="10"/>
        <v>0</v>
      </c>
    </row>
    <row r="80" spans="3:17" x14ac:dyDescent="0.25">
      <c r="C80" s="141"/>
      <c r="D80" s="158"/>
      <c r="E80" s="123"/>
      <c r="F80" s="97">
        <f t="shared" si="8"/>
        <v>0</v>
      </c>
      <c r="G80" s="161"/>
      <c r="H80" s="142"/>
      <c r="I80" s="130" t="e">
        <f>VLOOKUP(H80,Presupuesto!$B$11:$C$565,2,0)</f>
        <v>#N/A</v>
      </c>
      <c r="J80" s="98" t="str">
        <f t="shared" si="11"/>
        <v>Investigación Científica</v>
      </c>
      <c r="K80" s="98" t="s">
        <v>412</v>
      </c>
      <c r="L80" s="141"/>
      <c r="M80" s="158"/>
      <c r="N80" s="123"/>
      <c r="O80" s="97">
        <f t="shared" si="9"/>
        <v>0</v>
      </c>
      <c r="P80" s="97">
        <f t="shared" ref="P80:Q93" si="12">$O80*P$16</f>
        <v>0</v>
      </c>
      <c r="Q80" s="97">
        <f t="shared" si="12"/>
        <v>0</v>
      </c>
    </row>
    <row r="81" spans="3:17" x14ac:dyDescent="0.25">
      <c r="C81" s="143"/>
      <c r="D81" s="151"/>
      <c r="E81" s="118"/>
      <c r="F81" s="97">
        <f t="shared" si="8"/>
        <v>0</v>
      </c>
      <c r="G81" s="161"/>
      <c r="H81" s="144"/>
      <c r="I81" s="130" t="e">
        <f>VLOOKUP(H81,Presupuesto!$B$11:$C$565,2,0)</f>
        <v>#N/A</v>
      </c>
      <c r="J81" s="98" t="str">
        <f t="shared" si="11"/>
        <v>Investigación Científica</v>
      </c>
      <c r="K81" s="98" t="s">
        <v>412</v>
      </c>
      <c r="L81" s="143"/>
      <c r="M81" s="151"/>
      <c r="N81" s="118"/>
      <c r="O81" s="97">
        <f t="shared" si="9"/>
        <v>0</v>
      </c>
      <c r="P81" s="97">
        <f t="shared" si="12"/>
        <v>0</v>
      </c>
      <c r="Q81" s="97">
        <f t="shared" si="12"/>
        <v>0</v>
      </c>
    </row>
    <row r="82" spans="3:17" x14ac:dyDescent="0.25">
      <c r="C82" s="143"/>
      <c r="D82" s="151"/>
      <c r="E82" s="118"/>
      <c r="F82" s="97">
        <f t="shared" si="8"/>
        <v>0</v>
      </c>
      <c r="G82" s="161"/>
      <c r="H82" s="144"/>
      <c r="I82" s="130" t="e">
        <f>VLOOKUP(H82,Presupuesto!$B$11:$C$565,2,0)</f>
        <v>#N/A</v>
      </c>
      <c r="J82" s="98" t="str">
        <f t="shared" si="11"/>
        <v>Investigación Científica</v>
      </c>
      <c r="K82" s="98" t="s">
        <v>412</v>
      </c>
      <c r="L82" s="143"/>
      <c r="M82" s="151"/>
      <c r="N82" s="118"/>
      <c r="O82" s="97">
        <f t="shared" si="9"/>
        <v>0</v>
      </c>
      <c r="P82" s="97">
        <f t="shared" si="12"/>
        <v>0</v>
      </c>
      <c r="Q82" s="97">
        <f t="shared" si="12"/>
        <v>0</v>
      </c>
    </row>
    <row r="83" spans="3:17" x14ac:dyDescent="0.25">
      <c r="C83" s="143"/>
      <c r="D83" s="151"/>
      <c r="E83" s="118"/>
      <c r="F83" s="97">
        <f t="shared" si="8"/>
        <v>0</v>
      </c>
      <c r="G83" s="161"/>
      <c r="H83" s="144"/>
      <c r="I83" s="130" t="e">
        <f>VLOOKUP(H83,Presupuesto!$B$11:$C$565,2,0)</f>
        <v>#N/A</v>
      </c>
      <c r="J83" s="98" t="str">
        <f t="shared" si="11"/>
        <v>Investigación Científica</v>
      </c>
      <c r="K83" s="98" t="s">
        <v>412</v>
      </c>
      <c r="L83" s="143"/>
      <c r="M83" s="151"/>
      <c r="N83" s="118"/>
      <c r="O83" s="97">
        <f t="shared" si="9"/>
        <v>0</v>
      </c>
      <c r="P83" s="97">
        <f t="shared" si="12"/>
        <v>0</v>
      </c>
      <c r="Q83" s="97">
        <f t="shared" si="12"/>
        <v>0</v>
      </c>
    </row>
    <row r="84" spans="3:17" x14ac:dyDescent="0.25">
      <c r="C84" s="143"/>
      <c r="D84" s="151"/>
      <c r="E84" s="118"/>
      <c r="F84" s="97">
        <f t="shared" si="8"/>
        <v>0</v>
      </c>
      <c r="G84" s="161"/>
      <c r="H84" s="144"/>
      <c r="I84" s="130" t="e">
        <f>VLOOKUP(H84,Presupuesto!$B$11:$C$565,2,0)</f>
        <v>#N/A</v>
      </c>
      <c r="J84" s="98" t="str">
        <f t="shared" si="11"/>
        <v>Investigación Científica</v>
      </c>
      <c r="K84" s="98" t="s">
        <v>412</v>
      </c>
      <c r="L84" s="143"/>
      <c r="M84" s="151"/>
      <c r="N84" s="118"/>
      <c r="O84" s="97">
        <f t="shared" si="9"/>
        <v>0</v>
      </c>
      <c r="P84" s="97">
        <f t="shared" si="12"/>
        <v>0</v>
      </c>
      <c r="Q84" s="97">
        <f t="shared" si="12"/>
        <v>0</v>
      </c>
    </row>
    <row r="85" spans="3:17" x14ac:dyDescent="0.25">
      <c r="C85" s="143"/>
      <c r="D85" s="151"/>
      <c r="E85" s="118"/>
      <c r="F85" s="97">
        <f t="shared" si="8"/>
        <v>0</v>
      </c>
      <c r="G85" s="161"/>
      <c r="H85" s="144"/>
      <c r="I85" s="130" t="e">
        <f>VLOOKUP(H85,Presupuesto!$B$11:$C$565,2,0)</f>
        <v>#N/A</v>
      </c>
      <c r="J85" s="98" t="str">
        <f t="shared" si="11"/>
        <v>Investigación Científica</v>
      </c>
      <c r="K85" s="98" t="s">
        <v>412</v>
      </c>
      <c r="L85" s="143"/>
      <c r="M85" s="151"/>
      <c r="N85" s="118"/>
      <c r="O85" s="97">
        <f t="shared" si="9"/>
        <v>0</v>
      </c>
      <c r="P85" s="97">
        <f t="shared" si="12"/>
        <v>0</v>
      </c>
      <c r="Q85" s="97">
        <f t="shared" si="12"/>
        <v>0</v>
      </c>
    </row>
    <row r="86" spans="3:17" x14ac:dyDescent="0.25">
      <c r="C86" s="143"/>
      <c r="D86" s="151"/>
      <c r="E86" s="118"/>
      <c r="F86" s="97">
        <f t="shared" si="8"/>
        <v>0</v>
      </c>
      <c r="G86" s="161"/>
      <c r="H86" s="144"/>
      <c r="I86" s="130" t="e">
        <f>VLOOKUP(H86,Presupuesto!$B$11:$C$565,2,0)</f>
        <v>#N/A</v>
      </c>
      <c r="J86" s="98" t="str">
        <f t="shared" si="11"/>
        <v>Investigación Científica</v>
      </c>
      <c r="K86" s="98" t="s">
        <v>412</v>
      </c>
      <c r="L86" s="143"/>
      <c r="M86" s="151"/>
      <c r="N86" s="118"/>
      <c r="O86" s="97">
        <f t="shared" si="9"/>
        <v>0</v>
      </c>
      <c r="P86" s="97">
        <f t="shared" si="12"/>
        <v>0</v>
      </c>
      <c r="Q86" s="97">
        <f t="shared" si="12"/>
        <v>0</v>
      </c>
    </row>
    <row r="87" spans="3:17" x14ac:dyDescent="0.25">
      <c r="C87" s="143"/>
      <c r="D87" s="151"/>
      <c r="E87" s="118"/>
      <c r="F87" s="97">
        <f t="shared" si="8"/>
        <v>0</v>
      </c>
      <c r="G87" s="161"/>
      <c r="H87" s="144"/>
      <c r="I87" s="130" t="e">
        <f>VLOOKUP(H87,Presupuesto!$B$11:$C$565,2,0)</f>
        <v>#N/A</v>
      </c>
      <c r="J87" s="98" t="str">
        <f t="shared" si="11"/>
        <v>Investigación Científica</v>
      </c>
      <c r="K87" s="98" t="s">
        <v>412</v>
      </c>
      <c r="L87" s="143"/>
      <c r="M87" s="151"/>
      <c r="N87" s="118"/>
      <c r="O87" s="97">
        <f t="shared" si="9"/>
        <v>0</v>
      </c>
      <c r="P87" s="97">
        <f t="shared" si="12"/>
        <v>0</v>
      </c>
      <c r="Q87" s="97">
        <f t="shared" si="12"/>
        <v>0</v>
      </c>
    </row>
    <row r="88" spans="3:17" x14ac:dyDescent="0.25">
      <c r="C88" s="143"/>
      <c r="D88" s="151"/>
      <c r="E88" s="118"/>
      <c r="F88" s="97">
        <f t="shared" si="8"/>
        <v>0</v>
      </c>
      <c r="G88" s="161"/>
      <c r="H88" s="144"/>
      <c r="I88" s="130" t="e">
        <f>VLOOKUP(H88,Presupuesto!$B$11:$C$565,2,0)</f>
        <v>#N/A</v>
      </c>
      <c r="J88" s="98" t="str">
        <f t="shared" si="11"/>
        <v>Investigación Científica</v>
      </c>
      <c r="K88" s="98" t="s">
        <v>412</v>
      </c>
      <c r="L88" s="143"/>
      <c r="M88" s="151"/>
      <c r="N88" s="118"/>
      <c r="O88" s="97">
        <f t="shared" si="9"/>
        <v>0</v>
      </c>
      <c r="P88" s="97">
        <f t="shared" si="12"/>
        <v>0</v>
      </c>
      <c r="Q88" s="97">
        <f t="shared" si="12"/>
        <v>0</v>
      </c>
    </row>
    <row r="89" spans="3:17" x14ac:dyDescent="0.25">
      <c r="C89" s="145"/>
      <c r="D89" s="151"/>
      <c r="E89" s="118"/>
      <c r="F89" s="97">
        <f t="shared" si="8"/>
        <v>0</v>
      </c>
      <c r="G89" s="161"/>
      <c r="H89" s="146"/>
      <c r="I89" s="130" t="e">
        <f>VLOOKUP(H89,Presupuesto!$B$11:$C$565,2,0)</f>
        <v>#N/A</v>
      </c>
      <c r="J89" s="98" t="str">
        <f t="shared" si="11"/>
        <v>Investigación Científica</v>
      </c>
      <c r="K89" s="98" t="s">
        <v>403</v>
      </c>
      <c r="L89" s="145"/>
      <c r="M89" s="151"/>
      <c r="N89" s="118"/>
      <c r="O89" s="97">
        <f t="shared" si="9"/>
        <v>0</v>
      </c>
      <c r="P89" s="97">
        <f t="shared" si="12"/>
        <v>0</v>
      </c>
      <c r="Q89" s="97">
        <f t="shared" si="12"/>
        <v>0</v>
      </c>
    </row>
    <row r="90" spans="3:17" x14ac:dyDescent="0.25">
      <c r="C90" s="145"/>
      <c r="D90" s="151"/>
      <c r="E90" s="118"/>
      <c r="F90" s="97">
        <f t="shared" si="8"/>
        <v>0</v>
      </c>
      <c r="G90" s="161"/>
      <c r="H90" s="146"/>
      <c r="I90" s="130" t="e">
        <f>VLOOKUP(H90,Presupuesto!$B$11:$C$565,2,0)</f>
        <v>#N/A</v>
      </c>
      <c r="J90" s="98" t="str">
        <f t="shared" si="11"/>
        <v>Investigación Científica</v>
      </c>
      <c r="K90" s="98" t="s">
        <v>412</v>
      </c>
      <c r="L90" s="145"/>
      <c r="M90" s="151"/>
      <c r="N90" s="118"/>
      <c r="O90" s="97">
        <f t="shared" si="9"/>
        <v>0</v>
      </c>
      <c r="P90" s="97">
        <f t="shared" si="12"/>
        <v>0</v>
      </c>
      <c r="Q90" s="97">
        <f t="shared" si="12"/>
        <v>0</v>
      </c>
    </row>
    <row r="91" spans="3:17" x14ac:dyDescent="0.25">
      <c r="C91" s="145"/>
      <c r="D91" s="151"/>
      <c r="E91" s="118"/>
      <c r="F91" s="97">
        <f t="shared" si="8"/>
        <v>0</v>
      </c>
      <c r="G91" s="161"/>
      <c r="H91" s="146"/>
      <c r="I91" s="130" t="e">
        <f>VLOOKUP(H91,Presupuesto!$B$11:$C$565,2,0)</f>
        <v>#N/A</v>
      </c>
      <c r="J91" s="98" t="str">
        <f t="shared" si="11"/>
        <v>Investigación Científica</v>
      </c>
      <c r="K91" s="98" t="s">
        <v>412</v>
      </c>
      <c r="L91" s="145"/>
      <c r="M91" s="151"/>
      <c r="N91" s="118"/>
      <c r="O91" s="97">
        <f t="shared" si="9"/>
        <v>0</v>
      </c>
      <c r="P91" s="97">
        <f t="shared" si="12"/>
        <v>0</v>
      </c>
      <c r="Q91" s="97">
        <f t="shared" si="12"/>
        <v>0</v>
      </c>
    </row>
    <row r="92" spans="3:17" x14ac:dyDescent="0.25">
      <c r="C92" s="145"/>
      <c r="D92" s="151"/>
      <c r="E92" s="118"/>
      <c r="F92" s="97">
        <f t="shared" si="8"/>
        <v>0</v>
      </c>
      <c r="G92" s="161"/>
      <c r="H92" s="146"/>
      <c r="I92" s="130" t="e">
        <f>VLOOKUP(H92,Presupuesto!$B$11:$C$565,2,0)</f>
        <v>#N/A</v>
      </c>
      <c r="J92" s="98" t="str">
        <f t="shared" si="11"/>
        <v>Investigación Científica</v>
      </c>
      <c r="K92" s="98" t="s">
        <v>412</v>
      </c>
      <c r="L92" s="145"/>
      <c r="M92" s="151"/>
      <c r="N92" s="118"/>
      <c r="O92" s="97">
        <f t="shared" si="9"/>
        <v>0</v>
      </c>
      <c r="P92" s="97">
        <f t="shared" si="12"/>
        <v>0</v>
      </c>
      <c r="Q92" s="97">
        <f t="shared" si="12"/>
        <v>0</v>
      </c>
    </row>
    <row r="93" spans="3:17" ht="15.75" thickBot="1" x14ac:dyDescent="0.3">
      <c r="C93" s="147"/>
      <c r="D93" s="159"/>
      <c r="E93" s="103"/>
      <c r="F93" s="105">
        <f t="shared" si="8"/>
        <v>0</v>
      </c>
      <c r="G93" s="162"/>
      <c r="H93" s="148"/>
      <c r="I93" s="132" t="e">
        <f>VLOOKUP(H93,Presupuesto!$B$11:$C$565,2,0)</f>
        <v>#N/A</v>
      </c>
      <c r="J93" s="106" t="str">
        <f t="shared" si="11"/>
        <v>Investigación Científica</v>
      </c>
      <c r="K93" s="124" t="s">
        <v>394</v>
      </c>
      <c r="L93" s="147"/>
      <c r="M93" s="159"/>
      <c r="N93" s="103"/>
      <c r="O93" s="105">
        <f t="shared" si="9"/>
        <v>0</v>
      </c>
      <c r="P93" s="105">
        <f t="shared" si="12"/>
        <v>0</v>
      </c>
      <c r="Q93" s="105">
        <f t="shared" si="12"/>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3">D103*E103</f>
        <v>0</v>
      </c>
      <c r="G103" s="161"/>
      <c r="H103" s="142"/>
      <c r="I103" s="130" t="e">
        <f>VLOOKUP(H103,Presupuesto!$B$11:$C$565,2,0)</f>
        <v>#N/A</v>
      </c>
      <c r="J103" s="219" t="s">
        <v>1359</v>
      </c>
      <c r="K103" s="98" t="s">
        <v>412</v>
      </c>
      <c r="L103" s="141"/>
      <c r="M103" s="158"/>
      <c r="N103" s="123"/>
      <c r="O103" s="97">
        <f t="shared" ref="O103:O136" si="14">M103*N103</f>
        <v>0</v>
      </c>
      <c r="P103" s="97">
        <f t="shared" ref="P103:Q122" si="15">$O103*P$16</f>
        <v>0</v>
      </c>
      <c r="Q103" s="97">
        <f t="shared" si="15"/>
        <v>0</v>
      </c>
    </row>
    <row r="104" spans="3:17" x14ac:dyDescent="0.25">
      <c r="C104" s="141"/>
      <c r="D104" s="158"/>
      <c r="E104" s="123"/>
      <c r="F104" s="97">
        <f t="shared" si="13"/>
        <v>0</v>
      </c>
      <c r="G104" s="161"/>
      <c r="H104" s="142"/>
      <c r="I104" s="130" t="e">
        <f>VLOOKUP(H104,Presupuesto!$B$11:$C$565,2,0)</f>
        <v>#N/A</v>
      </c>
      <c r="J104" s="98" t="str">
        <f>$J$103</f>
        <v>Investigación Científica</v>
      </c>
      <c r="K104" s="98" t="s">
        <v>412</v>
      </c>
      <c r="L104" s="141"/>
      <c r="M104" s="158"/>
      <c r="N104" s="123"/>
      <c r="O104" s="97">
        <f t="shared" si="14"/>
        <v>0</v>
      </c>
      <c r="P104" s="97">
        <f t="shared" si="15"/>
        <v>0</v>
      </c>
      <c r="Q104" s="97">
        <f t="shared" si="15"/>
        <v>0</v>
      </c>
    </row>
    <row r="105" spans="3:17" x14ac:dyDescent="0.25">
      <c r="C105" s="141"/>
      <c r="D105" s="158"/>
      <c r="E105" s="123"/>
      <c r="F105" s="97">
        <f t="shared" si="13"/>
        <v>0</v>
      </c>
      <c r="G105" s="161"/>
      <c r="H105" s="142"/>
      <c r="I105" s="130" t="e">
        <f>VLOOKUP(H105,Presupuesto!$B$11:$C$565,2,0)</f>
        <v>#N/A</v>
      </c>
      <c r="J105" s="98" t="str">
        <f t="shared" ref="J105:J136" si="16">$J$103</f>
        <v>Investigación Científica</v>
      </c>
      <c r="K105" s="98" t="s">
        <v>412</v>
      </c>
      <c r="L105" s="141"/>
      <c r="M105" s="158"/>
      <c r="N105" s="123"/>
      <c r="O105" s="97">
        <f t="shared" si="14"/>
        <v>0</v>
      </c>
      <c r="P105" s="97">
        <f t="shared" si="15"/>
        <v>0</v>
      </c>
      <c r="Q105" s="97">
        <f t="shared" si="15"/>
        <v>0</v>
      </c>
    </row>
    <row r="106" spans="3:17" x14ac:dyDescent="0.25">
      <c r="C106" s="141"/>
      <c r="D106" s="158"/>
      <c r="E106" s="123"/>
      <c r="F106" s="97">
        <f t="shared" si="13"/>
        <v>0</v>
      </c>
      <c r="G106" s="161"/>
      <c r="H106" s="142"/>
      <c r="I106" s="130" t="e">
        <f>VLOOKUP(H106,Presupuesto!$B$11:$C$565,2,0)</f>
        <v>#N/A</v>
      </c>
      <c r="J106" s="98" t="str">
        <f t="shared" si="16"/>
        <v>Investigación Científica</v>
      </c>
      <c r="K106" s="98" t="s">
        <v>412</v>
      </c>
      <c r="L106" s="141"/>
      <c r="M106" s="158"/>
      <c r="N106" s="123"/>
      <c r="O106" s="97">
        <f t="shared" si="14"/>
        <v>0</v>
      </c>
      <c r="P106" s="97">
        <f t="shared" si="15"/>
        <v>0</v>
      </c>
      <c r="Q106" s="97">
        <f t="shared" si="15"/>
        <v>0</v>
      </c>
    </row>
    <row r="107" spans="3:17" x14ac:dyDescent="0.25">
      <c r="C107" s="141"/>
      <c r="D107" s="158"/>
      <c r="E107" s="123"/>
      <c r="F107" s="97">
        <f t="shared" si="13"/>
        <v>0</v>
      </c>
      <c r="G107" s="161"/>
      <c r="H107" s="142"/>
      <c r="I107" s="130" t="e">
        <f>VLOOKUP(H107,Presupuesto!$B$11:$C$565,2,0)</f>
        <v>#N/A</v>
      </c>
      <c r="J107" s="98" t="str">
        <f t="shared" si="16"/>
        <v>Investigación Científica</v>
      </c>
      <c r="K107" s="98" t="s">
        <v>401</v>
      </c>
      <c r="L107" s="141"/>
      <c r="M107" s="158"/>
      <c r="N107" s="123"/>
      <c r="O107" s="97">
        <f t="shared" si="14"/>
        <v>0</v>
      </c>
      <c r="P107" s="97">
        <f t="shared" si="15"/>
        <v>0</v>
      </c>
      <c r="Q107" s="97">
        <f t="shared" si="15"/>
        <v>0</v>
      </c>
    </row>
    <row r="108" spans="3:17" x14ac:dyDescent="0.25">
      <c r="C108" s="141"/>
      <c r="D108" s="158"/>
      <c r="E108" s="123"/>
      <c r="F108" s="97">
        <f t="shared" si="13"/>
        <v>0</v>
      </c>
      <c r="G108" s="161"/>
      <c r="H108" s="142"/>
      <c r="I108" s="130" t="e">
        <f>VLOOKUP(H108,Presupuesto!$B$11:$C$565,2,0)</f>
        <v>#N/A</v>
      </c>
      <c r="J108" s="98" t="str">
        <f t="shared" si="16"/>
        <v>Investigación Científica</v>
      </c>
      <c r="K108" s="98" t="s">
        <v>412</v>
      </c>
      <c r="L108" s="141"/>
      <c r="M108" s="158"/>
      <c r="N108" s="123"/>
      <c r="O108" s="97">
        <f t="shared" si="14"/>
        <v>0</v>
      </c>
      <c r="P108" s="97">
        <f t="shared" si="15"/>
        <v>0</v>
      </c>
      <c r="Q108" s="97">
        <f t="shared" si="15"/>
        <v>0</v>
      </c>
    </row>
    <row r="109" spans="3:17" x14ac:dyDescent="0.25">
      <c r="C109" s="141"/>
      <c r="D109" s="158"/>
      <c r="E109" s="123"/>
      <c r="F109" s="97">
        <f t="shared" si="13"/>
        <v>0</v>
      </c>
      <c r="G109" s="161"/>
      <c r="H109" s="142"/>
      <c r="I109" s="130" t="e">
        <f>VLOOKUP(H109,Presupuesto!$B$11:$C$565,2,0)</f>
        <v>#N/A</v>
      </c>
      <c r="J109" s="98" t="str">
        <f t="shared" si="16"/>
        <v>Investigación Científica</v>
      </c>
      <c r="K109" s="98" t="s">
        <v>412</v>
      </c>
      <c r="L109" s="141"/>
      <c r="M109" s="158"/>
      <c r="N109" s="123"/>
      <c r="O109" s="97">
        <f t="shared" si="14"/>
        <v>0</v>
      </c>
      <c r="P109" s="97">
        <f t="shared" si="15"/>
        <v>0</v>
      </c>
      <c r="Q109" s="97">
        <f t="shared" si="15"/>
        <v>0</v>
      </c>
    </row>
    <row r="110" spans="3:17" x14ac:dyDescent="0.25">
      <c r="C110" s="141"/>
      <c r="D110" s="158"/>
      <c r="E110" s="123"/>
      <c r="F110" s="97">
        <f t="shared" si="13"/>
        <v>0</v>
      </c>
      <c r="G110" s="161"/>
      <c r="H110" s="142"/>
      <c r="I110" s="130" t="e">
        <f>VLOOKUP(H110,Presupuesto!$B$11:$C$565,2,0)</f>
        <v>#N/A</v>
      </c>
      <c r="J110" s="98" t="str">
        <f t="shared" si="16"/>
        <v>Investigación Científica</v>
      </c>
      <c r="K110" s="98" t="s">
        <v>412</v>
      </c>
      <c r="L110" s="141"/>
      <c r="M110" s="158"/>
      <c r="N110" s="123"/>
      <c r="O110" s="97">
        <f t="shared" si="14"/>
        <v>0</v>
      </c>
      <c r="P110" s="97">
        <f t="shared" si="15"/>
        <v>0</v>
      </c>
      <c r="Q110" s="97">
        <f t="shared" si="15"/>
        <v>0</v>
      </c>
    </row>
    <row r="111" spans="3:17" x14ac:dyDescent="0.25">
      <c r="C111" s="141"/>
      <c r="D111" s="158"/>
      <c r="E111" s="123"/>
      <c r="F111" s="97">
        <f t="shared" si="13"/>
        <v>0</v>
      </c>
      <c r="G111" s="161"/>
      <c r="H111" s="142"/>
      <c r="I111" s="130" t="e">
        <f>VLOOKUP(H111,Presupuesto!$B$11:$C$565,2,0)</f>
        <v>#N/A</v>
      </c>
      <c r="J111" s="98" t="str">
        <f t="shared" si="16"/>
        <v>Investigación Científica</v>
      </c>
      <c r="K111" s="98" t="s">
        <v>412</v>
      </c>
      <c r="L111" s="141"/>
      <c r="M111" s="158"/>
      <c r="N111" s="123"/>
      <c r="O111" s="97">
        <f t="shared" si="14"/>
        <v>0</v>
      </c>
      <c r="P111" s="97">
        <f t="shared" si="15"/>
        <v>0</v>
      </c>
      <c r="Q111" s="97">
        <f t="shared" si="15"/>
        <v>0</v>
      </c>
    </row>
    <row r="112" spans="3:17" x14ac:dyDescent="0.25">
      <c r="C112" s="141"/>
      <c r="D112" s="158"/>
      <c r="E112" s="123"/>
      <c r="F112" s="97">
        <f t="shared" si="13"/>
        <v>0</v>
      </c>
      <c r="G112" s="161"/>
      <c r="H112" s="142"/>
      <c r="I112" s="130" t="e">
        <f>VLOOKUP(H112,Presupuesto!$B$11:$C$565,2,0)</f>
        <v>#N/A</v>
      </c>
      <c r="J112" s="98" t="str">
        <f t="shared" si="16"/>
        <v>Investigación Científica</v>
      </c>
      <c r="K112" s="98" t="s">
        <v>412</v>
      </c>
      <c r="L112" s="141"/>
      <c r="M112" s="158"/>
      <c r="N112" s="123"/>
      <c r="O112" s="97">
        <f t="shared" si="14"/>
        <v>0</v>
      </c>
      <c r="P112" s="97">
        <f t="shared" si="15"/>
        <v>0</v>
      </c>
      <c r="Q112" s="97">
        <f t="shared" si="15"/>
        <v>0</v>
      </c>
    </row>
    <row r="113" spans="3:17" x14ac:dyDescent="0.25">
      <c r="C113" s="141"/>
      <c r="D113" s="158"/>
      <c r="E113" s="123"/>
      <c r="F113" s="97">
        <f t="shared" si="13"/>
        <v>0</v>
      </c>
      <c r="G113" s="161"/>
      <c r="H113" s="142"/>
      <c r="I113" s="130" t="e">
        <f>VLOOKUP(H113,Presupuesto!$B$11:$C$565,2,0)</f>
        <v>#N/A</v>
      </c>
      <c r="J113" s="98" t="str">
        <f t="shared" si="16"/>
        <v>Investigación Científica</v>
      </c>
      <c r="K113" s="98" t="s">
        <v>412</v>
      </c>
      <c r="L113" s="141"/>
      <c r="M113" s="158"/>
      <c r="N113" s="123"/>
      <c r="O113" s="97">
        <f t="shared" si="14"/>
        <v>0</v>
      </c>
      <c r="P113" s="97">
        <f t="shared" si="15"/>
        <v>0</v>
      </c>
      <c r="Q113" s="97">
        <f t="shared" si="15"/>
        <v>0</v>
      </c>
    </row>
    <row r="114" spans="3:17" x14ac:dyDescent="0.25">
      <c r="C114" s="141"/>
      <c r="D114" s="158"/>
      <c r="E114" s="123"/>
      <c r="F114" s="97">
        <f t="shared" si="13"/>
        <v>0</v>
      </c>
      <c r="G114" s="161"/>
      <c r="H114" s="142"/>
      <c r="I114" s="130" t="e">
        <f>VLOOKUP(H114,Presupuesto!$B$11:$C$565,2,0)</f>
        <v>#N/A</v>
      </c>
      <c r="J114" s="98" t="str">
        <f t="shared" si="16"/>
        <v>Investigación Científica</v>
      </c>
      <c r="K114" s="98" t="s">
        <v>412</v>
      </c>
      <c r="L114" s="141"/>
      <c r="M114" s="158"/>
      <c r="N114" s="123"/>
      <c r="O114" s="97">
        <f t="shared" si="14"/>
        <v>0</v>
      </c>
      <c r="P114" s="97">
        <f t="shared" si="15"/>
        <v>0</v>
      </c>
      <c r="Q114" s="97">
        <f t="shared" si="15"/>
        <v>0</v>
      </c>
    </row>
    <row r="115" spans="3:17" x14ac:dyDescent="0.25">
      <c r="C115" s="141"/>
      <c r="D115" s="158"/>
      <c r="E115" s="123"/>
      <c r="F115" s="97">
        <f t="shared" si="13"/>
        <v>0</v>
      </c>
      <c r="G115" s="161"/>
      <c r="H115" s="142"/>
      <c r="I115" s="130" t="e">
        <f>VLOOKUP(H115,Presupuesto!$B$11:$C$565,2,0)</f>
        <v>#N/A</v>
      </c>
      <c r="J115" s="98" t="str">
        <f t="shared" si="16"/>
        <v>Investigación Científica</v>
      </c>
      <c r="K115" s="98" t="s">
        <v>412</v>
      </c>
      <c r="L115" s="141"/>
      <c r="M115" s="158"/>
      <c r="N115" s="123"/>
      <c r="O115" s="97">
        <f t="shared" si="14"/>
        <v>0</v>
      </c>
      <c r="P115" s="97">
        <f t="shared" si="15"/>
        <v>0</v>
      </c>
      <c r="Q115" s="97">
        <f t="shared" si="15"/>
        <v>0</v>
      </c>
    </row>
    <row r="116" spans="3:17" x14ac:dyDescent="0.25">
      <c r="C116" s="141"/>
      <c r="D116" s="158"/>
      <c r="E116" s="123"/>
      <c r="F116" s="97">
        <f t="shared" si="13"/>
        <v>0</v>
      </c>
      <c r="G116" s="161"/>
      <c r="H116" s="142"/>
      <c r="I116" s="130" t="e">
        <f>VLOOKUP(H116,Presupuesto!$B$11:$C$565,2,0)</f>
        <v>#N/A</v>
      </c>
      <c r="J116" s="98" t="str">
        <f t="shared" si="16"/>
        <v>Investigación Científica</v>
      </c>
      <c r="K116" s="98" t="s">
        <v>412</v>
      </c>
      <c r="L116" s="141"/>
      <c r="M116" s="158"/>
      <c r="N116" s="123"/>
      <c r="O116" s="97">
        <f t="shared" si="14"/>
        <v>0</v>
      </c>
      <c r="P116" s="97">
        <f t="shared" si="15"/>
        <v>0</v>
      </c>
      <c r="Q116" s="97">
        <f t="shared" si="15"/>
        <v>0</v>
      </c>
    </row>
    <row r="117" spans="3:17" x14ac:dyDescent="0.25">
      <c r="C117" s="141"/>
      <c r="D117" s="158"/>
      <c r="E117" s="123"/>
      <c r="F117" s="97">
        <f t="shared" si="13"/>
        <v>0</v>
      </c>
      <c r="G117" s="161"/>
      <c r="H117" s="142"/>
      <c r="I117" s="130" t="e">
        <f>VLOOKUP(H117,Presupuesto!$B$11:$C$565,2,0)</f>
        <v>#N/A</v>
      </c>
      <c r="J117" s="98" t="str">
        <f t="shared" si="16"/>
        <v>Investigación Científica</v>
      </c>
      <c r="K117" s="98" t="s">
        <v>412</v>
      </c>
      <c r="L117" s="141"/>
      <c r="M117" s="158"/>
      <c r="N117" s="123"/>
      <c r="O117" s="97">
        <f t="shared" si="14"/>
        <v>0</v>
      </c>
      <c r="P117" s="97">
        <f t="shared" si="15"/>
        <v>0</v>
      </c>
      <c r="Q117" s="97">
        <f t="shared" si="15"/>
        <v>0</v>
      </c>
    </row>
    <row r="118" spans="3:17" x14ac:dyDescent="0.25">
      <c r="C118" s="141"/>
      <c r="D118" s="158"/>
      <c r="E118" s="123"/>
      <c r="F118" s="97">
        <f t="shared" si="13"/>
        <v>0</v>
      </c>
      <c r="G118" s="161"/>
      <c r="H118" s="142"/>
      <c r="I118" s="130" t="e">
        <f>VLOOKUP(H118,Presupuesto!$B$11:$C$565,2,0)</f>
        <v>#N/A</v>
      </c>
      <c r="J118" s="98" t="str">
        <f t="shared" si="16"/>
        <v>Investigación Científica</v>
      </c>
      <c r="K118" s="98" t="s">
        <v>412</v>
      </c>
      <c r="L118" s="141"/>
      <c r="M118" s="158"/>
      <c r="N118" s="123"/>
      <c r="O118" s="97">
        <f t="shared" si="14"/>
        <v>0</v>
      </c>
      <c r="P118" s="97">
        <f t="shared" si="15"/>
        <v>0</v>
      </c>
      <c r="Q118" s="97">
        <f t="shared" si="15"/>
        <v>0</v>
      </c>
    </row>
    <row r="119" spans="3:17" x14ac:dyDescent="0.25">
      <c r="C119" s="141"/>
      <c r="D119" s="158"/>
      <c r="E119" s="123"/>
      <c r="F119" s="97">
        <f t="shared" si="13"/>
        <v>0</v>
      </c>
      <c r="G119" s="161"/>
      <c r="H119" s="142"/>
      <c r="I119" s="130" t="e">
        <f>VLOOKUP(H119,Presupuesto!$B$11:$C$565,2,0)</f>
        <v>#N/A</v>
      </c>
      <c r="J119" s="98" t="str">
        <f t="shared" si="16"/>
        <v>Investigación Científica</v>
      </c>
      <c r="K119" s="98" t="s">
        <v>412</v>
      </c>
      <c r="L119" s="141"/>
      <c r="M119" s="158"/>
      <c r="N119" s="123"/>
      <c r="O119" s="97">
        <f t="shared" si="14"/>
        <v>0</v>
      </c>
      <c r="P119" s="97">
        <f t="shared" si="15"/>
        <v>0</v>
      </c>
      <c r="Q119" s="97">
        <f t="shared" si="15"/>
        <v>0</v>
      </c>
    </row>
    <row r="120" spans="3:17" x14ac:dyDescent="0.25">
      <c r="C120" s="141"/>
      <c r="D120" s="158"/>
      <c r="E120" s="123"/>
      <c r="F120" s="97">
        <f t="shared" si="13"/>
        <v>0</v>
      </c>
      <c r="G120" s="161"/>
      <c r="H120" s="142"/>
      <c r="I120" s="130" t="e">
        <f>VLOOKUP(H120,Presupuesto!$B$11:$C$565,2,0)</f>
        <v>#N/A</v>
      </c>
      <c r="J120" s="98" t="str">
        <f t="shared" si="16"/>
        <v>Investigación Científica</v>
      </c>
      <c r="K120" s="98" t="s">
        <v>412</v>
      </c>
      <c r="L120" s="141"/>
      <c r="M120" s="158"/>
      <c r="N120" s="123"/>
      <c r="O120" s="97">
        <f t="shared" si="14"/>
        <v>0</v>
      </c>
      <c r="P120" s="97">
        <f t="shared" si="15"/>
        <v>0</v>
      </c>
      <c r="Q120" s="97">
        <f t="shared" si="15"/>
        <v>0</v>
      </c>
    </row>
    <row r="121" spans="3:17" x14ac:dyDescent="0.25">
      <c r="C121" s="141"/>
      <c r="D121" s="158"/>
      <c r="E121" s="123"/>
      <c r="F121" s="97">
        <f t="shared" si="13"/>
        <v>0</v>
      </c>
      <c r="G121" s="161"/>
      <c r="H121" s="142"/>
      <c r="I121" s="130" t="e">
        <f>VLOOKUP(H121,Presupuesto!$B$11:$C$565,2,0)</f>
        <v>#N/A</v>
      </c>
      <c r="J121" s="98" t="str">
        <f t="shared" si="16"/>
        <v>Investigación Científica</v>
      </c>
      <c r="K121" s="98" t="s">
        <v>412</v>
      </c>
      <c r="L121" s="141"/>
      <c r="M121" s="158"/>
      <c r="N121" s="123"/>
      <c r="O121" s="97">
        <f t="shared" si="14"/>
        <v>0</v>
      </c>
      <c r="P121" s="97">
        <f t="shared" si="15"/>
        <v>0</v>
      </c>
      <c r="Q121" s="97">
        <f t="shared" si="15"/>
        <v>0</v>
      </c>
    </row>
    <row r="122" spans="3:17" x14ac:dyDescent="0.25">
      <c r="C122" s="141"/>
      <c r="D122" s="158"/>
      <c r="E122" s="123"/>
      <c r="F122" s="97">
        <f t="shared" si="13"/>
        <v>0</v>
      </c>
      <c r="G122" s="161"/>
      <c r="H122" s="142"/>
      <c r="I122" s="130" t="e">
        <f>VLOOKUP(H122,Presupuesto!$B$11:$C$565,2,0)</f>
        <v>#N/A</v>
      </c>
      <c r="J122" s="98" t="str">
        <f t="shared" si="16"/>
        <v>Investigación Científica</v>
      </c>
      <c r="K122" s="98" t="s">
        <v>412</v>
      </c>
      <c r="L122" s="141"/>
      <c r="M122" s="158"/>
      <c r="N122" s="123"/>
      <c r="O122" s="97">
        <f t="shared" si="14"/>
        <v>0</v>
      </c>
      <c r="P122" s="97">
        <f t="shared" si="15"/>
        <v>0</v>
      </c>
      <c r="Q122" s="97">
        <f t="shared" si="15"/>
        <v>0</v>
      </c>
    </row>
    <row r="123" spans="3:17" x14ac:dyDescent="0.25">
      <c r="C123" s="141"/>
      <c r="D123" s="158"/>
      <c r="E123" s="123"/>
      <c r="F123" s="97">
        <f t="shared" si="13"/>
        <v>0</v>
      </c>
      <c r="G123" s="161"/>
      <c r="H123" s="142"/>
      <c r="I123" s="130" t="e">
        <f>VLOOKUP(H123,Presupuesto!$B$11:$C$565,2,0)</f>
        <v>#N/A</v>
      </c>
      <c r="J123" s="98" t="str">
        <f t="shared" si="16"/>
        <v>Investigación Científica</v>
      </c>
      <c r="K123" s="98" t="s">
        <v>412</v>
      </c>
      <c r="L123" s="141"/>
      <c r="M123" s="158"/>
      <c r="N123" s="123"/>
      <c r="O123" s="97">
        <f t="shared" si="14"/>
        <v>0</v>
      </c>
      <c r="P123" s="97">
        <f t="shared" ref="P123:Q136" si="17">$O123*P$16</f>
        <v>0</v>
      </c>
      <c r="Q123" s="97">
        <f t="shared" si="17"/>
        <v>0</v>
      </c>
    </row>
    <row r="124" spans="3:17" x14ac:dyDescent="0.25">
      <c r="C124" s="143"/>
      <c r="D124" s="151"/>
      <c r="E124" s="118"/>
      <c r="F124" s="97">
        <f t="shared" si="13"/>
        <v>0</v>
      </c>
      <c r="G124" s="161"/>
      <c r="H124" s="144"/>
      <c r="I124" s="130" t="e">
        <f>VLOOKUP(H124,Presupuesto!$B$11:$C$565,2,0)</f>
        <v>#N/A</v>
      </c>
      <c r="J124" s="98" t="str">
        <f t="shared" si="16"/>
        <v>Investigación Científica</v>
      </c>
      <c r="K124" s="98" t="s">
        <v>412</v>
      </c>
      <c r="L124" s="143"/>
      <c r="M124" s="151"/>
      <c r="N124" s="118"/>
      <c r="O124" s="97">
        <f t="shared" si="14"/>
        <v>0</v>
      </c>
      <c r="P124" s="97">
        <f t="shared" si="17"/>
        <v>0</v>
      </c>
      <c r="Q124" s="97">
        <f t="shared" si="17"/>
        <v>0</v>
      </c>
    </row>
    <row r="125" spans="3:17" x14ac:dyDescent="0.25">
      <c r="C125" s="143"/>
      <c r="D125" s="151"/>
      <c r="E125" s="118"/>
      <c r="F125" s="97">
        <f t="shared" si="13"/>
        <v>0</v>
      </c>
      <c r="G125" s="161"/>
      <c r="H125" s="144"/>
      <c r="I125" s="130" t="e">
        <f>VLOOKUP(H125,Presupuesto!$B$11:$C$565,2,0)</f>
        <v>#N/A</v>
      </c>
      <c r="J125" s="98" t="str">
        <f t="shared" si="16"/>
        <v>Investigación Científica</v>
      </c>
      <c r="K125" s="98" t="s">
        <v>412</v>
      </c>
      <c r="L125" s="143"/>
      <c r="M125" s="151"/>
      <c r="N125" s="118"/>
      <c r="O125" s="97">
        <f t="shared" si="14"/>
        <v>0</v>
      </c>
      <c r="P125" s="97">
        <f t="shared" si="17"/>
        <v>0</v>
      </c>
      <c r="Q125" s="97">
        <f t="shared" si="17"/>
        <v>0</v>
      </c>
    </row>
    <row r="126" spans="3:17" x14ac:dyDescent="0.25">
      <c r="C126" s="143"/>
      <c r="D126" s="151"/>
      <c r="E126" s="118"/>
      <c r="F126" s="97">
        <f t="shared" si="13"/>
        <v>0</v>
      </c>
      <c r="G126" s="161"/>
      <c r="H126" s="144"/>
      <c r="I126" s="130" t="e">
        <f>VLOOKUP(H126,Presupuesto!$B$11:$C$565,2,0)</f>
        <v>#N/A</v>
      </c>
      <c r="J126" s="98" t="str">
        <f t="shared" si="16"/>
        <v>Investigación Científica</v>
      </c>
      <c r="K126" s="98" t="s">
        <v>412</v>
      </c>
      <c r="L126" s="143"/>
      <c r="M126" s="151"/>
      <c r="N126" s="118"/>
      <c r="O126" s="97">
        <f t="shared" si="14"/>
        <v>0</v>
      </c>
      <c r="P126" s="97">
        <f t="shared" si="17"/>
        <v>0</v>
      </c>
      <c r="Q126" s="97">
        <f t="shared" si="17"/>
        <v>0</v>
      </c>
    </row>
    <row r="127" spans="3:17" x14ac:dyDescent="0.25">
      <c r="C127" s="143"/>
      <c r="D127" s="151"/>
      <c r="E127" s="118"/>
      <c r="F127" s="97">
        <f t="shared" si="13"/>
        <v>0</v>
      </c>
      <c r="G127" s="161"/>
      <c r="H127" s="144"/>
      <c r="I127" s="130" t="e">
        <f>VLOOKUP(H127,Presupuesto!$B$11:$C$565,2,0)</f>
        <v>#N/A</v>
      </c>
      <c r="J127" s="98" t="str">
        <f t="shared" si="16"/>
        <v>Investigación Científica</v>
      </c>
      <c r="K127" s="98" t="s">
        <v>412</v>
      </c>
      <c r="L127" s="143"/>
      <c r="M127" s="151"/>
      <c r="N127" s="118"/>
      <c r="O127" s="97">
        <f t="shared" si="14"/>
        <v>0</v>
      </c>
      <c r="P127" s="97">
        <f t="shared" si="17"/>
        <v>0</v>
      </c>
      <c r="Q127" s="97">
        <f t="shared" si="17"/>
        <v>0</v>
      </c>
    </row>
    <row r="128" spans="3:17" x14ac:dyDescent="0.25">
      <c r="C128" s="143"/>
      <c r="D128" s="151"/>
      <c r="E128" s="118"/>
      <c r="F128" s="97">
        <f t="shared" si="13"/>
        <v>0</v>
      </c>
      <c r="G128" s="161"/>
      <c r="H128" s="144"/>
      <c r="I128" s="130" t="e">
        <f>VLOOKUP(H128,Presupuesto!$B$11:$C$565,2,0)</f>
        <v>#N/A</v>
      </c>
      <c r="J128" s="98" t="str">
        <f t="shared" si="16"/>
        <v>Investigación Científica</v>
      </c>
      <c r="K128" s="98" t="s">
        <v>412</v>
      </c>
      <c r="L128" s="143"/>
      <c r="M128" s="151"/>
      <c r="N128" s="118"/>
      <c r="O128" s="97">
        <f t="shared" si="14"/>
        <v>0</v>
      </c>
      <c r="P128" s="97">
        <f t="shared" si="17"/>
        <v>0</v>
      </c>
      <c r="Q128" s="97">
        <f t="shared" si="17"/>
        <v>0</v>
      </c>
    </row>
    <row r="129" spans="3:17" x14ac:dyDescent="0.25">
      <c r="C129" s="143"/>
      <c r="D129" s="151"/>
      <c r="E129" s="118"/>
      <c r="F129" s="97">
        <f t="shared" si="13"/>
        <v>0</v>
      </c>
      <c r="G129" s="161"/>
      <c r="H129" s="144"/>
      <c r="I129" s="130" t="e">
        <f>VLOOKUP(H129,Presupuesto!$B$11:$C$565,2,0)</f>
        <v>#N/A</v>
      </c>
      <c r="J129" s="98" t="str">
        <f t="shared" si="16"/>
        <v>Investigación Científica</v>
      </c>
      <c r="K129" s="98" t="s">
        <v>412</v>
      </c>
      <c r="L129" s="143"/>
      <c r="M129" s="151"/>
      <c r="N129" s="118"/>
      <c r="O129" s="97">
        <f t="shared" si="14"/>
        <v>0</v>
      </c>
      <c r="P129" s="97">
        <f t="shared" si="17"/>
        <v>0</v>
      </c>
      <c r="Q129" s="97">
        <f t="shared" si="17"/>
        <v>0</v>
      </c>
    </row>
    <row r="130" spans="3:17" x14ac:dyDescent="0.25">
      <c r="C130" s="143"/>
      <c r="D130" s="151"/>
      <c r="E130" s="118"/>
      <c r="F130" s="97">
        <f t="shared" si="13"/>
        <v>0</v>
      </c>
      <c r="G130" s="161"/>
      <c r="H130" s="144"/>
      <c r="I130" s="130" t="e">
        <f>VLOOKUP(H130,Presupuesto!$B$11:$C$565,2,0)</f>
        <v>#N/A</v>
      </c>
      <c r="J130" s="98" t="str">
        <f t="shared" si="16"/>
        <v>Investigación Científica</v>
      </c>
      <c r="K130" s="98" t="s">
        <v>412</v>
      </c>
      <c r="L130" s="143"/>
      <c r="M130" s="151"/>
      <c r="N130" s="118"/>
      <c r="O130" s="97">
        <f t="shared" si="14"/>
        <v>0</v>
      </c>
      <c r="P130" s="97">
        <f t="shared" si="17"/>
        <v>0</v>
      </c>
      <c r="Q130" s="97">
        <f t="shared" si="17"/>
        <v>0</v>
      </c>
    </row>
    <row r="131" spans="3:17" x14ac:dyDescent="0.25">
      <c r="C131" s="143"/>
      <c r="D131" s="151"/>
      <c r="E131" s="118"/>
      <c r="F131" s="97">
        <f t="shared" si="13"/>
        <v>0</v>
      </c>
      <c r="G131" s="161"/>
      <c r="H131" s="144"/>
      <c r="I131" s="130" t="e">
        <f>VLOOKUP(H131,Presupuesto!$B$11:$C$565,2,0)</f>
        <v>#N/A</v>
      </c>
      <c r="J131" s="98" t="str">
        <f t="shared" si="16"/>
        <v>Investigación Científica</v>
      </c>
      <c r="K131" s="98" t="s">
        <v>412</v>
      </c>
      <c r="L131" s="143"/>
      <c r="M131" s="151"/>
      <c r="N131" s="118"/>
      <c r="O131" s="97">
        <f t="shared" si="14"/>
        <v>0</v>
      </c>
      <c r="P131" s="97">
        <f t="shared" si="17"/>
        <v>0</v>
      </c>
      <c r="Q131" s="97">
        <f t="shared" si="17"/>
        <v>0</v>
      </c>
    </row>
    <row r="132" spans="3:17" x14ac:dyDescent="0.25">
      <c r="C132" s="145"/>
      <c r="D132" s="151"/>
      <c r="E132" s="118"/>
      <c r="F132" s="97">
        <f t="shared" si="13"/>
        <v>0</v>
      </c>
      <c r="G132" s="161"/>
      <c r="H132" s="146"/>
      <c r="I132" s="130" t="e">
        <f>VLOOKUP(H132,Presupuesto!$B$11:$C$565,2,0)</f>
        <v>#N/A</v>
      </c>
      <c r="J132" s="98" t="str">
        <f t="shared" si="16"/>
        <v>Investigación Científica</v>
      </c>
      <c r="K132" s="98" t="s">
        <v>403</v>
      </c>
      <c r="L132" s="145"/>
      <c r="M132" s="151"/>
      <c r="N132" s="118"/>
      <c r="O132" s="97">
        <f t="shared" si="14"/>
        <v>0</v>
      </c>
      <c r="P132" s="97">
        <f t="shared" si="17"/>
        <v>0</v>
      </c>
      <c r="Q132" s="97">
        <f t="shared" si="17"/>
        <v>0</v>
      </c>
    </row>
    <row r="133" spans="3:17" x14ac:dyDescent="0.25">
      <c r="C133" s="145"/>
      <c r="D133" s="151"/>
      <c r="E133" s="118"/>
      <c r="F133" s="97">
        <f t="shared" si="13"/>
        <v>0</v>
      </c>
      <c r="G133" s="161"/>
      <c r="H133" s="146"/>
      <c r="I133" s="130" t="e">
        <f>VLOOKUP(H133,Presupuesto!$B$11:$C$565,2,0)</f>
        <v>#N/A</v>
      </c>
      <c r="J133" s="98" t="str">
        <f t="shared" si="16"/>
        <v>Investigación Científica</v>
      </c>
      <c r="K133" s="98" t="s">
        <v>412</v>
      </c>
      <c r="L133" s="145"/>
      <c r="M133" s="151"/>
      <c r="N133" s="118"/>
      <c r="O133" s="97">
        <f t="shared" si="14"/>
        <v>0</v>
      </c>
      <c r="P133" s="97">
        <f t="shared" si="17"/>
        <v>0</v>
      </c>
      <c r="Q133" s="97">
        <f t="shared" si="17"/>
        <v>0</v>
      </c>
    </row>
    <row r="134" spans="3:17" x14ac:dyDescent="0.25">
      <c r="C134" s="145"/>
      <c r="D134" s="151"/>
      <c r="E134" s="118"/>
      <c r="F134" s="97">
        <f t="shared" si="13"/>
        <v>0</v>
      </c>
      <c r="G134" s="161"/>
      <c r="H134" s="146"/>
      <c r="I134" s="130" t="e">
        <f>VLOOKUP(H134,Presupuesto!$B$11:$C$565,2,0)</f>
        <v>#N/A</v>
      </c>
      <c r="J134" s="98" t="str">
        <f t="shared" si="16"/>
        <v>Investigación Científica</v>
      </c>
      <c r="K134" s="98" t="s">
        <v>412</v>
      </c>
      <c r="L134" s="145"/>
      <c r="M134" s="151"/>
      <c r="N134" s="118"/>
      <c r="O134" s="97">
        <f t="shared" si="14"/>
        <v>0</v>
      </c>
      <c r="P134" s="97">
        <f t="shared" si="17"/>
        <v>0</v>
      </c>
      <c r="Q134" s="97">
        <f t="shared" si="17"/>
        <v>0</v>
      </c>
    </row>
    <row r="135" spans="3:17" x14ac:dyDescent="0.25">
      <c r="C135" s="145"/>
      <c r="D135" s="151"/>
      <c r="E135" s="118"/>
      <c r="F135" s="97">
        <f t="shared" si="13"/>
        <v>0</v>
      </c>
      <c r="G135" s="161"/>
      <c r="H135" s="146"/>
      <c r="I135" s="130" t="e">
        <f>VLOOKUP(H135,Presupuesto!$B$11:$C$565,2,0)</f>
        <v>#N/A</v>
      </c>
      <c r="J135" s="98" t="str">
        <f t="shared" si="16"/>
        <v>Investigación Científica</v>
      </c>
      <c r="K135" s="98" t="s">
        <v>412</v>
      </c>
      <c r="L135" s="145"/>
      <c r="M135" s="151"/>
      <c r="N135" s="118"/>
      <c r="O135" s="97">
        <f t="shared" si="14"/>
        <v>0</v>
      </c>
      <c r="P135" s="97">
        <f t="shared" si="17"/>
        <v>0</v>
      </c>
      <c r="Q135" s="97">
        <f t="shared" si="17"/>
        <v>0</v>
      </c>
    </row>
    <row r="136" spans="3:17" ht="15.75" thickBot="1" x14ac:dyDescent="0.3">
      <c r="C136" s="147"/>
      <c r="D136" s="159"/>
      <c r="E136" s="103"/>
      <c r="F136" s="105">
        <f t="shared" si="13"/>
        <v>0</v>
      </c>
      <c r="G136" s="162"/>
      <c r="H136" s="148"/>
      <c r="I136" s="132" t="e">
        <f>VLOOKUP(H136,Presupuesto!$B$11:$C$565,2,0)</f>
        <v>#N/A</v>
      </c>
      <c r="J136" s="106" t="str">
        <f t="shared" si="16"/>
        <v>Investigación Científica</v>
      </c>
      <c r="K136" s="124" t="s">
        <v>394</v>
      </c>
      <c r="L136" s="147"/>
      <c r="M136" s="159"/>
      <c r="N136" s="103"/>
      <c r="O136" s="105">
        <f t="shared" si="14"/>
        <v>0</v>
      </c>
      <c r="P136" s="105">
        <f t="shared" si="17"/>
        <v>0</v>
      </c>
      <c r="Q136" s="105">
        <f t="shared" si="17"/>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8">D146*E146</f>
        <v>0</v>
      </c>
      <c r="G146" s="161"/>
      <c r="H146" s="142"/>
      <c r="I146" s="130" t="e">
        <f>VLOOKUP(H146,Presupuesto!$B$11:$C$565,2,0)</f>
        <v>#N/A</v>
      </c>
      <c r="J146" s="219" t="s">
        <v>1359</v>
      </c>
      <c r="K146" s="98" t="s">
        <v>412</v>
      </c>
      <c r="L146" s="141"/>
      <c r="M146" s="158"/>
      <c r="N146" s="123"/>
      <c r="O146" s="97">
        <f t="shared" ref="O146:O179" si="19">M146*N146</f>
        <v>0</v>
      </c>
      <c r="P146" s="97">
        <f t="shared" ref="P146:Q165" si="20">$O146*P$16</f>
        <v>0</v>
      </c>
      <c r="Q146" s="97">
        <f t="shared" si="20"/>
        <v>0</v>
      </c>
    </row>
    <row r="147" spans="3:17" x14ac:dyDescent="0.25">
      <c r="C147" s="141"/>
      <c r="D147" s="158"/>
      <c r="E147" s="123"/>
      <c r="F147" s="97">
        <f t="shared" si="18"/>
        <v>0</v>
      </c>
      <c r="G147" s="161"/>
      <c r="H147" s="142"/>
      <c r="I147" s="130" t="e">
        <f>VLOOKUP(H147,Presupuesto!$B$11:$C$565,2,0)</f>
        <v>#N/A</v>
      </c>
      <c r="J147" s="98" t="str">
        <f>$J$146</f>
        <v>Investigación Científica</v>
      </c>
      <c r="K147" s="98" t="s">
        <v>412</v>
      </c>
      <c r="L147" s="141"/>
      <c r="M147" s="158"/>
      <c r="N147" s="123"/>
      <c r="O147" s="97">
        <f t="shared" si="19"/>
        <v>0</v>
      </c>
      <c r="P147" s="97">
        <f t="shared" si="20"/>
        <v>0</v>
      </c>
      <c r="Q147" s="97">
        <f t="shared" si="20"/>
        <v>0</v>
      </c>
    </row>
    <row r="148" spans="3:17" x14ac:dyDescent="0.25">
      <c r="C148" s="141"/>
      <c r="D148" s="158"/>
      <c r="E148" s="123"/>
      <c r="F148" s="97">
        <f t="shared" si="18"/>
        <v>0</v>
      </c>
      <c r="G148" s="161"/>
      <c r="H148" s="142"/>
      <c r="I148" s="130" t="e">
        <f>VLOOKUP(H148,Presupuesto!$B$11:$C$565,2,0)</f>
        <v>#N/A</v>
      </c>
      <c r="J148" s="98" t="str">
        <f t="shared" ref="J148:J179" si="21">$J$146</f>
        <v>Investigación Científica</v>
      </c>
      <c r="K148" s="98" t="s">
        <v>412</v>
      </c>
      <c r="L148" s="141"/>
      <c r="M148" s="158"/>
      <c r="N148" s="123"/>
      <c r="O148" s="97">
        <f t="shared" si="19"/>
        <v>0</v>
      </c>
      <c r="P148" s="97">
        <f t="shared" si="20"/>
        <v>0</v>
      </c>
      <c r="Q148" s="97">
        <f t="shared" si="20"/>
        <v>0</v>
      </c>
    </row>
    <row r="149" spans="3:17" x14ac:dyDescent="0.25">
      <c r="C149" s="141"/>
      <c r="D149" s="158"/>
      <c r="E149" s="123"/>
      <c r="F149" s="97">
        <f t="shared" si="18"/>
        <v>0</v>
      </c>
      <c r="G149" s="161"/>
      <c r="H149" s="142"/>
      <c r="I149" s="130" t="e">
        <f>VLOOKUP(H149,Presupuesto!$B$11:$C$565,2,0)</f>
        <v>#N/A</v>
      </c>
      <c r="J149" s="98" t="str">
        <f t="shared" si="21"/>
        <v>Investigación Científica</v>
      </c>
      <c r="K149" s="98" t="s">
        <v>412</v>
      </c>
      <c r="L149" s="141"/>
      <c r="M149" s="158"/>
      <c r="N149" s="123"/>
      <c r="O149" s="97">
        <f t="shared" si="19"/>
        <v>0</v>
      </c>
      <c r="P149" s="97">
        <f t="shared" si="20"/>
        <v>0</v>
      </c>
      <c r="Q149" s="97">
        <f t="shared" si="20"/>
        <v>0</v>
      </c>
    </row>
    <row r="150" spans="3:17" x14ac:dyDescent="0.25">
      <c r="C150" s="141"/>
      <c r="D150" s="158"/>
      <c r="E150" s="123"/>
      <c r="F150" s="97">
        <f t="shared" si="18"/>
        <v>0</v>
      </c>
      <c r="G150" s="161"/>
      <c r="H150" s="142"/>
      <c r="I150" s="130" t="e">
        <f>VLOOKUP(H150,Presupuesto!$B$11:$C$565,2,0)</f>
        <v>#N/A</v>
      </c>
      <c r="J150" s="98" t="str">
        <f t="shared" si="21"/>
        <v>Investigación Científica</v>
      </c>
      <c r="K150" s="98" t="s">
        <v>401</v>
      </c>
      <c r="L150" s="141"/>
      <c r="M150" s="158"/>
      <c r="N150" s="123"/>
      <c r="O150" s="97">
        <f t="shared" si="19"/>
        <v>0</v>
      </c>
      <c r="P150" s="97">
        <f t="shared" si="20"/>
        <v>0</v>
      </c>
      <c r="Q150" s="97">
        <f t="shared" si="20"/>
        <v>0</v>
      </c>
    </row>
    <row r="151" spans="3:17" x14ac:dyDescent="0.25">
      <c r="C151" s="141"/>
      <c r="D151" s="158"/>
      <c r="E151" s="123"/>
      <c r="F151" s="97">
        <f t="shared" si="18"/>
        <v>0</v>
      </c>
      <c r="G151" s="161"/>
      <c r="H151" s="142"/>
      <c r="I151" s="130" t="e">
        <f>VLOOKUP(H151,Presupuesto!$B$11:$C$565,2,0)</f>
        <v>#N/A</v>
      </c>
      <c r="J151" s="98" t="str">
        <f t="shared" si="21"/>
        <v>Investigación Científica</v>
      </c>
      <c r="K151" s="98" t="s">
        <v>412</v>
      </c>
      <c r="L151" s="141"/>
      <c r="M151" s="158"/>
      <c r="N151" s="123"/>
      <c r="O151" s="97">
        <f t="shared" si="19"/>
        <v>0</v>
      </c>
      <c r="P151" s="97">
        <f t="shared" si="20"/>
        <v>0</v>
      </c>
      <c r="Q151" s="97">
        <f t="shared" si="20"/>
        <v>0</v>
      </c>
    </row>
    <row r="152" spans="3:17" x14ac:dyDescent="0.25">
      <c r="C152" s="141"/>
      <c r="D152" s="158"/>
      <c r="E152" s="123"/>
      <c r="F152" s="97">
        <f t="shared" si="18"/>
        <v>0</v>
      </c>
      <c r="G152" s="161"/>
      <c r="H152" s="142"/>
      <c r="I152" s="130" t="e">
        <f>VLOOKUP(H152,Presupuesto!$B$11:$C$565,2,0)</f>
        <v>#N/A</v>
      </c>
      <c r="J152" s="98" t="str">
        <f t="shared" si="21"/>
        <v>Investigación Científica</v>
      </c>
      <c r="K152" s="98" t="s">
        <v>412</v>
      </c>
      <c r="L152" s="141"/>
      <c r="M152" s="158"/>
      <c r="N152" s="123"/>
      <c r="O152" s="97">
        <f t="shared" si="19"/>
        <v>0</v>
      </c>
      <c r="P152" s="97">
        <f t="shared" si="20"/>
        <v>0</v>
      </c>
      <c r="Q152" s="97">
        <f t="shared" si="20"/>
        <v>0</v>
      </c>
    </row>
    <row r="153" spans="3:17" x14ac:dyDescent="0.25">
      <c r="C153" s="141"/>
      <c r="D153" s="158"/>
      <c r="E153" s="123"/>
      <c r="F153" s="97">
        <f t="shared" si="18"/>
        <v>0</v>
      </c>
      <c r="G153" s="161"/>
      <c r="H153" s="142"/>
      <c r="I153" s="130" t="e">
        <f>VLOOKUP(H153,Presupuesto!$B$11:$C$565,2,0)</f>
        <v>#N/A</v>
      </c>
      <c r="J153" s="98" t="str">
        <f t="shared" si="21"/>
        <v>Investigación Científica</v>
      </c>
      <c r="K153" s="98" t="s">
        <v>412</v>
      </c>
      <c r="L153" s="141"/>
      <c r="M153" s="158"/>
      <c r="N153" s="123"/>
      <c r="O153" s="97">
        <f t="shared" si="19"/>
        <v>0</v>
      </c>
      <c r="P153" s="97">
        <f t="shared" si="20"/>
        <v>0</v>
      </c>
      <c r="Q153" s="97">
        <f t="shared" si="20"/>
        <v>0</v>
      </c>
    </row>
    <row r="154" spans="3:17" x14ac:dyDescent="0.25">
      <c r="C154" s="141"/>
      <c r="D154" s="158"/>
      <c r="E154" s="123"/>
      <c r="F154" s="97">
        <f t="shared" si="18"/>
        <v>0</v>
      </c>
      <c r="G154" s="161"/>
      <c r="H154" s="142"/>
      <c r="I154" s="130" t="e">
        <f>VLOOKUP(H154,Presupuesto!$B$11:$C$565,2,0)</f>
        <v>#N/A</v>
      </c>
      <c r="J154" s="98" t="str">
        <f t="shared" si="21"/>
        <v>Investigación Científica</v>
      </c>
      <c r="K154" s="98" t="s">
        <v>412</v>
      </c>
      <c r="L154" s="141"/>
      <c r="M154" s="158"/>
      <c r="N154" s="123"/>
      <c r="O154" s="97">
        <f t="shared" si="19"/>
        <v>0</v>
      </c>
      <c r="P154" s="97">
        <f t="shared" si="20"/>
        <v>0</v>
      </c>
      <c r="Q154" s="97">
        <f t="shared" si="20"/>
        <v>0</v>
      </c>
    </row>
    <row r="155" spans="3:17" x14ac:dyDescent="0.25">
      <c r="C155" s="141"/>
      <c r="D155" s="158"/>
      <c r="E155" s="123"/>
      <c r="F155" s="97">
        <f t="shared" si="18"/>
        <v>0</v>
      </c>
      <c r="G155" s="161"/>
      <c r="H155" s="142"/>
      <c r="I155" s="130" t="e">
        <f>VLOOKUP(H155,Presupuesto!$B$11:$C$565,2,0)</f>
        <v>#N/A</v>
      </c>
      <c r="J155" s="98" t="str">
        <f t="shared" si="21"/>
        <v>Investigación Científica</v>
      </c>
      <c r="K155" s="98" t="s">
        <v>412</v>
      </c>
      <c r="L155" s="141"/>
      <c r="M155" s="158"/>
      <c r="N155" s="123"/>
      <c r="O155" s="97">
        <f t="shared" si="19"/>
        <v>0</v>
      </c>
      <c r="P155" s="97">
        <f t="shared" si="20"/>
        <v>0</v>
      </c>
      <c r="Q155" s="97">
        <f t="shared" si="20"/>
        <v>0</v>
      </c>
    </row>
    <row r="156" spans="3:17" x14ac:dyDescent="0.25">
      <c r="C156" s="141"/>
      <c r="D156" s="158"/>
      <c r="E156" s="123"/>
      <c r="F156" s="97">
        <f t="shared" si="18"/>
        <v>0</v>
      </c>
      <c r="G156" s="161"/>
      <c r="H156" s="142"/>
      <c r="I156" s="130" t="e">
        <f>VLOOKUP(H156,Presupuesto!$B$11:$C$565,2,0)</f>
        <v>#N/A</v>
      </c>
      <c r="J156" s="98" t="str">
        <f t="shared" si="21"/>
        <v>Investigación Científica</v>
      </c>
      <c r="K156" s="98" t="s">
        <v>412</v>
      </c>
      <c r="L156" s="141"/>
      <c r="M156" s="158"/>
      <c r="N156" s="123"/>
      <c r="O156" s="97">
        <f t="shared" si="19"/>
        <v>0</v>
      </c>
      <c r="P156" s="97">
        <f t="shared" si="20"/>
        <v>0</v>
      </c>
      <c r="Q156" s="97">
        <f t="shared" si="20"/>
        <v>0</v>
      </c>
    </row>
    <row r="157" spans="3:17" x14ac:dyDescent="0.25">
      <c r="C157" s="141"/>
      <c r="D157" s="158"/>
      <c r="E157" s="123"/>
      <c r="F157" s="97">
        <f t="shared" si="18"/>
        <v>0</v>
      </c>
      <c r="G157" s="161"/>
      <c r="H157" s="142"/>
      <c r="I157" s="130" t="e">
        <f>VLOOKUP(H157,Presupuesto!$B$11:$C$565,2,0)</f>
        <v>#N/A</v>
      </c>
      <c r="J157" s="98" t="str">
        <f t="shared" si="21"/>
        <v>Investigación Científica</v>
      </c>
      <c r="K157" s="98" t="s">
        <v>412</v>
      </c>
      <c r="L157" s="141"/>
      <c r="M157" s="158"/>
      <c r="N157" s="123"/>
      <c r="O157" s="97">
        <f t="shared" si="19"/>
        <v>0</v>
      </c>
      <c r="P157" s="97">
        <f t="shared" si="20"/>
        <v>0</v>
      </c>
      <c r="Q157" s="97">
        <f t="shared" si="20"/>
        <v>0</v>
      </c>
    </row>
    <row r="158" spans="3:17" x14ac:dyDescent="0.25">
      <c r="C158" s="141"/>
      <c r="D158" s="158"/>
      <c r="E158" s="123"/>
      <c r="F158" s="97">
        <f t="shared" si="18"/>
        <v>0</v>
      </c>
      <c r="G158" s="161"/>
      <c r="H158" s="142"/>
      <c r="I158" s="130" t="e">
        <f>VLOOKUP(H158,Presupuesto!$B$11:$C$565,2,0)</f>
        <v>#N/A</v>
      </c>
      <c r="J158" s="98" t="str">
        <f t="shared" si="21"/>
        <v>Investigación Científica</v>
      </c>
      <c r="K158" s="98" t="s">
        <v>412</v>
      </c>
      <c r="L158" s="141"/>
      <c r="M158" s="158"/>
      <c r="N158" s="123"/>
      <c r="O158" s="97">
        <f t="shared" si="19"/>
        <v>0</v>
      </c>
      <c r="P158" s="97">
        <f t="shared" si="20"/>
        <v>0</v>
      </c>
      <c r="Q158" s="97">
        <f t="shared" si="20"/>
        <v>0</v>
      </c>
    </row>
    <row r="159" spans="3:17" x14ac:dyDescent="0.25">
      <c r="C159" s="141"/>
      <c r="D159" s="158"/>
      <c r="E159" s="123"/>
      <c r="F159" s="97">
        <f t="shared" si="18"/>
        <v>0</v>
      </c>
      <c r="G159" s="161"/>
      <c r="H159" s="142"/>
      <c r="I159" s="130" t="e">
        <f>VLOOKUP(H159,Presupuesto!$B$11:$C$565,2,0)</f>
        <v>#N/A</v>
      </c>
      <c r="J159" s="98" t="str">
        <f t="shared" si="21"/>
        <v>Investigación Científica</v>
      </c>
      <c r="K159" s="98" t="s">
        <v>412</v>
      </c>
      <c r="L159" s="141"/>
      <c r="M159" s="158"/>
      <c r="N159" s="123"/>
      <c r="O159" s="97">
        <f t="shared" si="19"/>
        <v>0</v>
      </c>
      <c r="P159" s="97">
        <f t="shared" si="20"/>
        <v>0</v>
      </c>
      <c r="Q159" s="97">
        <f t="shared" si="20"/>
        <v>0</v>
      </c>
    </row>
    <row r="160" spans="3:17" x14ac:dyDescent="0.25">
      <c r="C160" s="141"/>
      <c r="D160" s="158"/>
      <c r="E160" s="123"/>
      <c r="F160" s="97">
        <f t="shared" si="18"/>
        <v>0</v>
      </c>
      <c r="G160" s="161"/>
      <c r="H160" s="142"/>
      <c r="I160" s="130" t="e">
        <f>VLOOKUP(H160,Presupuesto!$B$11:$C$565,2,0)</f>
        <v>#N/A</v>
      </c>
      <c r="J160" s="98" t="str">
        <f t="shared" si="21"/>
        <v>Investigación Científica</v>
      </c>
      <c r="K160" s="98" t="s">
        <v>412</v>
      </c>
      <c r="L160" s="141"/>
      <c r="M160" s="158"/>
      <c r="N160" s="123"/>
      <c r="O160" s="97">
        <f t="shared" si="19"/>
        <v>0</v>
      </c>
      <c r="P160" s="97">
        <f t="shared" si="20"/>
        <v>0</v>
      </c>
      <c r="Q160" s="97">
        <f t="shared" si="20"/>
        <v>0</v>
      </c>
    </row>
    <row r="161" spans="3:17" x14ac:dyDescent="0.25">
      <c r="C161" s="141"/>
      <c r="D161" s="158"/>
      <c r="E161" s="123"/>
      <c r="F161" s="97">
        <f t="shared" si="18"/>
        <v>0</v>
      </c>
      <c r="G161" s="161"/>
      <c r="H161" s="142"/>
      <c r="I161" s="130" t="e">
        <f>VLOOKUP(H161,Presupuesto!$B$11:$C$565,2,0)</f>
        <v>#N/A</v>
      </c>
      <c r="J161" s="98" t="str">
        <f t="shared" si="21"/>
        <v>Investigación Científica</v>
      </c>
      <c r="K161" s="98" t="s">
        <v>412</v>
      </c>
      <c r="L161" s="141"/>
      <c r="M161" s="158"/>
      <c r="N161" s="123"/>
      <c r="O161" s="97">
        <f t="shared" si="19"/>
        <v>0</v>
      </c>
      <c r="P161" s="97">
        <f t="shared" si="20"/>
        <v>0</v>
      </c>
      <c r="Q161" s="97">
        <f t="shared" si="20"/>
        <v>0</v>
      </c>
    </row>
    <row r="162" spans="3:17" x14ac:dyDescent="0.25">
      <c r="C162" s="141"/>
      <c r="D162" s="158"/>
      <c r="E162" s="123"/>
      <c r="F162" s="97">
        <f t="shared" si="18"/>
        <v>0</v>
      </c>
      <c r="G162" s="161"/>
      <c r="H162" s="142"/>
      <c r="I162" s="130" t="e">
        <f>VLOOKUP(H162,Presupuesto!$B$11:$C$565,2,0)</f>
        <v>#N/A</v>
      </c>
      <c r="J162" s="98" t="str">
        <f t="shared" si="21"/>
        <v>Investigación Científica</v>
      </c>
      <c r="K162" s="98" t="s">
        <v>412</v>
      </c>
      <c r="L162" s="141"/>
      <c r="M162" s="158"/>
      <c r="N162" s="123"/>
      <c r="O162" s="97">
        <f t="shared" si="19"/>
        <v>0</v>
      </c>
      <c r="P162" s="97">
        <f t="shared" si="20"/>
        <v>0</v>
      </c>
      <c r="Q162" s="97">
        <f t="shared" si="20"/>
        <v>0</v>
      </c>
    </row>
    <row r="163" spans="3:17" x14ac:dyDescent="0.25">
      <c r="C163" s="141"/>
      <c r="D163" s="158"/>
      <c r="E163" s="123"/>
      <c r="F163" s="97">
        <f t="shared" si="18"/>
        <v>0</v>
      </c>
      <c r="G163" s="161"/>
      <c r="H163" s="142"/>
      <c r="I163" s="130" t="e">
        <f>VLOOKUP(H163,Presupuesto!$B$11:$C$565,2,0)</f>
        <v>#N/A</v>
      </c>
      <c r="J163" s="98" t="str">
        <f t="shared" si="21"/>
        <v>Investigación Científica</v>
      </c>
      <c r="K163" s="98" t="s">
        <v>412</v>
      </c>
      <c r="L163" s="141"/>
      <c r="M163" s="158"/>
      <c r="N163" s="123"/>
      <c r="O163" s="97">
        <f t="shared" si="19"/>
        <v>0</v>
      </c>
      <c r="P163" s="97">
        <f t="shared" si="20"/>
        <v>0</v>
      </c>
      <c r="Q163" s="97">
        <f t="shared" si="20"/>
        <v>0</v>
      </c>
    </row>
    <row r="164" spans="3:17" x14ac:dyDescent="0.25">
      <c r="C164" s="141"/>
      <c r="D164" s="158"/>
      <c r="E164" s="123"/>
      <c r="F164" s="97">
        <f t="shared" si="18"/>
        <v>0</v>
      </c>
      <c r="G164" s="161"/>
      <c r="H164" s="142"/>
      <c r="I164" s="130" t="e">
        <f>VLOOKUP(H164,Presupuesto!$B$11:$C$565,2,0)</f>
        <v>#N/A</v>
      </c>
      <c r="J164" s="98" t="str">
        <f t="shared" si="21"/>
        <v>Investigación Científica</v>
      </c>
      <c r="K164" s="98" t="s">
        <v>412</v>
      </c>
      <c r="L164" s="141"/>
      <c r="M164" s="158"/>
      <c r="N164" s="123"/>
      <c r="O164" s="97">
        <f t="shared" si="19"/>
        <v>0</v>
      </c>
      <c r="P164" s="97">
        <f t="shared" si="20"/>
        <v>0</v>
      </c>
      <c r="Q164" s="97">
        <f t="shared" si="20"/>
        <v>0</v>
      </c>
    </row>
    <row r="165" spans="3:17" x14ac:dyDescent="0.25">
      <c r="C165" s="141"/>
      <c r="D165" s="158"/>
      <c r="E165" s="123"/>
      <c r="F165" s="97">
        <f t="shared" si="18"/>
        <v>0</v>
      </c>
      <c r="G165" s="161"/>
      <c r="H165" s="142"/>
      <c r="I165" s="130" t="e">
        <f>VLOOKUP(H165,Presupuesto!$B$11:$C$565,2,0)</f>
        <v>#N/A</v>
      </c>
      <c r="J165" s="98" t="str">
        <f t="shared" si="21"/>
        <v>Investigación Científica</v>
      </c>
      <c r="K165" s="98" t="s">
        <v>412</v>
      </c>
      <c r="L165" s="141"/>
      <c r="M165" s="158"/>
      <c r="N165" s="123"/>
      <c r="O165" s="97">
        <f t="shared" si="19"/>
        <v>0</v>
      </c>
      <c r="P165" s="97">
        <f t="shared" si="20"/>
        <v>0</v>
      </c>
      <c r="Q165" s="97">
        <f t="shared" si="20"/>
        <v>0</v>
      </c>
    </row>
    <row r="166" spans="3:17" x14ac:dyDescent="0.25">
      <c r="C166" s="141"/>
      <c r="D166" s="158"/>
      <c r="E166" s="123"/>
      <c r="F166" s="97">
        <f t="shared" si="18"/>
        <v>0</v>
      </c>
      <c r="G166" s="161"/>
      <c r="H166" s="142"/>
      <c r="I166" s="130" t="e">
        <f>VLOOKUP(H166,Presupuesto!$B$11:$C$565,2,0)</f>
        <v>#N/A</v>
      </c>
      <c r="J166" s="98" t="str">
        <f t="shared" si="21"/>
        <v>Investigación Científica</v>
      </c>
      <c r="K166" s="98" t="s">
        <v>412</v>
      </c>
      <c r="L166" s="141"/>
      <c r="M166" s="158"/>
      <c r="N166" s="123"/>
      <c r="O166" s="97">
        <f t="shared" si="19"/>
        <v>0</v>
      </c>
      <c r="P166" s="97">
        <f t="shared" ref="P166:Q179" si="22">$O166*P$16</f>
        <v>0</v>
      </c>
      <c r="Q166" s="97">
        <f t="shared" si="22"/>
        <v>0</v>
      </c>
    </row>
    <row r="167" spans="3:17" x14ac:dyDescent="0.25">
      <c r="C167" s="143"/>
      <c r="D167" s="151"/>
      <c r="E167" s="118"/>
      <c r="F167" s="97">
        <f t="shared" si="18"/>
        <v>0</v>
      </c>
      <c r="G167" s="161"/>
      <c r="H167" s="144"/>
      <c r="I167" s="130" t="e">
        <f>VLOOKUP(H167,Presupuesto!$B$11:$C$565,2,0)</f>
        <v>#N/A</v>
      </c>
      <c r="J167" s="98" t="str">
        <f t="shared" si="21"/>
        <v>Investigación Científica</v>
      </c>
      <c r="K167" s="98" t="s">
        <v>412</v>
      </c>
      <c r="L167" s="143"/>
      <c r="M167" s="151"/>
      <c r="N167" s="118"/>
      <c r="O167" s="97">
        <f t="shared" si="19"/>
        <v>0</v>
      </c>
      <c r="P167" s="97">
        <f t="shared" si="22"/>
        <v>0</v>
      </c>
      <c r="Q167" s="97">
        <f t="shared" si="22"/>
        <v>0</v>
      </c>
    </row>
    <row r="168" spans="3:17" x14ac:dyDescent="0.25">
      <c r="C168" s="143"/>
      <c r="D168" s="151"/>
      <c r="E168" s="118"/>
      <c r="F168" s="97">
        <f t="shared" si="18"/>
        <v>0</v>
      </c>
      <c r="G168" s="161"/>
      <c r="H168" s="144"/>
      <c r="I168" s="130" t="e">
        <f>VLOOKUP(H168,Presupuesto!$B$11:$C$565,2,0)</f>
        <v>#N/A</v>
      </c>
      <c r="J168" s="98" t="str">
        <f t="shared" si="21"/>
        <v>Investigación Científica</v>
      </c>
      <c r="K168" s="98" t="s">
        <v>412</v>
      </c>
      <c r="L168" s="143"/>
      <c r="M168" s="151"/>
      <c r="N168" s="118"/>
      <c r="O168" s="97">
        <f t="shared" si="19"/>
        <v>0</v>
      </c>
      <c r="P168" s="97">
        <f t="shared" si="22"/>
        <v>0</v>
      </c>
      <c r="Q168" s="97">
        <f t="shared" si="22"/>
        <v>0</v>
      </c>
    </row>
    <row r="169" spans="3:17" x14ac:dyDescent="0.25">
      <c r="C169" s="143"/>
      <c r="D169" s="151"/>
      <c r="E169" s="118"/>
      <c r="F169" s="97">
        <f t="shared" si="18"/>
        <v>0</v>
      </c>
      <c r="G169" s="161"/>
      <c r="H169" s="144"/>
      <c r="I169" s="130" t="e">
        <f>VLOOKUP(H169,Presupuesto!$B$11:$C$565,2,0)</f>
        <v>#N/A</v>
      </c>
      <c r="J169" s="98" t="str">
        <f t="shared" si="21"/>
        <v>Investigación Científica</v>
      </c>
      <c r="K169" s="98" t="s">
        <v>412</v>
      </c>
      <c r="L169" s="143"/>
      <c r="M169" s="151"/>
      <c r="N169" s="118"/>
      <c r="O169" s="97">
        <f t="shared" si="19"/>
        <v>0</v>
      </c>
      <c r="P169" s="97">
        <f t="shared" si="22"/>
        <v>0</v>
      </c>
      <c r="Q169" s="97">
        <f t="shared" si="22"/>
        <v>0</v>
      </c>
    </row>
    <row r="170" spans="3:17" x14ac:dyDescent="0.25">
      <c r="C170" s="143"/>
      <c r="D170" s="151"/>
      <c r="E170" s="118"/>
      <c r="F170" s="97">
        <f t="shared" si="18"/>
        <v>0</v>
      </c>
      <c r="G170" s="161"/>
      <c r="H170" s="144"/>
      <c r="I170" s="130" t="e">
        <f>VLOOKUP(H170,Presupuesto!$B$11:$C$565,2,0)</f>
        <v>#N/A</v>
      </c>
      <c r="J170" s="98" t="str">
        <f t="shared" si="21"/>
        <v>Investigación Científica</v>
      </c>
      <c r="K170" s="98" t="s">
        <v>412</v>
      </c>
      <c r="L170" s="143"/>
      <c r="M170" s="151"/>
      <c r="N170" s="118"/>
      <c r="O170" s="97">
        <f t="shared" si="19"/>
        <v>0</v>
      </c>
      <c r="P170" s="97">
        <f t="shared" si="22"/>
        <v>0</v>
      </c>
      <c r="Q170" s="97">
        <f t="shared" si="22"/>
        <v>0</v>
      </c>
    </row>
    <row r="171" spans="3:17" x14ac:dyDescent="0.25">
      <c r="C171" s="143"/>
      <c r="D171" s="151"/>
      <c r="E171" s="118"/>
      <c r="F171" s="97">
        <f t="shared" si="18"/>
        <v>0</v>
      </c>
      <c r="G171" s="161"/>
      <c r="H171" s="144"/>
      <c r="I171" s="130" t="e">
        <f>VLOOKUP(H171,Presupuesto!$B$11:$C$565,2,0)</f>
        <v>#N/A</v>
      </c>
      <c r="J171" s="98" t="str">
        <f t="shared" si="21"/>
        <v>Investigación Científica</v>
      </c>
      <c r="K171" s="98" t="s">
        <v>412</v>
      </c>
      <c r="L171" s="143"/>
      <c r="M171" s="151"/>
      <c r="N171" s="118"/>
      <c r="O171" s="97">
        <f t="shared" si="19"/>
        <v>0</v>
      </c>
      <c r="P171" s="97">
        <f t="shared" si="22"/>
        <v>0</v>
      </c>
      <c r="Q171" s="97">
        <f t="shared" si="22"/>
        <v>0</v>
      </c>
    </row>
    <row r="172" spans="3:17" x14ac:dyDescent="0.25">
      <c r="C172" s="143"/>
      <c r="D172" s="151"/>
      <c r="E172" s="118"/>
      <c r="F172" s="97">
        <f t="shared" si="18"/>
        <v>0</v>
      </c>
      <c r="G172" s="161"/>
      <c r="H172" s="144"/>
      <c r="I172" s="130" t="e">
        <f>VLOOKUP(H172,Presupuesto!$B$11:$C$565,2,0)</f>
        <v>#N/A</v>
      </c>
      <c r="J172" s="98" t="str">
        <f t="shared" si="21"/>
        <v>Investigación Científica</v>
      </c>
      <c r="K172" s="98" t="s">
        <v>412</v>
      </c>
      <c r="L172" s="143"/>
      <c r="M172" s="151"/>
      <c r="N172" s="118"/>
      <c r="O172" s="97">
        <f t="shared" si="19"/>
        <v>0</v>
      </c>
      <c r="P172" s="97">
        <f t="shared" si="22"/>
        <v>0</v>
      </c>
      <c r="Q172" s="97">
        <f t="shared" si="22"/>
        <v>0</v>
      </c>
    </row>
    <row r="173" spans="3:17" x14ac:dyDescent="0.25">
      <c r="C173" s="143"/>
      <c r="D173" s="151"/>
      <c r="E173" s="118"/>
      <c r="F173" s="97">
        <f t="shared" si="18"/>
        <v>0</v>
      </c>
      <c r="G173" s="161"/>
      <c r="H173" s="144"/>
      <c r="I173" s="130" t="e">
        <f>VLOOKUP(H173,Presupuesto!$B$11:$C$565,2,0)</f>
        <v>#N/A</v>
      </c>
      <c r="J173" s="98" t="str">
        <f t="shared" si="21"/>
        <v>Investigación Científica</v>
      </c>
      <c r="K173" s="98" t="s">
        <v>412</v>
      </c>
      <c r="L173" s="143"/>
      <c r="M173" s="151"/>
      <c r="N173" s="118"/>
      <c r="O173" s="97">
        <f t="shared" si="19"/>
        <v>0</v>
      </c>
      <c r="P173" s="97">
        <f t="shared" si="22"/>
        <v>0</v>
      </c>
      <c r="Q173" s="97">
        <f t="shared" si="22"/>
        <v>0</v>
      </c>
    </row>
    <row r="174" spans="3:17" x14ac:dyDescent="0.25">
      <c r="C174" s="143"/>
      <c r="D174" s="151"/>
      <c r="E174" s="118"/>
      <c r="F174" s="97">
        <f t="shared" si="18"/>
        <v>0</v>
      </c>
      <c r="G174" s="161"/>
      <c r="H174" s="144"/>
      <c r="I174" s="130" t="e">
        <f>VLOOKUP(H174,Presupuesto!$B$11:$C$565,2,0)</f>
        <v>#N/A</v>
      </c>
      <c r="J174" s="98" t="str">
        <f t="shared" si="21"/>
        <v>Investigación Científica</v>
      </c>
      <c r="K174" s="98" t="s">
        <v>412</v>
      </c>
      <c r="L174" s="143"/>
      <c r="M174" s="151"/>
      <c r="N174" s="118"/>
      <c r="O174" s="97">
        <f t="shared" si="19"/>
        <v>0</v>
      </c>
      <c r="P174" s="97">
        <f t="shared" si="22"/>
        <v>0</v>
      </c>
      <c r="Q174" s="97">
        <f t="shared" si="22"/>
        <v>0</v>
      </c>
    </row>
    <row r="175" spans="3:17" x14ac:dyDescent="0.25">
      <c r="C175" s="145"/>
      <c r="D175" s="151"/>
      <c r="E175" s="118"/>
      <c r="F175" s="97">
        <f t="shared" si="18"/>
        <v>0</v>
      </c>
      <c r="G175" s="161"/>
      <c r="H175" s="146"/>
      <c r="I175" s="130" t="e">
        <f>VLOOKUP(H175,Presupuesto!$B$11:$C$565,2,0)</f>
        <v>#N/A</v>
      </c>
      <c r="J175" s="98" t="str">
        <f t="shared" si="21"/>
        <v>Investigación Científica</v>
      </c>
      <c r="K175" s="98" t="s">
        <v>403</v>
      </c>
      <c r="L175" s="145"/>
      <c r="M175" s="151"/>
      <c r="N175" s="118"/>
      <c r="O175" s="97">
        <f t="shared" si="19"/>
        <v>0</v>
      </c>
      <c r="P175" s="97">
        <f t="shared" si="22"/>
        <v>0</v>
      </c>
      <c r="Q175" s="97">
        <f t="shared" si="22"/>
        <v>0</v>
      </c>
    </row>
    <row r="176" spans="3:17" x14ac:dyDescent="0.25">
      <c r="C176" s="145"/>
      <c r="D176" s="151"/>
      <c r="E176" s="118"/>
      <c r="F176" s="97">
        <f t="shared" si="18"/>
        <v>0</v>
      </c>
      <c r="G176" s="161"/>
      <c r="H176" s="146"/>
      <c r="I176" s="130" t="e">
        <f>VLOOKUP(H176,Presupuesto!$B$11:$C$565,2,0)</f>
        <v>#N/A</v>
      </c>
      <c r="J176" s="98" t="str">
        <f t="shared" si="21"/>
        <v>Investigación Científica</v>
      </c>
      <c r="K176" s="98" t="s">
        <v>412</v>
      </c>
      <c r="L176" s="145"/>
      <c r="M176" s="151"/>
      <c r="N176" s="118"/>
      <c r="O176" s="97">
        <f t="shared" si="19"/>
        <v>0</v>
      </c>
      <c r="P176" s="97">
        <f t="shared" si="22"/>
        <v>0</v>
      </c>
      <c r="Q176" s="97">
        <f t="shared" si="22"/>
        <v>0</v>
      </c>
    </row>
    <row r="177" spans="3:17" x14ac:dyDescent="0.25">
      <c r="C177" s="145"/>
      <c r="D177" s="151"/>
      <c r="E177" s="118"/>
      <c r="F177" s="97">
        <f t="shared" si="18"/>
        <v>0</v>
      </c>
      <c r="G177" s="161"/>
      <c r="H177" s="146"/>
      <c r="I177" s="130" t="e">
        <f>VLOOKUP(H177,Presupuesto!$B$11:$C$565,2,0)</f>
        <v>#N/A</v>
      </c>
      <c r="J177" s="98" t="str">
        <f t="shared" si="21"/>
        <v>Investigación Científica</v>
      </c>
      <c r="K177" s="98" t="s">
        <v>412</v>
      </c>
      <c r="L177" s="145"/>
      <c r="M177" s="151"/>
      <c r="N177" s="118"/>
      <c r="O177" s="97">
        <f t="shared" si="19"/>
        <v>0</v>
      </c>
      <c r="P177" s="97">
        <f t="shared" si="22"/>
        <v>0</v>
      </c>
      <c r="Q177" s="97">
        <f t="shared" si="22"/>
        <v>0</v>
      </c>
    </row>
    <row r="178" spans="3:17" x14ac:dyDescent="0.25">
      <c r="C178" s="145"/>
      <c r="D178" s="151"/>
      <c r="E178" s="118"/>
      <c r="F178" s="97">
        <f t="shared" si="18"/>
        <v>0</v>
      </c>
      <c r="G178" s="161"/>
      <c r="H178" s="146"/>
      <c r="I178" s="130" t="e">
        <f>VLOOKUP(H178,Presupuesto!$B$11:$C$565,2,0)</f>
        <v>#N/A</v>
      </c>
      <c r="J178" s="98" t="str">
        <f t="shared" si="21"/>
        <v>Investigación Científica</v>
      </c>
      <c r="K178" s="98" t="s">
        <v>412</v>
      </c>
      <c r="L178" s="145"/>
      <c r="M178" s="151"/>
      <c r="N178" s="118"/>
      <c r="O178" s="97">
        <f t="shared" si="19"/>
        <v>0</v>
      </c>
      <c r="P178" s="97">
        <f t="shared" si="22"/>
        <v>0</v>
      </c>
      <c r="Q178" s="97">
        <f t="shared" si="22"/>
        <v>0</v>
      </c>
    </row>
    <row r="179" spans="3:17" ht="15.75" thickBot="1" x14ac:dyDescent="0.3">
      <c r="C179" s="147"/>
      <c r="D179" s="159"/>
      <c r="E179" s="103"/>
      <c r="F179" s="105">
        <f t="shared" si="18"/>
        <v>0</v>
      </c>
      <c r="G179" s="162"/>
      <c r="H179" s="148"/>
      <c r="I179" s="132" t="e">
        <f>VLOOKUP(H179,Presupuesto!$B$11:$C$565,2,0)</f>
        <v>#N/A</v>
      </c>
      <c r="J179" s="106" t="str">
        <f t="shared" si="21"/>
        <v>Investigación Científica</v>
      </c>
      <c r="K179" s="124" t="s">
        <v>394</v>
      </c>
      <c r="L179" s="147"/>
      <c r="M179" s="159"/>
      <c r="N179" s="103"/>
      <c r="O179" s="105">
        <f t="shared" si="19"/>
        <v>0</v>
      </c>
      <c r="P179" s="105">
        <f t="shared" si="22"/>
        <v>0</v>
      </c>
      <c r="Q179" s="105">
        <f t="shared" si="22"/>
        <v>0</v>
      </c>
    </row>
  </sheetData>
  <dataValidations count="6">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20: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 type="list" allowBlank="1" showInputMessage="1" showErrorMessage="1" errorTitle="¡Ingreso Inválido!" error="Verifique el valor ingresado." promptTitle="Ingrese el Objeto de Gasto" prompt="Ingrese el Objeto de Gasto" sqref="H17:H19">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zoomScale="70" zoomScaleNormal="70" workbookViewId="0">
      <pane ySplit="7" topLeftCell="A8" activePane="bottomLeft" state="frozen"/>
      <selection activeCell="M8" sqref="M8"/>
      <selection pane="bottomLeft" activeCell="C9" sqref="C9:D9"/>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668" t="s">
        <v>97</v>
      </c>
      <c r="B5" s="667" t="s">
        <v>111</v>
      </c>
      <c r="C5" s="670" t="s">
        <v>86</v>
      </c>
      <c r="D5" s="670" t="s">
        <v>87</v>
      </c>
      <c r="E5" s="670" t="s">
        <v>392</v>
      </c>
      <c r="F5" s="670" t="s">
        <v>88</v>
      </c>
      <c r="G5" s="673" t="s">
        <v>100</v>
      </c>
      <c r="H5" s="679"/>
      <c r="I5" s="679"/>
      <c r="J5" s="679"/>
      <c r="K5" s="679"/>
      <c r="L5" s="679"/>
      <c r="M5" s="679"/>
      <c r="N5" s="674"/>
      <c r="O5" s="675" t="s">
        <v>101</v>
      </c>
      <c r="P5" s="676"/>
      <c r="Q5" s="667" t="s">
        <v>102</v>
      </c>
      <c r="R5" s="667" t="s">
        <v>103</v>
      </c>
      <c r="S5" s="667" t="s">
        <v>110</v>
      </c>
      <c r="T5" s="667" t="s">
        <v>109</v>
      </c>
      <c r="U5" s="664" t="s">
        <v>89</v>
      </c>
    </row>
    <row r="6" spans="1:21" ht="14.45" customHeight="1" x14ac:dyDescent="0.25">
      <c r="A6" s="668"/>
      <c r="B6" s="668"/>
      <c r="C6" s="671"/>
      <c r="D6" s="671"/>
      <c r="E6" s="671"/>
      <c r="F6" s="671"/>
      <c r="G6" s="673" t="s">
        <v>104</v>
      </c>
      <c r="H6" s="674"/>
      <c r="I6" s="673" t="s">
        <v>105</v>
      </c>
      <c r="J6" s="674"/>
      <c r="K6" s="673" t="s">
        <v>106</v>
      </c>
      <c r="L6" s="674"/>
      <c r="M6" s="673" t="s">
        <v>107</v>
      </c>
      <c r="N6" s="674"/>
      <c r="O6" s="677"/>
      <c r="P6" s="678"/>
      <c r="Q6" s="668"/>
      <c r="R6" s="668"/>
      <c r="S6" s="668"/>
      <c r="T6" s="668"/>
      <c r="U6" s="665"/>
    </row>
    <row r="7" spans="1:21" ht="25.5" x14ac:dyDescent="0.25">
      <c r="A7" s="669"/>
      <c r="B7" s="669"/>
      <c r="C7" s="672"/>
      <c r="D7" s="672"/>
      <c r="E7" s="672"/>
      <c r="F7" s="672"/>
      <c r="G7" s="442" t="s">
        <v>108</v>
      </c>
      <c r="H7" s="442" t="s">
        <v>12</v>
      </c>
      <c r="I7" s="442" t="s">
        <v>108</v>
      </c>
      <c r="J7" s="442" t="s">
        <v>12</v>
      </c>
      <c r="K7" s="442" t="s">
        <v>108</v>
      </c>
      <c r="L7" s="442" t="s">
        <v>12</v>
      </c>
      <c r="M7" s="442" t="s">
        <v>108</v>
      </c>
      <c r="N7" s="442" t="s">
        <v>12</v>
      </c>
      <c r="O7" s="442" t="s">
        <v>108</v>
      </c>
      <c r="P7" s="442" t="s">
        <v>12</v>
      </c>
      <c r="Q7" s="669"/>
      <c r="R7" s="669"/>
      <c r="S7" s="669"/>
      <c r="T7" s="669"/>
      <c r="U7" s="666"/>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686" t="s">
        <v>1374</v>
      </c>
      <c r="B9" s="683" t="s">
        <v>1375</v>
      </c>
      <c r="C9" s="507" t="s">
        <v>1540</v>
      </c>
      <c r="D9" s="508" t="s">
        <v>1541</v>
      </c>
      <c r="E9" s="509" t="s">
        <v>1542</v>
      </c>
      <c r="F9" s="508" t="s">
        <v>1543</v>
      </c>
      <c r="G9" s="251">
        <v>1</v>
      </c>
      <c r="H9" s="252">
        <f>'5. ACTIVIDADES ESPECIALES'!D318</f>
        <v>506400</v>
      </c>
      <c r="I9" s="251"/>
      <c r="J9" s="252"/>
      <c r="K9" s="251"/>
      <c r="L9" s="252"/>
      <c r="M9" s="251"/>
      <c r="N9" s="252"/>
      <c r="O9" s="206">
        <v>1</v>
      </c>
      <c r="P9" s="231">
        <f>H9+J9+L9+N9</f>
        <v>506400</v>
      </c>
      <c r="Q9" s="250"/>
      <c r="R9" s="510" t="s">
        <v>1544</v>
      </c>
      <c r="S9" s="510" t="s">
        <v>1545</v>
      </c>
      <c r="T9" s="510" t="s">
        <v>1546</v>
      </c>
      <c r="U9" s="509" t="s">
        <v>1547</v>
      </c>
    </row>
    <row r="10" spans="1:21" ht="15.75" x14ac:dyDescent="0.25">
      <c r="A10" s="687"/>
      <c r="B10" s="684"/>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687"/>
      <c r="B11" s="684"/>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687"/>
      <c r="B12" s="684"/>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687"/>
      <c r="B13" s="684"/>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687"/>
      <c r="B14" s="684"/>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687"/>
      <c r="B15" s="684"/>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687"/>
      <c r="B16" s="684"/>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687"/>
      <c r="B17" s="684"/>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688"/>
      <c r="B18" s="685"/>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680" t="s">
        <v>1376</v>
      </c>
      <c r="B19" s="680"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681"/>
      <c r="B20" s="681"/>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681"/>
      <c r="B21" s="681"/>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681"/>
      <c r="B22" s="681"/>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681"/>
      <c r="B23" s="681"/>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681"/>
      <c r="B24" s="681"/>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681"/>
      <c r="B25" s="681"/>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681"/>
      <c r="B26" s="681"/>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682"/>
      <c r="B27" s="682"/>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1</v>
      </c>
      <c r="H28" s="232">
        <f t="shared" si="2"/>
        <v>506400</v>
      </c>
      <c r="I28" s="232">
        <f t="shared" si="2"/>
        <v>0</v>
      </c>
      <c r="J28" s="232">
        <f t="shared" si="2"/>
        <v>0</v>
      </c>
      <c r="K28" s="232">
        <f t="shared" si="2"/>
        <v>0</v>
      </c>
      <c r="L28" s="232">
        <f t="shared" si="2"/>
        <v>0</v>
      </c>
      <c r="M28" s="232">
        <f t="shared" si="2"/>
        <v>0</v>
      </c>
      <c r="N28" s="232">
        <f t="shared" si="2"/>
        <v>0</v>
      </c>
      <c r="O28" s="232">
        <f t="shared" si="2"/>
        <v>1</v>
      </c>
      <c r="P28" s="232">
        <f t="shared" si="2"/>
        <v>506400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10:E27">
    <cfRule type="duplicateValues" dxfId="6" priority="4"/>
  </conditionalFormatting>
  <conditionalFormatting sqref="E9">
    <cfRule type="duplicateValues" dxfId="5" priority="1"/>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topLeftCell="D1" zoomScale="80" zoomScaleNormal="80" workbookViewId="0">
      <pane ySplit="6" topLeftCell="A25" activePane="bottomLeft" state="frozen"/>
      <selection sqref="A1:V1"/>
      <selection pane="bottomLeft" activeCell="C28" sqref="C28:D2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s="67" customFormat="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s="67" customFormat="1" ht="24" customHeight="1"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689" t="s">
        <v>1378</v>
      </c>
      <c r="B8" s="689"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690"/>
      <c r="B9" s="690"/>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690"/>
      <c r="B10" s="690"/>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690"/>
      <c r="B11" s="690"/>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690"/>
      <c r="B12" s="690"/>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690"/>
      <c r="B13" s="691"/>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690"/>
      <c r="B14" s="689"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690"/>
      <c r="B15" s="690"/>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690"/>
      <c r="B16" s="690"/>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690"/>
      <c r="B17" s="690"/>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690"/>
      <c r="B18" s="690"/>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690"/>
      <c r="B19" s="691"/>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690"/>
      <c r="B20" s="689"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690"/>
      <c r="B21" s="690"/>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690"/>
      <c r="B22" s="690"/>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690"/>
      <c r="B23" s="690"/>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690"/>
      <c r="B24" s="690"/>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690"/>
      <c r="B25" s="690"/>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690"/>
      <c r="B26" s="690"/>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690"/>
      <c r="B27" s="691"/>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283.5" x14ac:dyDescent="0.25">
      <c r="A28" s="690"/>
      <c r="B28" s="692" t="s">
        <v>1507</v>
      </c>
      <c r="C28" s="511" t="s">
        <v>1548</v>
      </c>
      <c r="D28" s="511" t="s">
        <v>1549</v>
      </c>
      <c r="E28" s="308" t="s">
        <v>1550</v>
      </c>
      <c r="F28" s="511" t="s">
        <v>1551</v>
      </c>
      <c r="G28" s="250"/>
      <c r="H28" s="250"/>
      <c r="I28" s="251">
        <v>1</v>
      </c>
      <c r="J28" s="252">
        <f>'5. ACTIVIDADES ESPECIALES'!D274</f>
        <v>136000</v>
      </c>
      <c r="K28" s="250"/>
      <c r="L28" s="231"/>
      <c r="M28" s="251"/>
      <c r="N28" s="231"/>
      <c r="O28" s="251">
        <f>G28+I28+K28+M28</f>
        <v>1</v>
      </c>
      <c r="P28" s="231">
        <f>H28+J28+L28+N28</f>
        <v>136000</v>
      </c>
      <c r="Q28" s="250"/>
      <c r="R28" s="508" t="s">
        <v>1552</v>
      </c>
      <c r="S28" s="510" t="s">
        <v>1545</v>
      </c>
      <c r="T28" s="512" t="s">
        <v>1553</v>
      </c>
      <c r="U28" s="513" t="s">
        <v>1554</v>
      </c>
    </row>
    <row r="29" spans="1:21" ht="15.75" x14ac:dyDescent="0.25">
      <c r="A29" s="690"/>
      <c r="B29" s="692"/>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690"/>
      <c r="B30" s="692"/>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690"/>
      <c r="B31" s="692"/>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690"/>
      <c r="B32" s="692"/>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690"/>
      <c r="B33" s="692"/>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690"/>
      <c r="B34" s="692"/>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690"/>
      <c r="B35" s="692"/>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690"/>
      <c r="B36" s="692"/>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690"/>
      <c r="B37" s="692"/>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690"/>
      <c r="B38" s="692"/>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690"/>
      <c r="B39" s="692"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690"/>
      <c r="B40" s="692"/>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690"/>
      <c r="B41" s="692"/>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690"/>
      <c r="B42" s="692"/>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690"/>
      <c r="B43" s="692"/>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690"/>
      <c r="B44" s="692"/>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690"/>
      <c r="B45" s="692"/>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690"/>
      <c r="B46" s="692"/>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1</v>
      </c>
      <c r="J47" s="256">
        <f t="shared" si="2"/>
        <v>136000</v>
      </c>
      <c r="K47" s="256">
        <f t="shared" si="2"/>
        <v>0</v>
      </c>
      <c r="L47" s="256">
        <f t="shared" si="2"/>
        <v>0</v>
      </c>
      <c r="M47" s="256">
        <f t="shared" si="2"/>
        <v>0</v>
      </c>
      <c r="N47" s="256">
        <f t="shared" si="2"/>
        <v>0</v>
      </c>
      <c r="O47" s="256">
        <f>SUM(O8:O46)</f>
        <v>1</v>
      </c>
      <c r="P47" s="256">
        <f>SUM(P8:P46)</f>
        <v>136000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topLeftCell="C1" workbookViewId="0">
      <pane ySplit="7" topLeftCell="A26" activePane="bottomLeft" state="frozen"/>
      <selection activeCell="A7" sqref="A7"/>
      <selection pane="bottomLeft" activeCell="C29" sqref="C29:D29"/>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668" t="s">
        <v>97</v>
      </c>
      <c r="B5" s="667" t="s">
        <v>111</v>
      </c>
      <c r="C5" s="670" t="s">
        <v>86</v>
      </c>
      <c r="D5" s="670" t="s">
        <v>87</v>
      </c>
      <c r="E5" s="670" t="s">
        <v>392</v>
      </c>
      <c r="F5" s="670" t="s">
        <v>88</v>
      </c>
      <c r="G5" s="673" t="s">
        <v>100</v>
      </c>
      <c r="H5" s="679"/>
      <c r="I5" s="679"/>
      <c r="J5" s="679"/>
      <c r="K5" s="679"/>
      <c r="L5" s="679"/>
      <c r="M5" s="679"/>
      <c r="N5" s="674"/>
      <c r="O5" s="675" t="s">
        <v>101</v>
      </c>
      <c r="P5" s="676"/>
      <c r="Q5" s="667" t="s">
        <v>102</v>
      </c>
      <c r="R5" s="667" t="s">
        <v>103</v>
      </c>
      <c r="S5" s="667" t="s">
        <v>110</v>
      </c>
      <c r="T5" s="667" t="s">
        <v>109</v>
      </c>
      <c r="U5" s="664" t="s">
        <v>89</v>
      </c>
    </row>
    <row r="6" spans="1:27" s="66" customFormat="1" ht="15" customHeight="1" x14ac:dyDescent="0.25">
      <c r="A6" s="668"/>
      <c r="B6" s="668"/>
      <c r="C6" s="671"/>
      <c r="D6" s="671"/>
      <c r="E6" s="671"/>
      <c r="F6" s="671"/>
      <c r="G6" s="673" t="s">
        <v>104</v>
      </c>
      <c r="H6" s="674"/>
      <c r="I6" s="673" t="s">
        <v>105</v>
      </c>
      <c r="J6" s="674"/>
      <c r="K6" s="673" t="s">
        <v>106</v>
      </c>
      <c r="L6" s="674"/>
      <c r="M6" s="673" t="s">
        <v>107</v>
      </c>
      <c r="N6" s="674"/>
      <c r="O6" s="677"/>
      <c r="P6" s="678"/>
      <c r="Q6" s="668"/>
      <c r="R6" s="668"/>
      <c r="S6" s="668"/>
      <c r="T6" s="668"/>
      <c r="U6" s="665"/>
    </row>
    <row r="7" spans="1:27" s="66" customFormat="1" ht="24" customHeight="1" x14ac:dyDescent="0.25">
      <c r="A7" s="669"/>
      <c r="B7" s="669"/>
      <c r="C7" s="672"/>
      <c r="D7" s="672"/>
      <c r="E7" s="672"/>
      <c r="F7" s="672"/>
      <c r="G7" s="442" t="s">
        <v>108</v>
      </c>
      <c r="H7" s="442" t="s">
        <v>12</v>
      </c>
      <c r="I7" s="442" t="s">
        <v>108</v>
      </c>
      <c r="J7" s="442" t="s">
        <v>12</v>
      </c>
      <c r="K7" s="442" t="s">
        <v>108</v>
      </c>
      <c r="L7" s="442" t="s">
        <v>12</v>
      </c>
      <c r="M7" s="442" t="s">
        <v>108</v>
      </c>
      <c r="N7" s="442" t="s">
        <v>12</v>
      </c>
      <c r="O7" s="442" t="s">
        <v>108</v>
      </c>
      <c r="P7" s="442" t="s">
        <v>12</v>
      </c>
      <c r="Q7" s="669"/>
      <c r="R7" s="669"/>
      <c r="S7" s="669"/>
      <c r="T7" s="669"/>
      <c r="U7" s="666"/>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693" t="s">
        <v>1461</v>
      </c>
      <c r="B9" s="692"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694"/>
      <c r="B10" s="692"/>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694"/>
      <c r="B11" s="692"/>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694"/>
      <c r="B12" s="692"/>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694"/>
      <c r="B13" s="692"/>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694"/>
      <c r="B14" s="692"/>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694"/>
      <c r="B15" s="692"/>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695"/>
      <c r="B16" s="692"/>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689" t="s">
        <v>1460</v>
      </c>
      <c r="B17" s="689"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690"/>
      <c r="B18" s="690"/>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690"/>
      <c r="B19" s="690"/>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690"/>
      <c r="B20" s="690"/>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690"/>
      <c r="B21" s="690"/>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690"/>
      <c r="B22" s="691"/>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690"/>
      <c r="B23" s="689"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690"/>
      <c r="B24" s="690"/>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690"/>
      <c r="B25" s="690"/>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690"/>
      <c r="B26" s="690"/>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690"/>
      <c r="B27" s="690"/>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690"/>
      <c r="B28" s="690"/>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690"/>
      <c r="B29" s="692" t="s">
        <v>1464</v>
      </c>
      <c r="C29" s="511" t="s">
        <v>1555</v>
      </c>
      <c r="D29" s="509" t="s">
        <v>1556</v>
      </c>
      <c r="E29" s="514" t="s">
        <v>1557</v>
      </c>
      <c r="F29" s="514" t="s">
        <v>1729</v>
      </c>
      <c r="G29" s="206">
        <v>1</v>
      </c>
      <c r="H29" s="351">
        <f>'5. ACTIVIDADES ESPECIALES'!D495</f>
        <v>208000</v>
      </c>
      <c r="I29" s="350"/>
      <c r="J29" s="350"/>
      <c r="K29" s="350"/>
      <c r="L29" s="350"/>
      <c r="M29" s="350"/>
      <c r="N29" s="350"/>
      <c r="O29" s="352">
        <f>G29+I29+K29+M29</f>
        <v>1</v>
      </c>
      <c r="P29" s="515">
        <f>H29+J29+L29+N29</f>
        <v>208000</v>
      </c>
      <c r="Q29" s="250"/>
      <c r="R29" s="508" t="s">
        <v>1558</v>
      </c>
      <c r="S29" s="510" t="s">
        <v>1545</v>
      </c>
      <c r="T29" s="512" t="s">
        <v>1553</v>
      </c>
      <c r="U29" s="513" t="s">
        <v>1554</v>
      </c>
    </row>
    <row r="30" spans="1:21" ht="15.75" x14ac:dyDescent="0.25">
      <c r="A30" s="690"/>
      <c r="B30" s="692"/>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690"/>
      <c r="B31" s="692"/>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690"/>
      <c r="B32" s="692"/>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690"/>
      <c r="B33" s="692"/>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690"/>
      <c r="B34" s="692"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690"/>
      <c r="B35" s="692"/>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690"/>
      <c r="B36" s="692"/>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690"/>
      <c r="B37" s="692"/>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690"/>
      <c r="B38" s="692"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690"/>
      <c r="B39" s="692"/>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690"/>
      <c r="B40" s="692"/>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690"/>
      <c r="B41" s="692"/>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690"/>
      <c r="B42" s="692"/>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689" t="s">
        <v>1461</v>
      </c>
      <c r="B43" s="692"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690"/>
      <c r="B44" s="692"/>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690"/>
      <c r="B45" s="692"/>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690"/>
      <c r="B46" s="692"/>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690"/>
      <c r="B47" s="692"/>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690"/>
      <c r="B48" s="692"/>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690"/>
      <c r="B49" s="692"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690"/>
      <c r="B50" s="692"/>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690"/>
      <c r="B51" s="692"/>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690"/>
      <c r="B52" s="692"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690"/>
      <c r="B53" s="692"/>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690"/>
      <c r="B54" s="692"/>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690"/>
      <c r="B55" s="692"/>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690"/>
      <c r="B56" s="692"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690"/>
      <c r="B57" s="692"/>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690"/>
      <c r="B58" s="692"/>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690"/>
      <c r="B59" s="692"/>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690"/>
      <c r="B60" s="692"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690"/>
      <c r="B61" s="692"/>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690"/>
      <c r="B62" s="692"/>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690"/>
      <c r="B63" s="692"/>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690"/>
      <c r="B64" s="697"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690"/>
      <c r="B65" s="698"/>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690"/>
      <c r="B66" s="698"/>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690"/>
      <c r="B67" s="699"/>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690"/>
      <c r="B68" s="696"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690"/>
      <c r="B69" s="696"/>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690"/>
      <c r="B70" s="696"/>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690"/>
      <c r="B71" s="697"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690"/>
      <c r="B72" s="698"/>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690"/>
      <c r="B73" s="699"/>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1</v>
      </c>
      <c r="H74" s="264">
        <f t="shared" ref="H74:P74" si="4">SUM(H8:H73)</f>
        <v>208000</v>
      </c>
      <c r="I74" s="264">
        <f t="shared" si="4"/>
        <v>0</v>
      </c>
      <c r="J74" s="264">
        <f t="shared" si="4"/>
        <v>0</v>
      </c>
      <c r="K74" s="264">
        <f t="shared" si="4"/>
        <v>0</v>
      </c>
      <c r="L74" s="264">
        <f t="shared" si="4"/>
        <v>0</v>
      </c>
      <c r="M74" s="264">
        <f t="shared" si="4"/>
        <v>0</v>
      </c>
      <c r="N74" s="264">
        <f t="shared" si="4"/>
        <v>0</v>
      </c>
      <c r="O74" s="264">
        <f t="shared" si="4"/>
        <v>1</v>
      </c>
      <c r="P74" s="264">
        <f t="shared" si="4"/>
        <v>208000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700" t="s">
        <v>1349</v>
      </c>
      <c r="B3" s="700"/>
      <c r="C3" s="700"/>
      <c r="D3" s="700"/>
      <c r="E3" s="700"/>
      <c r="F3" s="700"/>
      <c r="G3" s="700"/>
      <c r="H3" s="700"/>
      <c r="I3" s="700"/>
      <c r="J3" s="700"/>
      <c r="K3" s="700"/>
      <c r="L3" s="700"/>
      <c r="M3" s="700"/>
      <c r="N3" s="700"/>
      <c r="O3" s="700"/>
      <c r="P3" s="700"/>
      <c r="Q3" s="700"/>
      <c r="R3" s="700"/>
      <c r="S3" s="700"/>
      <c r="T3" s="700"/>
      <c r="U3" s="700"/>
    </row>
    <row r="4" spans="1:21" ht="1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89" t="s">
        <v>1381</v>
      </c>
      <c r="B8" s="689"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690"/>
      <c r="B9" s="690"/>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690"/>
      <c r="B10" s="690"/>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690"/>
      <c r="B11" s="690"/>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690"/>
      <c r="B12" s="690"/>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690"/>
      <c r="B13" s="690"/>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690"/>
      <c r="B14" s="690"/>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690"/>
      <c r="B15" s="690"/>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690"/>
      <c r="B16" s="690"/>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690"/>
      <c r="B17" s="690"/>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690"/>
      <c r="B18" s="690"/>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690"/>
      <c r="B19" s="690"/>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691"/>
      <c r="B20" s="691"/>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2"/>
  <sheetViews>
    <sheetView topLeftCell="F1" zoomScale="90" zoomScaleNormal="90" workbookViewId="0">
      <pane ySplit="8" topLeftCell="A25" activePane="bottomLeft" state="frozen"/>
      <selection activeCell="A7" sqref="A7"/>
      <selection pane="bottomLeft" activeCell="C25" sqref="C25:D25"/>
    </sheetView>
  </sheetViews>
  <sheetFormatPr baseColWidth="10" defaultRowHeight="15" x14ac:dyDescent="0.25"/>
  <cols>
    <col min="1" max="1" width="21.7109375" customWidth="1"/>
    <col min="2" max="2" width="41.42578125" customWidth="1"/>
    <col min="3" max="5" width="27.42578125" customWidth="1"/>
    <col min="6" max="6" width="49.5703125" customWidth="1"/>
    <col min="7" max="7" width="15.28515625" customWidth="1"/>
    <col min="8" max="8" width="13.7109375" style="234" bestFit="1" customWidth="1"/>
    <col min="9" max="9" width="15.28515625" customWidth="1"/>
    <col min="10" max="10" width="18.85546875" style="234" customWidth="1"/>
    <col min="12" max="12" width="12.42578125" style="234" bestFit="1" customWidth="1"/>
    <col min="14" max="14" width="12.425781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3"/>
      <c r="P1" s="393"/>
      <c r="Q1" s="285"/>
      <c r="R1" s="285"/>
      <c r="S1" s="285"/>
      <c r="T1" s="285"/>
      <c r="U1" s="285"/>
      <c r="V1" s="285"/>
      <c r="W1" s="285"/>
      <c r="X1" s="285"/>
      <c r="Y1" s="285"/>
      <c r="Z1" s="285"/>
      <c r="AA1" s="285"/>
    </row>
    <row r="2" spans="1:27" ht="18.75" x14ac:dyDescent="0.25">
      <c r="A2" s="316" t="s">
        <v>1347</v>
      </c>
      <c r="G2" s="285"/>
      <c r="I2" s="285"/>
      <c r="J2" s="285"/>
      <c r="K2" s="285"/>
      <c r="L2" s="285"/>
      <c r="M2" s="285"/>
      <c r="N2" s="285"/>
      <c r="O2" s="393"/>
      <c r="P2" s="393"/>
      <c r="Q2" s="285"/>
      <c r="R2" s="285"/>
      <c r="S2" s="285"/>
      <c r="T2" s="285"/>
      <c r="U2" s="285"/>
      <c r="V2" s="285"/>
      <c r="W2" s="285"/>
      <c r="X2" s="285"/>
      <c r="Y2" s="285"/>
      <c r="Z2" s="285"/>
      <c r="AA2" s="285"/>
    </row>
    <row r="3" spans="1:27" ht="18.75" x14ac:dyDescent="0.25">
      <c r="A3" s="317" t="s">
        <v>1392</v>
      </c>
      <c r="G3" s="285"/>
      <c r="I3" s="285"/>
      <c r="J3" s="285"/>
      <c r="K3" s="285"/>
      <c r="L3" s="285"/>
      <c r="M3" s="285"/>
      <c r="N3" s="285"/>
      <c r="O3" s="393"/>
      <c r="P3" s="393"/>
      <c r="Q3" s="285"/>
      <c r="R3" s="285"/>
      <c r="S3" s="285"/>
      <c r="T3" s="285"/>
      <c r="U3" s="285"/>
      <c r="V3" s="285"/>
      <c r="W3" s="285"/>
      <c r="X3" s="285"/>
      <c r="Y3" s="285"/>
      <c r="Z3" s="285"/>
      <c r="AA3" s="285"/>
    </row>
    <row r="4" spans="1:27" ht="18.75" x14ac:dyDescent="0.25">
      <c r="A4" s="317" t="s">
        <v>1391</v>
      </c>
      <c r="G4" s="285"/>
      <c r="I4" s="285"/>
      <c r="J4" s="285"/>
      <c r="K4" s="285"/>
      <c r="L4" s="285"/>
      <c r="M4" s="285"/>
      <c r="N4" s="285"/>
      <c r="O4" s="393"/>
      <c r="P4" s="393"/>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x14ac:dyDescent="0.25">
      <c r="A6" s="668" t="s">
        <v>97</v>
      </c>
      <c r="B6" s="667" t="s">
        <v>111</v>
      </c>
      <c r="C6" s="670" t="s">
        <v>86</v>
      </c>
      <c r="D6" s="670" t="s">
        <v>87</v>
      </c>
      <c r="E6" s="670" t="s">
        <v>392</v>
      </c>
      <c r="F6" s="670" t="s">
        <v>88</v>
      </c>
      <c r="G6" s="673" t="s">
        <v>100</v>
      </c>
      <c r="H6" s="679"/>
      <c r="I6" s="679"/>
      <c r="J6" s="679"/>
      <c r="K6" s="679"/>
      <c r="L6" s="679"/>
      <c r="M6" s="679"/>
      <c r="N6" s="674"/>
      <c r="O6" s="675" t="s">
        <v>101</v>
      </c>
      <c r="P6" s="676"/>
      <c r="Q6" s="667" t="s">
        <v>102</v>
      </c>
      <c r="R6" s="667" t="s">
        <v>103</v>
      </c>
      <c r="S6" s="667" t="s">
        <v>110</v>
      </c>
      <c r="T6" s="667" t="s">
        <v>109</v>
      </c>
      <c r="U6" s="664" t="s">
        <v>89</v>
      </c>
    </row>
    <row r="7" spans="1:27" ht="15" customHeight="1" x14ac:dyDescent="0.25">
      <c r="A7" s="668"/>
      <c r="B7" s="668"/>
      <c r="C7" s="671"/>
      <c r="D7" s="671"/>
      <c r="E7" s="671"/>
      <c r="F7" s="671"/>
      <c r="G7" s="673" t="s">
        <v>104</v>
      </c>
      <c r="H7" s="674"/>
      <c r="I7" s="673" t="s">
        <v>105</v>
      </c>
      <c r="J7" s="674"/>
      <c r="K7" s="673" t="s">
        <v>106</v>
      </c>
      <c r="L7" s="674"/>
      <c r="M7" s="673" t="s">
        <v>107</v>
      </c>
      <c r="N7" s="674"/>
      <c r="O7" s="677"/>
      <c r="P7" s="678"/>
      <c r="Q7" s="668"/>
      <c r="R7" s="668"/>
      <c r="S7" s="668"/>
      <c r="T7" s="668"/>
      <c r="U7" s="665"/>
    </row>
    <row r="8" spans="1:27" ht="25.5" x14ac:dyDescent="0.25">
      <c r="A8" s="669"/>
      <c r="B8" s="669"/>
      <c r="C8" s="672"/>
      <c r="D8" s="672"/>
      <c r="E8" s="672"/>
      <c r="F8" s="672"/>
      <c r="G8" s="442" t="s">
        <v>108</v>
      </c>
      <c r="H8" s="442" t="s">
        <v>12</v>
      </c>
      <c r="I8" s="442" t="s">
        <v>108</v>
      </c>
      <c r="J8" s="442" t="s">
        <v>12</v>
      </c>
      <c r="K8" s="442" t="s">
        <v>108</v>
      </c>
      <c r="L8" s="442" t="s">
        <v>12</v>
      </c>
      <c r="M8" s="442" t="s">
        <v>108</v>
      </c>
      <c r="N8" s="442" t="s">
        <v>12</v>
      </c>
      <c r="O8" s="442" t="s">
        <v>108</v>
      </c>
      <c r="P8" s="442" t="s">
        <v>12</v>
      </c>
      <c r="Q8" s="669"/>
      <c r="R8" s="669"/>
      <c r="S8" s="669"/>
      <c r="T8" s="669"/>
      <c r="U8" s="666"/>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689" t="s">
        <v>1385</v>
      </c>
      <c r="B10" s="689" t="s">
        <v>1386</v>
      </c>
      <c r="C10" s="250"/>
      <c r="D10" s="250"/>
      <c r="E10" s="250"/>
      <c r="F10" s="255"/>
      <c r="G10" s="255"/>
      <c r="H10" s="271"/>
      <c r="I10" s="255"/>
      <c r="J10" s="271"/>
      <c r="K10" s="255"/>
      <c r="L10" s="271"/>
      <c r="M10" s="255"/>
      <c r="N10" s="271"/>
      <c r="O10" s="391">
        <f t="shared" ref="O10:O39" si="0">G10+I10+K10+M10</f>
        <v>0</v>
      </c>
      <c r="P10" s="392">
        <f t="shared" ref="P10:P39" si="1">H10+J10+L10+N10</f>
        <v>0</v>
      </c>
      <c r="Q10" s="255"/>
      <c r="R10" s="255"/>
      <c r="S10" s="255"/>
      <c r="T10" s="255"/>
      <c r="U10" s="73"/>
    </row>
    <row r="11" spans="1:27" ht="15.75" x14ac:dyDescent="0.25">
      <c r="A11" s="690"/>
      <c r="B11" s="690"/>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x14ac:dyDescent="0.25">
      <c r="A12" s="690"/>
      <c r="B12" s="690"/>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x14ac:dyDescent="0.25">
      <c r="A13" s="690"/>
      <c r="B13" s="690"/>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x14ac:dyDescent="0.25">
      <c r="A14" s="690"/>
      <c r="B14" s="690"/>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x14ac:dyDescent="0.25">
      <c r="A15" s="690"/>
      <c r="B15" s="691"/>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x14ac:dyDescent="0.25">
      <c r="A16" s="690"/>
      <c r="B16" s="689"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x14ac:dyDescent="0.25">
      <c r="A17" s="690"/>
      <c r="B17" s="690"/>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x14ac:dyDescent="0.25">
      <c r="A18" s="690"/>
      <c r="B18" s="690"/>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x14ac:dyDescent="0.25">
      <c r="A19" s="690"/>
      <c r="B19" s="690"/>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x14ac:dyDescent="0.25">
      <c r="A20" s="690"/>
      <c r="B20" s="691"/>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x14ac:dyDescent="0.25">
      <c r="A21" s="690"/>
      <c r="B21" s="689"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x14ac:dyDescent="0.25">
      <c r="A22" s="690"/>
      <c r="B22" s="690"/>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x14ac:dyDescent="0.25">
      <c r="A23" s="690"/>
      <c r="B23" s="690"/>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x14ac:dyDescent="0.25">
      <c r="A24" s="690"/>
      <c r="B24" s="691"/>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customHeight="1" x14ac:dyDescent="0.25">
      <c r="A25" s="690"/>
      <c r="B25" s="692" t="s">
        <v>1390</v>
      </c>
      <c r="C25" s="250" t="s">
        <v>1559</v>
      </c>
      <c r="D25" s="250" t="s">
        <v>1560</v>
      </c>
      <c r="E25" s="516" t="s">
        <v>1561</v>
      </c>
      <c r="F25" s="517" t="s">
        <v>1562</v>
      </c>
      <c r="G25" s="251"/>
      <c r="H25" s="354"/>
      <c r="I25" s="251">
        <v>1</v>
      </c>
      <c r="J25" s="354">
        <f>'5. ACTIVIDADES ESPECIALES'!D10</f>
        <v>147350</v>
      </c>
      <c r="K25" s="251"/>
      <c r="L25" s="231"/>
      <c r="M25" s="250"/>
      <c r="N25" s="231"/>
      <c r="O25" s="251">
        <f>G25+I25+K25+M25</f>
        <v>1</v>
      </c>
      <c r="P25" s="354">
        <f>H25+J25+L25+N25</f>
        <v>147350</v>
      </c>
      <c r="Q25" s="250"/>
      <c r="R25" s="523" t="s">
        <v>1582</v>
      </c>
      <c r="S25" s="523" t="s">
        <v>1583</v>
      </c>
      <c r="T25" s="524" t="s">
        <v>1584</v>
      </c>
      <c r="U25" s="525" t="s">
        <v>1585</v>
      </c>
    </row>
    <row r="26" spans="1:21" s="466" customFormat="1" ht="15.75" customHeight="1" x14ac:dyDescent="0.25">
      <c r="A26" s="690"/>
      <c r="B26" s="692"/>
      <c r="C26" s="250"/>
      <c r="D26" s="250"/>
      <c r="E26" s="509" t="s">
        <v>1563</v>
      </c>
      <c r="F26" s="510" t="s">
        <v>1564</v>
      </c>
      <c r="G26" s="251"/>
      <c r="H26" s="354"/>
      <c r="I26" s="251"/>
      <c r="J26" s="354"/>
      <c r="K26" s="251">
        <v>1</v>
      </c>
      <c r="L26" s="231">
        <f>'5. ACTIVIDADES ESPECIALES'!D54</f>
        <v>67230</v>
      </c>
      <c r="M26" s="250"/>
      <c r="N26" s="231"/>
      <c r="O26" s="251">
        <f t="shared" ref="O26:P35" si="2">G26+I26+K26+M26</f>
        <v>1</v>
      </c>
      <c r="P26" s="354">
        <f t="shared" si="2"/>
        <v>67230</v>
      </c>
      <c r="Q26" s="250"/>
      <c r="R26" s="526" t="s">
        <v>1586</v>
      </c>
      <c r="S26" s="523" t="s">
        <v>1583</v>
      </c>
      <c r="T26" s="523" t="s">
        <v>1587</v>
      </c>
      <c r="U26" s="525" t="s">
        <v>1585</v>
      </c>
    </row>
    <row r="27" spans="1:21" s="466" customFormat="1" ht="15.75" customHeight="1" x14ac:dyDescent="0.25">
      <c r="A27" s="690"/>
      <c r="B27" s="692"/>
      <c r="C27" s="250"/>
      <c r="D27" s="250"/>
      <c r="E27" s="518" t="s">
        <v>1565</v>
      </c>
      <c r="F27" s="519" t="s">
        <v>1566</v>
      </c>
      <c r="G27" s="251">
        <v>1</v>
      </c>
      <c r="H27" s="354">
        <f>'5. ACTIVIDADES ESPECIALES'!D142</f>
        <v>405300</v>
      </c>
      <c r="I27" s="251"/>
      <c r="J27" s="354"/>
      <c r="K27" s="251"/>
      <c r="L27" s="231"/>
      <c r="M27" s="250"/>
      <c r="N27" s="231"/>
      <c r="O27" s="251">
        <f t="shared" si="2"/>
        <v>1</v>
      </c>
      <c r="P27" s="354">
        <f t="shared" si="2"/>
        <v>405300</v>
      </c>
      <c r="Q27" s="250"/>
      <c r="R27" s="526" t="s">
        <v>1588</v>
      </c>
      <c r="S27" s="523" t="s">
        <v>1545</v>
      </c>
      <c r="T27" s="523" t="s">
        <v>1589</v>
      </c>
      <c r="U27" s="525" t="s">
        <v>1590</v>
      </c>
    </row>
    <row r="28" spans="1:21" s="466" customFormat="1" ht="15.75" customHeight="1" x14ac:dyDescent="0.25">
      <c r="A28" s="690"/>
      <c r="B28" s="692"/>
      <c r="C28" s="250"/>
      <c r="D28" s="250"/>
      <c r="E28" s="518" t="s">
        <v>1567</v>
      </c>
      <c r="F28" s="510" t="s">
        <v>1568</v>
      </c>
      <c r="G28" s="251"/>
      <c r="H28" s="354"/>
      <c r="I28" s="251">
        <v>1</v>
      </c>
      <c r="J28" s="354">
        <f>'5. ACTIVIDADES ESPECIALES'!D230</f>
        <v>160500</v>
      </c>
      <c r="K28" s="251"/>
      <c r="L28" s="231"/>
      <c r="M28" s="250"/>
      <c r="N28" s="231"/>
      <c r="O28" s="251">
        <f t="shared" si="2"/>
        <v>1</v>
      </c>
      <c r="P28" s="354">
        <f t="shared" si="2"/>
        <v>160500</v>
      </c>
      <c r="Q28" s="250"/>
      <c r="R28" s="526" t="s">
        <v>1591</v>
      </c>
      <c r="S28" s="523" t="s">
        <v>1545</v>
      </c>
      <c r="T28" s="524" t="s">
        <v>1584</v>
      </c>
      <c r="U28" s="525" t="s">
        <v>1592</v>
      </c>
    </row>
    <row r="29" spans="1:21" s="466" customFormat="1" ht="15.75" customHeight="1" x14ac:dyDescent="0.25">
      <c r="A29" s="690"/>
      <c r="B29" s="692"/>
      <c r="C29" s="250"/>
      <c r="D29" s="250"/>
      <c r="E29" s="509" t="s">
        <v>1569</v>
      </c>
      <c r="F29" s="510" t="s">
        <v>1570</v>
      </c>
      <c r="G29" s="250">
        <v>100</v>
      </c>
      <c r="H29" s="231">
        <f>'5. ACTIVIDADES ESPECIALES'!D363</f>
        <v>418850</v>
      </c>
      <c r="I29" s="250"/>
      <c r="J29" s="231"/>
      <c r="K29" s="250"/>
      <c r="L29" s="231"/>
      <c r="M29" s="250"/>
      <c r="N29" s="231"/>
      <c r="O29" s="251">
        <f t="shared" si="2"/>
        <v>100</v>
      </c>
      <c r="P29" s="354">
        <f t="shared" si="2"/>
        <v>418850</v>
      </c>
      <c r="Q29" s="250"/>
      <c r="R29" s="526" t="s">
        <v>1593</v>
      </c>
      <c r="S29" s="523" t="s">
        <v>1594</v>
      </c>
      <c r="T29" s="523" t="s">
        <v>1587</v>
      </c>
      <c r="U29" s="525" t="s">
        <v>1585</v>
      </c>
    </row>
    <row r="30" spans="1:21" s="466" customFormat="1" ht="15.75" customHeight="1" x14ac:dyDescent="0.25">
      <c r="A30" s="690"/>
      <c r="B30" s="692"/>
      <c r="C30" s="250"/>
      <c r="D30" s="250"/>
      <c r="E30" s="509" t="s">
        <v>1571</v>
      </c>
      <c r="F30" s="510" t="s">
        <v>1572</v>
      </c>
      <c r="G30" s="250"/>
      <c r="H30" s="231"/>
      <c r="I30" s="250"/>
      <c r="J30" s="231"/>
      <c r="K30" s="250"/>
      <c r="L30" s="231"/>
      <c r="M30" s="206">
        <v>1</v>
      </c>
      <c r="N30" s="231">
        <f>'5. ACTIVIDADES ESPECIALES'!D407</f>
        <v>560900</v>
      </c>
      <c r="O30" s="251">
        <f t="shared" si="2"/>
        <v>1</v>
      </c>
      <c r="P30" s="354">
        <f t="shared" si="2"/>
        <v>560900</v>
      </c>
      <c r="Q30" s="250"/>
      <c r="R30" s="526" t="s">
        <v>1595</v>
      </c>
      <c r="S30" s="523" t="s">
        <v>1596</v>
      </c>
      <c r="T30" s="524" t="s">
        <v>1584</v>
      </c>
      <c r="U30" s="525" t="s">
        <v>1585</v>
      </c>
    </row>
    <row r="31" spans="1:21" s="466" customFormat="1" ht="15.75" customHeight="1" x14ac:dyDescent="0.25">
      <c r="A31" s="690"/>
      <c r="B31" s="692"/>
      <c r="C31" s="250"/>
      <c r="D31" s="250"/>
      <c r="E31" s="509" t="s">
        <v>1573</v>
      </c>
      <c r="F31" s="510" t="s">
        <v>1574</v>
      </c>
      <c r="G31" s="250"/>
      <c r="H31" s="231"/>
      <c r="I31" s="206">
        <v>1</v>
      </c>
      <c r="J31" s="231">
        <f>'5. ACTIVIDADES ESPECIALES'!D451</f>
        <v>411800</v>
      </c>
      <c r="K31" s="250"/>
      <c r="L31" s="231"/>
      <c r="M31" s="250"/>
      <c r="N31" s="231"/>
      <c r="O31" s="251">
        <f t="shared" si="2"/>
        <v>1</v>
      </c>
      <c r="P31" s="354">
        <f t="shared" si="2"/>
        <v>411800</v>
      </c>
      <c r="Q31" s="250"/>
      <c r="R31" s="526" t="s">
        <v>1595</v>
      </c>
      <c r="S31" s="523" t="s">
        <v>1597</v>
      </c>
      <c r="T31" s="523" t="s">
        <v>1587</v>
      </c>
      <c r="U31" s="525" t="s">
        <v>1598</v>
      </c>
    </row>
    <row r="32" spans="1:21" s="466" customFormat="1" ht="15.75" customHeight="1" x14ac:dyDescent="0.25">
      <c r="A32" s="690"/>
      <c r="B32" s="692"/>
      <c r="C32" s="250"/>
      <c r="D32" s="250"/>
      <c r="E32" s="520" t="s">
        <v>1575</v>
      </c>
      <c r="F32" s="510" t="s">
        <v>1576</v>
      </c>
      <c r="G32" s="250"/>
      <c r="H32" s="231"/>
      <c r="I32" s="250"/>
      <c r="J32" s="231"/>
      <c r="K32" s="206">
        <v>1</v>
      </c>
      <c r="L32" s="231">
        <f>'5. ACTIVIDADES ESPECIALES'!D98</f>
        <v>570900</v>
      </c>
      <c r="M32" s="250"/>
      <c r="N32" s="231"/>
      <c r="O32" s="251">
        <f t="shared" si="2"/>
        <v>1</v>
      </c>
      <c r="P32" s="354">
        <f t="shared" si="2"/>
        <v>570900</v>
      </c>
      <c r="Q32" s="250"/>
      <c r="R32" s="526" t="s">
        <v>1599</v>
      </c>
      <c r="S32" s="523" t="s">
        <v>1597</v>
      </c>
      <c r="T32" s="524" t="s">
        <v>1584</v>
      </c>
      <c r="U32" s="525" t="s">
        <v>1598</v>
      </c>
    </row>
    <row r="33" spans="1:21" s="466" customFormat="1" ht="15.75" customHeight="1" x14ac:dyDescent="0.25">
      <c r="A33" s="690"/>
      <c r="B33" s="692"/>
      <c r="C33" s="250"/>
      <c r="D33" s="250"/>
      <c r="E33" s="521" t="s">
        <v>1577</v>
      </c>
      <c r="F33" s="522" t="s">
        <v>1578</v>
      </c>
      <c r="G33" s="250"/>
      <c r="H33" s="231"/>
      <c r="I33" s="206">
        <v>0.52</v>
      </c>
      <c r="J33" s="231">
        <f>P33*0.52</f>
        <v>254800</v>
      </c>
      <c r="K33" s="250"/>
      <c r="L33" s="231"/>
      <c r="M33" s="206">
        <v>0.48</v>
      </c>
      <c r="N33" s="231">
        <f>P33*0.48</f>
        <v>235200</v>
      </c>
      <c r="O33" s="251">
        <f t="shared" si="2"/>
        <v>1</v>
      </c>
      <c r="P33" s="354">
        <f>'5. ACTIVIDADES ESPECIALES'!D186</f>
        <v>490000</v>
      </c>
      <c r="Q33" s="250"/>
      <c r="R33" s="523" t="s">
        <v>1600</v>
      </c>
      <c r="S33" s="523" t="s">
        <v>1601</v>
      </c>
      <c r="T33" s="524" t="s">
        <v>1602</v>
      </c>
      <c r="U33" s="525" t="s">
        <v>1598</v>
      </c>
    </row>
    <row r="34" spans="1:21" s="466" customFormat="1" ht="15.75" customHeight="1" x14ac:dyDescent="0.25">
      <c r="A34" s="690"/>
      <c r="B34" s="692"/>
      <c r="C34" s="250"/>
      <c r="D34" s="250"/>
      <c r="E34" s="509" t="s">
        <v>1579</v>
      </c>
      <c r="F34" s="508"/>
      <c r="G34" s="250"/>
      <c r="H34" s="231"/>
      <c r="I34" s="206">
        <v>1</v>
      </c>
      <c r="J34" s="231">
        <f>'[1]1. TALLERES SEMINARIOS'!D11</f>
        <v>0</v>
      </c>
      <c r="K34" s="250"/>
      <c r="L34" s="231"/>
      <c r="M34" s="250"/>
      <c r="N34" s="231"/>
      <c r="O34" s="251">
        <f t="shared" si="2"/>
        <v>1</v>
      </c>
      <c r="P34" s="354">
        <f t="shared" si="2"/>
        <v>0</v>
      </c>
      <c r="Q34" s="250"/>
      <c r="R34" s="526"/>
      <c r="S34" s="523"/>
      <c r="T34" s="523"/>
      <c r="U34" s="525"/>
    </row>
    <row r="35" spans="1:21" s="466" customFormat="1" ht="15.75" customHeight="1" x14ac:dyDescent="0.25">
      <c r="A35" s="690"/>
      <c r="B35" s="692"/>
      <c r="C35" s="250"/>
      <c r="D35" s="250"/>
      <c r="E35" s="508" t="s">
        <v>1580</v>
      </c>
      <c r="F35" s="508" t="s">
        <v>1581</v>
      </c>
      <c r="G35" s="250"/>
      <c r="H35" s="231"/>
      <c r="I35" s="251">
        <v>0.25</v>
      </c>
      <c r="J35" s="231">
        <f>P35*0.25</f>
        <v>161700</v>
      </c>
      <c r="K35" s="251">
        <v>0.25</v>
      </c>
      <c r="L35" s="231">
        <f>P35*0.25</f>
        <v>161700</v>
      </c>
      <c r="M35" s="251">
        <v>0.5</v>
      </c>
      <c r="N35" s="231">
        <f>P35*0.5</f>
        <v>323400</v>
      </c>
      <c r="O35" s="206">
        <f t="shared" si="2"/>
        <v>1</v>
      </c>
      <c r="P35" s="231">
        <f>'5. ACTIVIDADES ESPECIALES'!D627</f>
        <v>646800</v>
      </c>
      <c r="Q35" s="250"/>
      <c r="R35" s="523" t="s">
        <v>1603</v>
      </c>
      <c r="S35" s="523" t="s">
        <v>1594</v>
      </c>
      <c r="T35" s="524" t="s">
        <v>1584</v>
      </c>
      <c r="U35" s="525" t="s">
        <v>1598</v>
      </c>
    </row>
    <row r="36" spans="1:21" ht="15.75" customHeight="1" x14ac:dyDescent="0.25">
      <c r="A36" s="690"/>
      <c r="B36" s="692"/>
      <c r="C36" s="250"/>
      <c r="D36" s="250"/>
      <c r="E36" s="250"/>
      <c r="F36" s="255"/>
      <c r="G36" s="251"/>
      <c r="H36" s="354"/>
      <c r="I36" s="251"/>
      <c r="J36" s="354"/>
      <c r="K36" s="251"/>
      <c r="L36" s="231"/>
      <c r="M36" s="250"/>
      <c r="N36" s="231"/>
      <c r="O36" s="383">
        <f t="shared" si="0"/>
        <v>0</v>
      </c>
      <c r="P36" s="395">
        <f t="shared" si="1"/>
        <v>0</v>
      </c>
      <c r="Q36" s="250"/>
      <c r="R36" s="250"/>
      <c r="S36" s="250"/>
      <c r="T36" s="250"/>
      <c r="U36" s="250"/>
    </row>
    <row r="37" spans="1:21" ht="15.75" x14ac:dyDescent="0.25">
      <c r="A37" s="690"/>
      <c r="B37" s="692"/>
      <c r="C37" s="250"/>
      <c r="D37" s="250"/>
      <c r="E37" s="250"/>
      <c r="F37" s="255"/>
      <c r="G37" s="251"/>
      <c r="H37" s="354"/>
      <c r="I37" s="251"/>
      <c r="J37" s="354"/>
      <c r="K37" s="251"/>
      <c r="L37" s="231"/>
      <c r="M37" s="250"/>
      <c r="N37" s="231"/>
      <c r="O37" s="383">
        <f t="shared" si="0"/>
        <v>0</v>
      </c>
      <c r="P37" s="395">
        <f t="shared" si="1"/>
        <v>0</v>
      </c>
      <c r="Q37" s="250"/>
      <c r="R37" s="250"/>
      <c r="S37" s="250"/>
      <c r="T37" s="250"/>
      <c r="U37" s="250"/>
    </row>
    <row r="38" spans="1:21" ht="15.75" x14ac:dyDescent="0.25">
      <c r="A38" s="690"/>
      <c r="B38" s="692"/>
      <c r="C38" s="250"/>
      <c r="D38" s="250"/>
      <c r="E38" s="250"/>
      <c r="F38" s="250"/>
      <c r="G38" s="250"/>
      <c r="H38" s="231"/>
      <c r="I38" s="250"/>
      <c r="J38" s="231"/>
      <c r="K38" s="250"/>
      <c r="L38" s="231"/>
      <c r="M38" s="250"/>
      <c r="N38" s="231"/>
      <c r="O38" s="383">
        <f t="shared" si="0"/>
        <v>0</v>
      </c>
      <c r="P38" s="384">
        <f t="shared" si="1"/>
        <v>0</v>
      </c>
      <c r="Q38" s="250"/>
      <c r="R38" s="250"/>
      <c r="S38" s="250"/>
      <c r="T38" s="250"/>
      <c r="U38" s="250"/>
    </row>
    <row r="39" spans="1:21" ht="15.75" x14ac:dyDescent="0.25">
      <c r="A39" s="691"/>
      <c r="B39" s="692"/>
      <c r="C39" s="250"/>
      <c r="D39" s="250"/>
      <c r="E39" s="250"/>
      <c r="F39" s="250"/>
      <c r="G39" s="250"/>
      <c r="H39" s="231"/>
      <c r="I39" s="250"/>
      <c r="J39" s="231"/>
      <c r="K39" s="250"/>
      <c r="L39" s="231"/>
      <c r="M39" s="250"/>
      <c r="N39" s="231"/>
      <c r="O39" s="383">
        <f t="shared" si="0"/>
        <v>0</v>
      </c>
      <c r="P39" s="384">
        <f t="shared" si="1"/>
        <v>0</v>
      </c>
      <c r="Q39" s="250"/>
      <c r="R39" s="250"/>
      <c r="S39" s="250"/>
      <c r="T39" s="250"/>
      <c r="U39" s="250"/>
    </row>
    <row r="40" spans="1:21" ht="15.75" x14ac:dyDescent="0.25">
      <c r="A40" s="701" t="s">
        <v>478</v>
      </c>
      <c r="B40" s="702"/>
      <c r="C40" s="702"/>
      <c r="D40" s="702"/>
      <c r="E40" s="702"/>
      <c r="F40" s="702"/>
      <c r="G40" s="702"/>
      <c r="H40" s="702"/>
      <c r="I40" s="702"/>
      <c r="J40" s="702"/>
      <c r="K40" s="702"/>
      <c r="L40" s="702"/>
      <c r="M40" s="702"/>
      <c r="N40" s="702"/>
      <c r="O40" s="702"/>
      <c r="P40" s="702"/>
      <c r="Q40" s="702"/>
      <c r="R40" s="702"/>
      <c r="S40" s="702"/>
      <c r="T40" s="702"/>
      <c r="U40" s="703"/>
    </row>
    <row r="41" spans="1:21" ht="15.75" customHeight="1" x14ac:dyDescent="0.25">
      <c r="A41" s="689" t="s">
        <v>1395</v>
      </c>
      <c r="B41" s="692" t="s">
        <v>1396</v>
      </c>
      <c r="C41" s="250"/>
      <c r="D41" s="250"/>
      <c r="E41" s="250"/>
      <c r="F41" s="255"/>
      <c r="G41" s="250"/>
      <c r="H41" s="231"/>
      <c r="I41" s="250"/>
      <c r="J41" s="231"/>
      <c r="K41" s="250"/>
      <c r="L41" s="231"/>
      <c r="M41" s="250"/>
      <c r="N41" s="231"/>
      <c r="O41" s="383">
        <f t="shared" ref="O41:O52" si="3">G41+I41+K41+M41</f>
        <v>0</v>
      </c>
      <c r="P41" s="384">
        <f t="shared" ref="P41:P52" si="4">H41+J41+L41+N41</f>
        <v>0</v>
      </c>
      <c r="Q41" s="250"/>
      <c r="R41" s="250"/>
      <c r="S41" s="250"/>
      <c r="T41" s="250"/>
      <c r="U41" s="273"/>
    </row>
    <row r="42" spans="1:21" ht="15.75" x14ac:dyDescent="0.25">
      <c r="A42" s="690"/>
      <c r="B42" s="692"/>
      <c r="C42" s="250"/>
      <c r="D42" s="250"/>
      <c r="E42" s="250"/>
      <c r="F42" s="255"/>
      <c r="G42" s="250"/>
      <c r="H42" s="231"/>
      <c r="I42" s="250"/>
      <c r="J42" s="231"/>
      <c r="K42" s="250"/>
      <c r="L42" s="231"/>
      <c r="M42" s="250"/>
      <c r="N42" s="231"/>
      <c r="O42" s="383">
        <f t="shared" si="3"/>
        <v>0</v>
      </c>
      <c r="P42" s="384">
        <f t="shared" si="4"/>
        <v>0</v>
      </c>
      <c r="Q42" s="250"/>
      <c r="R42" s="250"/>
      <c r="S42" s="250"/>
      <c r="T42" s="250"/>
      <c r="U42" s="273"/>
    </row>
    <row r="43" spans="1:21" ht="15.75" x14ac:dyDescent="0.25">
      <c r="A43" s="690"/>
      <c r="B43" s="692"/>
      <c r="C43" s="250"/>
      <c r="D43" s="250"/>
      <c r="E43" s="250"/>
      <c r="F43" s="255"/>
      <c r="G43" s="250"/>
      <c r="H43" s="231"/>
      <c r="I43" s="250"/>
      <c r="J43" s="231"/>
      <c r="K43" s="250"/>
      <c r="L43" s="231"/>
      <c r="M43" s="250"/>
      <c r="N43" s="231"/>
      <c r="O43" s="383">
        <f t="shared" si="3"/>
        <v>0</v>
      </c>
      <c r="P43" s="384">
        <f t="shared" si="4"/>
        <v>0</v>
      </c>
      <c r="Q43" s="250"/>
      <c r="R43" s="250"/>
      <c r="S43" s="250"/>
      <c r="T43" s="250"/>
      <c r="U43" s="273"/>
    </row>
    <row r="44" spans="1:21" ht="15.75" x14ac:dyDescent="0.25">
      <c r="A44" s="690"/>
      <c r="B44" s="692"/>
      <c r="C44" s="250"/>
      <c r="D44" s="250"/>
      <c r="E44" s="250"/>
      <c r="F44" s="255"/>
      <c r="G44" s="250"/>
      <c r="H44" s="231"/>
      <c r="I44" s="250"/>
      <c r="J44" s="231"/>
      <c r="K44" s="250"/>
      <c r="L44" s="231"/>
      <c r="M44" s="250"/>
      <c r="N44" s="231"/>
      <c r="O44" s="383">
        <f t="shared" si="3"/>
        <v>0</v>
      </c>
      <c r="P44" s="384">
        <f t="shared" si="4"/>
        <v>0</v>
      </c>
      <c r="Q44" s="250"/>
      <c r="R44" s="250"/>
      <c r="S44" s="250"/>
      <c r="T44" s="250"/>
      <c r="U44" s="273"/>
    </row>
    <row r="45" spans="1:21" ht="15.75" x14ac:dyDescent="0.25">
      <c r="A45" s="690"/>
      <c r="B45" s="692"/>
      <c r="C45" s="250"/>
      <c r="D45" s="250"/>
      <c r="E45" s="250"/>
      <c r="F45" s="255"/>
      <c r="G45" s="250"/>
      <c r="H45" s="231"/>
      <c r="I45" s="250"/>
      <c r="J45" s="231"/>
      <c r="K45" s="250"/>
      <c r="L45" s="231"/>
      <c r="M45" s="250"/>
      <c r="N45" s="231"/>
      <c r="O45" s="383">
        <f t="shared" si="3"/>
        <v>0</v>
      </c>
      <c r="P45" s="384">
        <f t="shared" si="4"/>
        <v>0</v>
      </c>
      <c r="Q45" s="250"/>
      <c r="R45" s="250"/>
      <c r="S45" s="250"/>
      <c r="T45" s="250"/>
      <c r="U45" s="273"/>
    </row>
    <row r="46" spans="1:21" ht="15.75" x14ac:dyDescent="0.25">
      <c r="A46" s="691"/>
      <c r="B46" s="692"/>
      <c r="C46" s="250"/>
      <c r="D46" s="250"/>
      <c r="E46" s="250"/>
      <c r="F46" s="255"/>
      <c r="G46" s="250"/>
      <c r="H46" s="231"/>
      <c r="I46" s="250"/>
      <c r="J46" s="231"/>
      <c r="K46" s="250"/>
      <c r="L46" s="231"/>
      <c r="M46" s="250"/>
      <c r="N46" s="231"/>
      <c r="O46" s="383">
        <f t="shared" si="3"/>
        <v>0</v>
      </c>
      <c r="P46" s="384">
        <f t="shared" si="4"/>
        <v>0</v>
      </c>
      <c r="Q46" s="250"/>
      <c r="R46" s="250"/>
      <c r="S46" s="250"/>
      <c r="T46" s="250"/>
      <c r="U46" s="273"/>
    </row>
    <row r="47" spans="1:21" ht="15.75" x14ac:dyDescent="0.25">
      <c r="A47" s="692" t="s">
        <v>1393</v>
      </c>
      <c r="B47" s="692" t="s">
        <v>1397</v>
      </c>
      <c r="C47" s="250"/>
      <c r="D47" s="250"/>
      <c r="E47" s="250"/>
      <c r="F47" s="250"/>
      <c r="G47" s="250"/>
      <c r="H47" s="231"/>
      <c r="I47" s="250"/>
      <c r="J47" s="231"/>
      <c r="K47" s="251"/>
      <c r="L47" s="231"/>
      <c r="M47" s="250"/>
      <c r="N47" s="231"/>
      <c r="O47" s="385">
        <f t="shared" si="3"/>
        <v>0</v>
      </c>
      <c r="P47" s="384">
        <f t="shared" si="4"/>
        <v>0</v>
      </c>
      <c r="Q47" s="250"/>
      <c r="R47" s="250"/>
      <c r="S47" s="250"/>
      <c r="T47" s="250"/>
      <c r="U47" s="327"/>
    </row>
    <row r="48" spans="1:21" ht="15.75" x14ac:dyDescent="0.25">
      <c r="A48" s="692"/>
      <c r="B48" s="692"/>
      <c r="C48" s="250"/>
      <c r="D48" s="250"/>
      <c r="E48" s="250"/>
      <c r="F48" s="250"/>
      <c r="G48" s="250"/>
      <c r="H48" s="231"/>
      <c r="I48" s="250"/>
      <c r="J48" s="231"/>
      <c r="K48" s="251"/>
      <c r="L48" s="231"/>
      <c r="M48" s="250"/>
      <c r="N48" s="231"/>
      <c r="O48" s="385">
        <f t="shared" si="3"/>
        <v>0</v>
      </c>
      <c r="P48" s="384">
        <f t="shared" si="4"/>
        <v>0</v>
      </c>
      <c r="Q48" s="250"/>
      <c r="R48" s="250"/>
      <c r="S48" s="250"/>
      <c r="T48" s="250"/>
      <c r="U48" s="327"/>
    </row>
    <row r="49" spans="1:21" ht="15.75" x14ac:dyDescent="0.25">
      <c r="A49" s="692"/>
      <c r="B49" s="692"/>
      <c r="C49" s="250"/>
      <c r="D49" s="250"/>
      <c r="E49" s="250"/>
      <c r="F49" s="250"/>
      <c r="G49" s="250"/>
      <c r="H49" s="231"/>
      <c r="I49" s="250"/>
      <c r="J49" s="231"/>
      <c r="K49" s="251"/>
      <c r="L49" s="231"/>
      <c r="M49" s="250"/>
      <c r="N49" s="231"/>
      <c r="O49" s="385">
        <f t="shared" si="3"/>
        <v>0</v>
      </c>
      <c r="P49" s="384">
        <f t="shared" si="4"/>
        <v>0</v>
      </c>
      <c r="Q49" s="250"/>
      <c r="R49" s="250"/>
      <c r="S49" s="250"/>
      <c r="T49" s="250"/>
      <c r="U49" s="327"/>
    </row>
    <row r="50" spans="1:21" ht="15.75" x14ac:dyDescent="0.25">
      <c r="A50" s="692"/>
      <c r="B50" s="692"/>
      <c r="C50" s="250"/>
      <c r="D50" s="250"/>
      <c r="E50" s="250"/>
      <c r="F50" s="250"/>
      <c r="G50" s="250"/>
      <c r="H50" s="231"/>
      <c r="I50" s="250"/>
      <c r="J50" s="231"/>
      <c r="K50" s="251"/>
      <c r="L50" s="231"/>
      <c r="M50" s="250"/>
      <c r="N50" s="231"/>
      <c r="O50" s="385">
        <f t="shared" si="3"/>
        <v>0</v>
      </c>
      <c r="P50" s="384">
        <f t="shared" si="4"/>
        <v>0</v>
      </c>
      <c r="Q50" s="250"/>
      <c r="R50" s="250"/>
      <c r="S50" s="250"/>
      <c r="T50" s="250"/>
      <c r="U50" s="327"/>
    </row>
    <row r="51" spans="1:21" ht="15.75" x14ac:dyDescent="0.25">
      <c r="A51" s="692"/>
      <c r="B51" s="692"/>
      <c r="C51" s="250"/>
      <c r="D51" s="250"/>
      <c r="E51" s="250"/>
      <c r="F51" s="250"/>
      <c r="G51" s="250"/>
      <c r="H51" s="231"/>
      <c r="I51" s="250"/>
      <c r="J51" s="231"/>
      <c r="K51" s="251"/>
      <c r="L51" s="231"/>
      <c r="M51" s="250"/>
      <c r="N51" s="231"/>
      <c r="O51" s="385">
        <f t="shared" si="3"/>
        <v>0</v>
      </c>
      <c r="P51" s="384">
        <f t="shared" si="4"/>
        <v>0</v>
      </c>
      <c r="Q51" s="250"/>
      <c r="R51" s="250"/>
      <c r="S51" s="250"/>
      <c r="T51" s="250"/>
      <c r="U51" s="327"/>
    </row>
    <row r="52" spans="1:21" ht="15.75" x14ac:dyDescent="0.25">
      <c r="A52" s="692"/>
      <c r="B52" s="692"/>
      <c r="C52" s="250"/>
      <c r="D52" s="250"/>
      <c r="E52" s="250"/>
      <c r="F52" s="250"/>
      <c r="G52" s="250"/>
      <c r="H52" s="231"/>
      <c r="I52" s="250"/>
      <c r="J52" s="231"/>
      <c r="K52" s="250"/>
      <c r="L52" s="231"/>
      <c r="M52" s="251"/>
      <c r="N52" s="231"/>
      <c r="O52" s="385">
        <f t="shared" si="3"/>
        <v>0</v>
      </c>
      <c r="P52" s="384">
        <f t="shared" si="4"/>
        <v>0</v>
      </c>
      <c r="Q52" s="250"/>
      <c r="R52" s="250"/>
      <c r="S52" s="250"/>
      <c r="T52" s="250"/>
      <c r="U52" s="327"/>
    </row>
    <row r="53" spans="1:21" ht="15.75" x14ac:dyDescent="0.25">
      <c r="A53" s="293"/>
      <c r="B53" s="294"/>
      <c r="C53" s="294"/>
      <c r="D53" s="293" t="s">
        <v>1387</v>
      </c>
      <c r="E53" s="294"/>
      <c r="F53" s="295"/>
      <c r="G53" s="275">
        <f t="shared" ref="G53:P53" si="5">SUM(G10:G52)</f>
        <v>101</v>
      </c>
      <c r="H53" s="276">
        <f t="shared" si="5"/>
        <v>824150</v>
      </c>
      <c r="I53" s="275">
        <f t="shared" si="5"/>
        <v>4.7699999999999996</v>
      </c>
      <c r="J53" s="276">
        <f t="shared" si="5"/>
        <v>1136150</v>
      </c>
      <c r="K53" s="275">
        <f t="shared" si="5"/>
        <v>2.25</v>
      </c>
      <c r="L53" s="276">
        <f t="shared" si="5"/>
        <v>799830</v>
      </c>
      <c r="M53" s="275">
        <f t="shared" si="5"/>
        <v>1.98</v>
      </c>
      <c r="N53" s="276">
        <f t="shared" si="5"/>
        <v>1119500</v>
      </c>
      <c r="O53" s="276">
        <f t="shared" si="5"/>
        <v>110</v>
      </c>
      <c r="P53" s="276">
        <f t="shared" si="5"/>
        <v>3879630</v>
      </c>
      <c r="Q53" s="265"/>
      <c r="R53" s="265"/>
      <c r="S53" s="265"/>
      <c r="T53" s="265"/>
      <c r="U53" s="265"/>
    </row>
    <row r="55" spans="1:21" x14ac:dyDescent="0.25">
      <c r="H55"/>
      <c r="J55"/>
      <c r="L55"/>
      <c r="N55"/>
      <c r="P55" s="396"/>
    </row>
    <row r="56" spans="1:21" x14ac:dyDescent="0.25">
      <c r="H56"/>
      <c r="J56"/>
      <c r="L56"/>
      <c r="N56"/>
      <c r="P56" s="396"/>
    </row>
    <row r="57" spans="1:21" x14ac:dyDescent="0.25">
      <c r="H57"/>
      <c r="J57"/>
      <c r="L57"/>
      <c r="N57"/>
      <c r="P57" s="396"/>
    </row>
    <row r="58" spans="1:21" x14ac:dyDescent="0.25">
      <c r="H58"/>
      <c r="J58"/>
      <c r="L58"/>
      <c r="N58"/>
      <c r="P58" s="396"/>
    </row>
    <row r="59" spans="1:21" x14ac:dyDescent="0.25">
      <c r="H59"/>
      <c r="J59"/>
      <c r="L59"/>
      <c r="N59"/>
      <c r="P59" s="396"/>
    </row>
    <row r="60" spans="1:21" x14ac:dyDescent="0.25">
      <c r="H60"/>
      <c r="J60"/>
      <c r="L60"/>
      <c r="N60"/>
      <c r="P60" s="396"/>
    </row>
    <row r="61" spans="1:21" x14ac:dyDescent="0.25">
      <c r="H61"/>
      <c r="J61"/>
      <c r="L61"/>
      <c r="N61"/>
      <c r="P61" s="396"/>
    </row>
    <row r="62" spans="1:21" x14ac:dyDescent="0.25">
      <c r="H62"/>
      <c r="J62"/>
      <c r="L62"/>
      <c r="N62"/>
      <c r="P62" s="396"/>
    </row>
    <row r="63" spans="1:21" x14ac:dyDescent="0.25">
      <c r="H63"/>
      <c r="J63"/>
      <c r="L63"/>
      <c r="N63"/>
      <c r="P63" s="396"/>
    </row>
    <row r="64" spans="1:21" x14ac:dyDescent="0.25">
      <c r="H64"/>
      <c r="J64"/>
      <c r="L64"/>
      <c r="N64"/>
      <c r="P64" s="396"/>
    </row>
    <row r="65" spans="8:16" x14ac:dyDescent="0.25">
      <c r="H65"/>
      <c r="J65"/>
      <c r="L65"/>
      <c r="N65"/>
      <c r="P65" s="396"/>
    </row>
    <row r="66" spans="8:16" x14ac:dyDescent="0.25">
      <c r="H66"/>
      <c r="J66"/>
      <c r="L66"/>
      <c r="N66"/>
      <c r="P66" s="396"/>
    </row>
    <row r="67" spans="8:16" x14ac:dyDescent="0.25">
      <c r="H67"/>
      <c r="J67"/>
      <c r="L67"/>
      <c r="N67"/>
      <c r="P67" s="396"/>
    </row>
    <row r="68" spans="8:16" x14ac:dyDescent="0.25">
      <c r="H68"/>
      <c r="J68"/>
      <c r="L68"/>
      <c r="N68"/>
      <c r="P68" s="396"/>
    </row>
    <row r="69" spans="8:16" x14ac:dyDescent="0.25">
      <c r="H69"/>
      <c r="J69"/>
      <c r="L69"/>
      <c r="N69"/>
      <c r="P69" s="396"/>
    </row>
    <row r="70" spans="8:16" x14ac:dyDescent="0.25">
      <c r="H70"/>
      <c r="J70"/>
      <c r="L70"/>
      <c r="N70"/>
      <c r="P70" s="396"/>
    </row>
    <row r="71" spans="8:16" x14ac:dyDescent="0.25">
      <c r="H71"/>
      <c r="J71"/>
      <c r="L71"/>
      <c r="N71"/>
      <c r="P71" s="396"/>
    </row>
    <row r="72" spans="8:16" x14ac:dyDescent="0.25">
      <c r="H72"/>
      <c r="J72"/>
      <c r="L72"/>
      <c r="N72"/>
      <c r="P72" s="396"/>
    </row>
  </sheetData>
  <mergeCells count="27">
    <mergeCell ref="B25:B39"/>
    <mergeCell ref="A40:U40"/>
    <mergeCell ref="B41:B46"/>
    <mergeCell ref="B47:B52"/>
    <mergeCell ref="A47:A52"/>
    <mergeCell ref="A41:A46"/>
    <mergeCell ref="B16:B20"/>
    <mergeCell ref="A10:A3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conditionalFormatting sqref="E33">
    <cfRule type="expression" dxfId="4" priority="2">
      <formula>ISTEXT(#REF!)</formula>
    </cfRule>
  </conditionalFormatting>
  <conditionalFormatting sqref="F33">
    <cfRule type="expression" dxfId="3" priority="1">
      <formula>ISTEXT(#REF!)</formula>
    </cfRule>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Plantee Actividades Específicas" prompt="Plantee de manera concreta sú actividad orientada al logro del objetivo._x000a_" sqref="E33:F33"/>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3" activePane="bottomLeft" state="frozen"/>
      <selection activeCell="P6" sqref="P6"/>
      <selection pane="bottomLeft" activeCell="B27" sqref="B2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s="66" customFormat="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s="67" customFormat="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704" t="s">
        <v>1399</v>
      </c>
      <c r="B8" s="704"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704"/>
      <c r="B9" s="704"/>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704"/>
      <c r="B10" s="704"/>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704"/>
      <c r="B11" s="704"/>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704"/>
      <c r="B12" s="704"/>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704"/>
      <c r="B13" s="704"/>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704"/>
      <c r="B14" s="704"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704"/>
      <c r="B15" s="704"/>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704"/>
      <c r="B16" s="704"/>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704"/>
      <c r="B17" s="704"/>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704"/>
      <c r="B18" s="704"/>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704"/>
      <c r="B19" s="704"/>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704"/>
      <c r="B20" s="704"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704"/>
      <c r="B21" s="704"/>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704"/>
      <c r="B22" s="704"/>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704"/>
      <c r="B23" s="704"/>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704"/>
      <c r="B24" s="704"/>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704"/>
      <c r="B25" s="704"/>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704"/>
      <c r="B26" s="704"/>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668" t="s">
        <v>97</v>
      </c>
      <c r="B3" s="667" t="s">
        <v>111</v>
      </c>
      <c r="C3" s="670" t="s">
        <v>86</v>
      </c>
      <c r="D3" s="670" t="s">
        <v>87</v>
      </c>
      <c r="E3" s="670" t="s">
        <v>392</v>
      </c>
      <c r="F3" s="670" t="s">
        <v>88</v>
      </c>
      <c r="G3" s="673" t="s">
        <v>100</v>
      </c>
      <c r="H3" s="679"/>
      <c r="I3" s="679"/>
      <c r="J3" s="679"/>
      <c r="K3" s="679"/>
      <c r="L3" s="679"/>
      <c r="M3" s="679"/>
      <c r="N3" s="674"/>
      <c r="O3" s="675" t="s">
        <v>101</v>
      </c>
      <c r="P3" s="676"/>
      <c r="Q3" s="667" t="s">
        <v>102</v>
      </c>
      <c r="R3" s="667" t="s">
        <v>103</v>
      </c>
      <c r="S3" s="667" t="s">
        <v>110</v>
      </c>
      <c r="T3" s="667" t="s">
        <v>109</v>
      </c>
      <c r="U3" s="664" t="s">
        <v>89</v>
      </c>
    </row>
    <row r="4" spans="1:21" ht="15" customHeight="1" x14ac:dyDescent="0.25">
      <c r="A4" s="668"/>
      <c r="B4" s="668"/>
      <c r="C4" s="671"/>
      <c r="D4" s="671"/>
      <c r="E4" s="671"/>
      <c r="F4" s="671"/>
      <c r="G4" s="673" t="s">
        <v>104</v>
      </c>
      <c r="H4" s="674"/>
      <c r="I4" s="673" t="s">
        <v>105</v>
      </c>
      <c r="J4" s="674"/>
      <c r="K4" s="673" t="s">
        <v>106</v>
      </c>
      <c r="L4" s="674"/>
      <c r="M4" s="673" t="s">
        <v>107</v>
      </c>
      <c r="N4" s="674"/>
      <c r="O4" s="677"/>
      <c r="P4" s="678"/>
      <c r="Q4" s="668"/>
      <c r="R4" s="668"/>
      <c r="S4" s="668"/>
      <c r="T4" s="668"/>
      <c r="U4" s="665"/>
    </row>
    <row r="5" spans="1:21" ht="25.5" x14ac:dyDescent="0.25">
      <c r="A5" s="669"/>
      <c r="B5" s="669"/>
      <c r="C5" s="672"/>
      <c r="D5" s="672"/>
      <c r="E5" s="672"/>
      <c r="F5" s="672"/>
      <c r="G5" s="442" t="s">
        <v>108</v>
      </c>
      <c r="H5" s="442" t="s">
        <v>12</v>
      </c>
      <c r="I5" s="442" t="s">
        <v>108</v>
      </c>
      <c r="J5" s="442" t="s">
        <v>12</v>
      </c>
      <c r="K5" s="442" t="s">
        <v>108</v>
      </c>
      <c r="L5" s="442" t="s">
        <v>12</v>
      </c>
      <c r="M5" s="442" t="s">
        <v>108</v>
      </c>
      <c r="N5" s="442" t="s">
        <v>12</v>
      </c>
      <c r="O5" s="442" t="s">
        <v>108</v>
      </c>
      <c r="P5" s="442" t="s">
        <v>12</v>
      </c>
      <c r="Q5" s="669"/>
      <c r="R5" s="669"/>
      <c r="S5" s="669"/>
      <c r="T5" s="669"/>
      <c r="U5" s="666"/>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692" t="s">
        <v>1436</v>
      </c>
      <c r="B7" s="689"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692"/>
      <c r="B8" s="690"/>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692"/>
      <c r="B9" s="690"/>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692"/>
      <c r="B10" s="690"/>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692"/>
      <c r="B11" s="690"/>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692"/>
      <c r="B12" s="691"/>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690" t="s">
        <v>1437</v>
      </c>
      <c r="B13" s="689"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690"/>
      <c r="B14" s="690"/>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690"/>
      <c r="B15" s="690"/>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690"/>
      <c r="B16" s="690"/>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690"/>
      <c r="B17" s="690"/>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690"/>
      <c r="B18" s="690"/>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691"/>
      <c r="B19" s="691"/>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689" t="s">
        <v>1439</v>
      </c>
      <c r="B20" s="689"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690"/>
      <c r="B21" s="690"/>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690"/>
      <c r="B22" s="690"/>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690"/>
      <c r="B23" s="690"/>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690"/>
      <c r="B24" s="690"/>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690"/>
      <c r="B25" s="690"/>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691"/>
      <c r="B26" s="691"/>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689" t="s">
        <v>1441</v>
      </c>
      <c r="B27" s="689"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690"/>
      <c r="B28" s="690"/>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690"/>
      <c r="B29" s="690"/>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690"/>
      <c r="B30" s="690"/>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690"/>
      <c r="B31" s="690"/>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690"/>
      <c r="B32" s="690"/>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691"/>
      <c r="B33" s="691"/>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topLeftCell="D1" workbookViewId="0">
      <pane ySplit="8" topLeftCell="A10" activePane="bottomLeft" state="frozen"/>
      <selection activeCell="A7" sqref="A7"/>
      <selection pane="bottomLeft" activeCell="I28" sqref="I25:I28"/>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05" t="s">
        <v>1402</v>
      </c>
      <c r="B3" s="705"/>
      <c r="C3" s="705"/>
      <c r="D3" s="705"/>
      <c r="E3" s="705"/>
      <c r="F3" s="705"/>
      <c r="G3" s="705"/>
      <c r="H3" s="705"/>
      <c r="I3" s="705"/>
      <c r="J3" s="705"/>
      <c r="K3" s="705"/>
      <c r="L3" s="705"/>
      <c r="M3" s="705"/>
      <c r="N3" s="705"/>
      <c r="O3" s="705"/>
      <c r="P3" s="705"/>
      <c r="Q3" s="705"/>
      <c r="R3" s="705"/>
      <c r="S3" s="705"/>
      <c r="T3" s="705"/>
      <c r="U3" s="705"/>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668" t="s">
        <v>97</v>
      </c>
      <c r="B6" s="667" t="s">
        <v>111</v>
      </c>
      <c r="C6" s="670" t="s">
        <v>86</v>
      </c>
      <c r="D6" s="670" t="s">
        <v>87</v>
      </c>
      <c r="E6" s="670" t="s">
        <v>392</v>
      </c>
      <c r="F6" s="670" t="s">
        <v>88</v>
      </c>
      <c r="G6" s="673" t="s">
        <v>100</v>
      </c>
      <c r="H6" s="679"/>
      <c r="I6" s="679"/>
      <c r="J6" s="679"/>
      <c r="K6" s="679"/>
      <c r="L6" s="679"/>
      <c r="M6" s="679"/>
      <c r="N6" s="674"/>
      <c r="O6" s="675" t="s">
        <v>101</v>
      </c>
      <c r="P6" s="676"/>
      <c r="Q6" s="667" t="s">
        <v>102</v>
      </c>
      <c r="R6" s="667" t="s">
        <v>103</v>
      </c>
      <c r="S6" s="667" t="s">
        <v>110</v>
      </c>
      <c r="T6" s="667" t="s">
        <v>109</v>
      </c>
      <c r="U6" s="664" t="s">
        <v>89</v>
      </c>
    </row>
    <row r="7" spans="1:21" ht="15" customHeight="1" x14ac:dyDescent="0.25">
      <c r="A7" s="668"/>
      <c r="B7" s="668"/>
      <c r="C7" s="671"/>
      <c r="D7" s="671"/>
      <c r="E7" s="671"/>
      <c r="F7" s="671"/>
      <c r="G7" s="673" t="s">
        <v>104</v>
      </c>
      <c r="H7" s="674"/>
      <c r="I7" s="673" t="s">
        <v>105</v>
      </c>
      <c r="J7" s="674"/>
      <c r="K7" s="673" t="s">
        <v>106</v>
      </c>
      <c r="L7" s="674"/>
      <c r="M7" s="673" t="s">
        <v>107</v>
      </c>
      <c r="N7" s="674"/>
      <c r="O7" s="677"/>
      <c r="P7" s="678"/>
      <c r="Q7" s="668"/>
      <c r="R7" s="668"/>
      <c r="S7" s="668"/>
      <c r="T7" s="668"/>
      <c r="U7" s="665"/>
    </row>
    <row r="8" spans="1:21" ht="25.5" x14ac:dyDescent="0.25">
      <c r="A8" s="669"/>
      <c r="B8" s="669"/>
      <c r="C8" s="672"/>
      <c r="D8" s="672"/>
      <c r="E8" s="672"/>
      <c r="F8" s="672"/>
      <c r="G8" s="442" t="s">
        <v>108</v>
      </c>
      <c r="H8" s="442" t="s">
        <v>12</v>
      </c>
      <c r="I8" s="442" t="s">
        <v>108</v>
      </c>
      <c r="J8" s="442" t="s">
        <v>12</v>
      </c>
      <c r="K8" s="442" t="s">
        <v>108</v>
      </c>
      <c r="L8" s="442" t="s">
        <v>12</v>
      </c>
      <c r="M8" s="442" t="s">
        <v>108</v>
      </c>
      <c r="N8" s="442" t="s">
        <v>12</v>
      </c>
      <c r="O8" s="442" t="s">
        <v>108</v>
      </c>
      <c r="P8" s="442" t="s">
        <v>12</v>
      </c>
      <c r="Q8" s="669"/>
      <c r="R8" s="669"/>
      <c r="S8" s="669"/>
      <c r="T8" s="669"/>
      <c r="U8" s="666"/>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707" t="s">
        <v>1402</v>
      </c>
      <c r="B10" s="707"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708"/>
      <c r="B11" s="708"/>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708"/>
      <c r="B12" s="708"/>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708"/>
      <c r="B13" s="708"/>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708"/>
      <c r="B14" s="708"/>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709"/>
      <c r="B15" s="709"/>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707" t="s">
        <v>1401</v>
      </c>
      <c r="B16" s="707"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708"/>
      <c r="B17" s="708"/>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708"/>
      <c r="B18" s="708"/>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708"/>
      <c r="B19" s="708"/>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708"/>
      <c r="B20" s="708"/>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708"/>
      <c r="B21" s="708"/>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708"/>
      <c r="B22" s="708"/>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708"/>
      <c r="B23" s="708"/>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708"/>
      <c r="B24" s="708"/>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08" x14ac:dyDescent="0.25">
      <c r="A25" s="706" t="s">
        <v>1477</v>
      </c>
      <c r="B25" s="706" t="s">
        <v>1425</v>
      </c>
      <c r="C25" s="710" t="s">
        <v>1604</v>
      </c>
      <c r="D25" s="527" t="s">
        <v>1605</v>
      </c>
      <c r="E25" s="509" t="s">
        <v>1542</v>
      </c>
      <c r="F25" s="528" t="s">
        <v>1606</v>
      </c>
      <c r="G25" s="529">
        <v>1</v>
      </c>
      <c r="H25" s="530">
        <f>'5. ACTIVIDADES ESPECIALES'!D539</f>
        <v>141200</v>
      </c>
      <c r="I25" s="531"/>
      <c r="J25" s="530"/>
      <c r="K25" s="282"/>
      <c r="L25" s="360"/>
      <c r="M25" s="282"/>
      <c r="N25" s="360"/>
      <c r="O25" s="532">
        <f>G25+I25+K25+M25</f>
        <v>1</v>
      </c>
      <c r="P25" s="530">
        <f>H25+J25+L25+N25</f>
        <v>141200</v>
      </c>
      <c r="Q25" s="282"/>
      <c r="R25" s="528" t="s">
        <v>1607</v>
      </c>
      <c r="S25" s="523" t="s">
        <v>1608</v>
      </c>
      <c r="T25" s="524" t="s">
        <v>1602</v>
      </c>
      <c r="U25" s="525" t="s">
        <v>1609</v>
      </c>
    </row>
    <row r="26" spans="1:21" s="367" customFormat="1" ht="72" x14ac:dyDescent="0.25">
      <c r="A26" s="706"/>
      <c r="B26" s="706"/>
      <c r="C26" s="711"/>
      <c r="D26" s="533" t="s">
        <v>1610</v>
      </c>
      <c r="E26" s="509" t="s">
        <v>1611</v>
      </c>
      <c r="F26" s="528" t="s">
        <v>1612</v>
      </c>
      <c r="G26" s="534"/>
      <c r="H26" s="535"/>
      <c r="I26" s="529">
        <v>1</v>
      </c>
      <c r="J26" s="530">
        <f>'5. ACTIVIDADES ESPECIALES'!D583</f>
        <v>122700</v>
      </c>
      <c r="K26" s="282"/>
      <c r="L26" s="360"/>
      <c r="M26" s="282"/>
      <c r="N26" s="360"/>
      <c r="O26" s="532">
        <f>I26</f>
        <v>1</v>
      </c>
      <c r="P26" s="530">
        <f>J26</f>
        <v>122700</v>
      </c>
      <c r="Q26" s="282"/>
      <c r="R26" s="528" t="s">
        <v>1613</v>
      </c>
      <c r="S26" s="523" t="s">
        <v>1608</v>
      </c>
      <c r="T26" s="524" t="s">
        <v>1602</v>
      </c>
      <c r="U26" s="525" t="s">
        <v>1614</v>
      </c>
    </row>
    <row r="27" spans="1:21" s="367" customFormat="1" ht="132" x14ac:dyDescent="0.25">
      <c r="A27" s="706"/>
      <c r="B27" s="706"/>
      <c r="C27" s="712"/>
      <c r="D27" s="533" t="s">
        <v>1615</v>
      </c>
      <c r="E27" s="509" t="s">
        <v>1616</v>
      </c>
      <c r="F27" s="528" t="s">
        <v>1617</v>
      </c>
      <c r="G27" s="529">
        <v>1</v>
      </c>
      <c r="H27" s="530">
        <f>'2. CONTRATACION DE PERSONAL'!D10</f>
        <v>1458000</v>
      </c>
      <c r="I27" s="531"/>
      <c r="J27" s="530"/>
      <c r="K27" s="282"/>
      <c r="L27" s="360"/>
      <c r="M27" s="282"/>
      <c r="N27" s="360"/>
      <c r="O27" s="532">
        <f t="shared" ref="O27:P28" si="2">G27+I27+K27+M27</f>
        <v>1</v>
      </c>
      <c r="P27" s="530">
        <f t="shared" si="2"/>
        <v>1458000</v>
      </c>
      <c r="Q27" s="282"/>
      <c r="R27" s="536" t="s">
        <v>1618</v>
      </c>
      <c r="S27" s="537" t="s">
        <v>1619</v>
      </c>
      <c r="T27" s="537" t="s">
        <v>61</v>
      </c>
      <c r="U27" s="537" t="s">
        <v>1620</v>
      </c>
    </row>
    <row r="28" spans="1:21" s="367" customFormat="1" ht="84" x14ac:dyDescent="0.25">
      <c r="A28" s="706"/>
      <c r="B28" s="706"/>
      <c r="C28" s="538" t="s">
        <v>1621</v>
      </c>
      <c r="D28" s="533" t="s">
        <v>1622</v>
      </c>
      <c r="E28" s="509" t="s">
        <v>1623</v>
      </c>
      <c r="F28" s="539" t="s">
        <v>1624</v>
      </c>
      <c r="G28" s="531"/>
      <c r="H28" s="530"/>
      <c r="I28" s="529">
        <v>1</v>
      </c>
      <c r="J28" s="530">
        <f>'8. Venta de Servicios'!D10</f>
        <v>410000</v>
      </c>
      <c r="K28" s="282"/>
      <c r="L28" s="360"/>
      <c r="M28" s="282"/>
      <c r="N28" s="360"/>
      <c r="O28" s="532">
        <f t="shared" si="2"/>
        <v>1</v>
      </c>
      <c r="P28" s="530">
        <f t="shared" si="2"/>
        <v>410000</v>
      </c>
      <c r="Q28" s="282"/>
      <c r="R28" s="536" t="s">
        <v>1625</v>
      </c>
      <c r="S28" s="537" t="s">
        <v>1626</v>
      </c>
      <c r="T28" s="537" t="s">
        <v>61</v>
      </c>
      <c r="U28" s="537" t="s">
        <v>1620</v>
      </c>
    </row>
    <row r="29" spans="1:21" s="367" customFormat="1" ht="15.75" x14ac:dyDescent="0.25">
      <c r="A29" s="706"/>
      <c r="B29" s="706"/>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706"/>
      <c r="B30" s="706"/>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706"/>
      <c r="B31" s="706"/>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706"/>
      <c r="B32" s="706"/>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706"/>
      <c r="B33" s="706"/>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706"/>
      <c r="B34" s="706"/>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706"/>
      <c r="B35" s="706"/>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1519</v>
      </c>
      <c r="D36" s="294"/>
      <c r="E36" s="294"/>
      <c r="F36" s="295"/>
      <c r="G36" s="283">
        <f t="shared" ref="G36:P36" si="3">SUM(G10:G35)</f>
        <v>2</v>
      </c>
      <c r="H36" s="284">
        <f t="shared" si="3"/>
        <v>1599200</v>
      </c>
      <c r="I36" s="283">
        <f t="shared" si="3"/>
        <v>2</v>
      </c>
      <c r="J36" s="284">
        <f t="shared" si="3"/>
        <v>532700</v>
      </c>
      <c r="K36" s="283">
        <f t="shared" si="3"/>
        <v>0</v>
      </c>
      <c r="L36" s="284">
        <f t="shared" si="3"/>
        <v>0</v>
      </c>
      <c r="M36" s="283">
        <f t="shared" si="3"/>
        <v>0</v>
      </c>
      <c r="N36" s="284">
        <f t="shared" si="3"/>
        <v>0</v>
      </c>
      <c r="O36" s="284">
        <f t="shared" si="3"/>
        <v>4</v>
      </c>
      <c r="P36" s="284">
        <f t="shared" si="3"/>
        <v>2131900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5">
    <mergeCell ref="A25:A35"/>
    <mergeCell ref="B25:B35"/>
    <mergeCell ref="B10:B15"/>
    <mergeCell ref="E6:E8"/>
    <mergeCell ref="A6:A8"/>
    <mergeCell ref="A10:A15"/>
    <mergeCell ref="A16:A24"/>
    <mergeCell ref="B16:B24"/>
    <mergeCell ref="C25:C27"/>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conditionalFormatting sqref="F25">
    <cfRule type="expression" dxfId="2" priority="3">
      <formula>ISTEXT(#REF!)</formula>
    </cfRule>
  </conditionalFormatting>
  <conditionalFormatting sqref="F26:F27">
    <cfRule type="expression" dxfId="1" priority="2">
      <formula>ISTEXT(#REF!)</formula>
    </cfRule>
  </conditionalFormatting>
  <conditionalFormatting sqref="R25:R26">
    <cfRule type="expression" dxfId="0" priority="1">
      <formula>ISTEXT(#REF!)</formula>
    </cfRule>
  </conditionalFormatting>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Plantee Actividades Específicas" prompt="Plantee de manera concreta sú actividad orientada al logro del objetivo._x000a_" sqref="F25:F27 R25:R2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3" workbookViewId="0">
      <selection activeCell="A3" sqref="A3"/>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656" t="s">
        <v>1369</v>
      </c>
      <c r="I2" s="656"/>
    </row>
    <row r="3" spans="2:9" ht="19.5" thickBot="1" x14ac:dyDescent="0.3">
      <c r="B3" s="81" t="s">
        <v>21</v>
      </c>
      <c r="C3" s="81" t="s">
        <v>391</v>
      </c>
      <c r="H3" s="424" t="s">
        <v>390</v>
      </c>
      <c r="I3" s="425" t="s">
        <v>391</v>
      </c>
    </row>
    <row r="4" spans="2:9" ht="18.75" x14ac:dyDescent="0.25">
      <c r="B4" s="82" t="s">
        <v>122</v>
      </c>
      <c r="C4" s="201">
        <f>'1. TALLERES SEMINARIOS'!D5</f>
        <v>65075</v>
      </c>
      <c r="H4" s="417" t="s">
        <v>1357</v>
      </c>
      <c r="I4" s="420">
        <f>'1. Desarrollo e Innov. Curricu.'!P28</f>
        <v>506400</v>
      </c>
    </row>
    <row r="5" spans="2:9" ht="18.75" x14ac:dyDescent="0.25">
      <c r="B5" s="82" t="s">
        <v>415</v>
      </c>
      <c r="C5" s="201">
        <f>'2. CONTRATACION DE PERSONAL'!D5</f>
        <v>1458000</v>
      </c>
      <c r="H5" s="418" t="s">
        <v>1359</v>
      </c>
      <c r="I5" s="421">
        <f>'2. Investigación Científica'!P47</f>
        <v>136000</v>
      </c>
    </row>
    <row r="6" spans="2:9" ht="18.75" x14ac:dyDescent="0.25">
      <c r="B6" s="82" t="s">
        <v>126</v>
      </c>
      <c r="C6" s="201">
        <f>'3. EQUIPO DE OFICINA'!D5</f>
        <v>41800</v>
      </c>
      <c r="H6" s="418" t="s">
        <v>471</v>
      </c>
      <c r="I6" s="421">
        <f>'3. Vinculación Univ. Sociedad'!P74</f>
        <v>208000</v>
      </c>
    </row>
    <row r="7" spans="2:9" ht="19.5" thickBot="1" x14ac:dyDescent="0.3">
      <c r="B7" s="82" t="s">
        <v>416</v>
      </c>
      <c r="C7" s="201">
        <f>'4. EQUIPO TECNOLÓGICOS'!D5</f>
        <v>182500</v>
      </c>
      <c r="E7" s="428" t="s">
        <v>119</v>
      </c>
      <c r="F7" s="437" t="s">
        <v>1483</v>
      </c>
      <c r="H7" s="418" t="s">
        <v>1358</v>
      </c>
      <c r="I7" s="421">
        <f>'4. Docencia y Profesorado Univ.'!P21</f>
        <v>0</v>
      </c>
    </row>
    <row r="8" spans="2:9" ht="18.75" x14ac:dyDescent="0.25">
      <c r="B8" s="82" t="s">
        <v>127</v>
      </c>
      <c r="C8" s="201">
        <f>'5. ACTIVIDADES ESPECIALES'!D5</f>
        <v>4993930</v>
      </c>
      <c r="E8" s="433" t="s">
        <v>1485</v>
      </c>
      <c r="F8" s="434">
        <f>Presupuesto!D566</f>
        <v>0</v>
      </c>
      <c r="H8" s="418" t="s">
        <v>1360</v>
      </c>
      <c r="I8" s="421">
        <f>'5. Estudiantes y Graduados'!P53</f>
        <v>3879630</v>
      </c>
    </row>
    <row r="9" spans="2:9" ht="19.5" thickBot="1" x14ac:dyDescent="0.3">
      <c r="B9" s="92" t="s">
        <v>386</v>
      </c>
      <c r="C9" s="83">
        <f>'6. Becas'!D5</f>
        <v>0</v>
      </c>
      <c r="E9" s="435" t="s">
        <v>1510</v>
      </c>
      <c r="F9" s="436">
        <f>Presupuesto!E566</f>
        <v>5855305</v>
      </c>
      <c r="H9" s="418" t="s">
        <v>472</v>
      </c>
      <c r="I9" s="421">
        <f>'6. Gestión del Conocimiento'!P27</f>
        <v>0</v>
      </c>
    </row>
    <row r="10" spans="2:9" ht="19.5" thickBot="1" x14ac:dyDescent="0.3">
      <c r="B10" s="92" t="s">
        <v>387</v>
      </c>
      <c r="C10" s="83">
        <f>'7. Infraestructura'!D5</f>
        <v>0</v>
      </c>
      <c r="E10" s="438" t="s">
        <v>1484</v>
      </c>
      <c r="F10" s="439">
        <f>Presupuesto!F566</f>
        <v>5855305</v>
      </c>
      <c r="G10" s="111"/>
      <c r="H10" s="418" t="s">
        <v>1361</v>
      </c>
      <c r="I10" s="422">
        <f>'7. Lo Esencial de la Reforma U.'!P34</f>
        <v>0</v>
      </c>
    </row>
    <row r="11" spans="2:9" ht="18.75" x14ac:dyDescent="0.25">
      <c r="B11" s="82" t="s">
        <v>418</v>
      </c>
      <c r="C11" s="83">
        <f>'8. Venta de Servicios'!D5</f>
        <v>410000</v>
      </c>
      <c r="E11" s="440" t="s">
        <v>405</v>
      </c>
      <c r="F11" s="441">
        <f>Presupuesto!AR566</f>
        <v>7151305</v>
      </c>
      <c r="G11" s="111"/>
      <c r="H11" s="418" t="s">
        <v>1478</v>
      </c>
      <c r="I11" s="422">
        <f>'8. Asegura. de la Calid. y M'!P36</f>
        <v>2131900</v>
      </c>
    </row>
    <row r="12" spans="2:9" ht="18.75" x14ac:dyDescent="0.25">
      <c r="B12" s="92"/>
      <c r="C12" s="83"/>
      <c r="F12" s="111"/>
      <c r="G12" s="111"/>
      <c r="H12" s="418" t="s">
        <v>1363</v>
      </c>
      <c r="I12" s="422">
        <f>'9. Cultura de Inno. Insti...'!P21</f>
        <v>0</v>
      </c>
    </row>
    <row r="13" spans="2:9" ht="24" thickBot="1" x14ac:dyDescent="0.3">
      <c r="B13" s="84" t="s">
        <v>125</v>
      </c>
      <c r="C13" s="432">
        <f>SUM(C4:C12)</f>
        <v>7151305</v>
      </c>
      <c r="F13" s="111"/>
      <c r="G13" s="111"/>
      <c r="H13" s="419" t="s">
        <v>1454</v>
      </c>
      <c r="I13" s="423">
        <f>'10. Posgrado'!P43</f>
        <v>0</v>
      </c>
    </row>
    <row r="14" spans="2:9" ht="23.25" x14ac:dyDescent="0.25">
      <c r="B14" s="84"/>
      <c r="C14" s="85"/>
      <c r="F14" s="111"/>
      <c r="G14" s="111"/>
      <c r="H14" s="426" t="s">
        <v>125</v>
      </c>
      <c r="I14" s="427">
        <f>SUM(I4:I13)</f>
        <v>6861930</v>
      </c>
    </row>
    <row r="15" spans="2:9" ht="15.75" x14ac:dyDescent="0.25">
      <c r="F15" s="111"/>
      <c r="G15" s="111"/>
      <c r="H15" s="657"/>
      <c r="I15" s="657"/>
    </row>
    <row r="16" spans="2:9" ht="16.5" thickBot="1" x14ac:dyDescent="0.3">
      <c r="F16" s="111"/>
      <c r="G16" s="111"/>
      <c r="H16" s="658" t="s">
        <v>1371</v>
      </c>
      <c r="I16" s="658"/>
    </row>
    <row r="17" spans="2:15" ht="15.75" thickBot="1" x14ac:dyDescent="0.3">
      <c r="F17" s="111"/>
      <c r="G17" s="111"/>
      <c r="H17" s="428" t="s">
        <v>390</v>
      </c>
      <c r="I17" s="429" t="s">
        <v>391</v>
      </c>
      <c r="J17" s="196"/>
    </row>
    <row r="18" spans="2:15" x14ac:dyDescent="0.25">
      <c r="H18" s="481" t="s">
        <v>1364</v>
      </c>
      <c r="I18" s="482">
        <f>'11. Gestion Administrativa'!P39</f>
        <v>289375</v>
      </c>
      <c r="J18" s="196"/>
    </row>
    <row r="19" spans="2:15" x14ac:dyDescent="0.25">
      <c r="H19" s="483" t="s">
        <v>1365</v>
      </c>
      <c r="I19" s="484">
        <f>'12. Gestión del Talento Humano'!P21</f>
        <v>0</v>
      </c>
      <c r="J19" s="196"/>
    </row>
    <row r="20" spans="2:15" x14ac:dyDescent="0.25">
      <c r="B20" s="475" t="s">
        <v>1505</v>
      </c>
      <c r="C20" s="476">
        <v>21.981300000000001</v>
      </c>
      <c r="D20" s="475" t="s">
        <v>1508</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1479</v>
      </c>
      <c r="I23" s="488">
        <f>'16. Desa. del Sistema Educ.Sup.'!P70</f>
        <v>0</v>
      </c>
      <c r="J23" s="196"/>
    </row>
    <row r="24" spans="2:15" s="467" customFormat="1" ht="15.75" thickBot="1" x14ac:dyDescent="0.3">
      <c r="H24" s="489" t="s">
        <v>1517</v>
      </c>
      <c r="I24" s="490">
        <f>'17. Gestión TIC'!P74</f>
        <v>0</v>
      </c>
      <c r="J24" s="196"/>
    </row>
    <row r="25" spans="2:15" ht="15.75" thickBot="1" x14ac:dyDescent="0.3">
      <c r="H25" s="479" t="s">
        <v>125</v>
      </c>
      <c r="I25" s="480">
        <f>SUM(I18:I23)</f>
        <v>289375</v>
      </c>
    </row>
    <row r="26" spans="2:15" ht="15.75" thickBot="1" x14ac:dyDescent="0.3"/>
    <row r="27" spans="2:15" ht="15.75" thickBot="1" x14ac:dyDescent="0.3">
      <c r="H27" s="430" t="s">
        <v>1370</v>
      </c>
      <c r="I27" s="431">
        <f>I14+I25</f>
        <v>7151305</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6</v>
      </c>
      <c r="D56" s="238">
        <f>SUMIF('2. CONTRATACION DE PERSONAL'!$C:$C,'Cuadro Resumen'!$B$40:$B$56,'2. CONTRATACION DE PERSONAL'!$G:$G)</f>
        <v>1296000</v>
      </c>
    </row>
    <row r="57" spans="2:4" ht="23.25" x14ac:dyDescent="0.25">
      <c r="B57" s="84" t="s">
        <v>125</v>
      </c>
      <c r="C57" s="168">
        <f>SUBTOTAL(109,C40:C56)</f>
        <v>6</v>
      </c>
      <c r="D57" s="238">
        <f>SUM(D40:D56)</f>
        <v>1296000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6</v>
      </c>
      <c r="D69" s="239">
        <f>SUMIF('3. EQUIPO DE OFICINA'!$C:$C,'Cuadro Resumen'!$B$69:$B$78,'3. EQUIPO DE OFICINA'!$F:$F)</f>
        <v>16800</v>
      </c>
    </row>
    <row r="70" spans="2:4" ht="18.75" x14ac:dyDescent="0.25">
      <c r="B70" s="92" t="s">
        <v>64</v>
      </c>
      <c r="C70" s="83">
        <f>SUMIF('3. EQUIPO DE OFICINA'!C:C,'Cuadro Resumen'!$B$69:$B$78,'3. EQUIPO DE OFICINA'!D:D)</f>
        <v>0</v>
      </c>
      <c r="D70" s="239">
        <f>SUMIF('3. EQUIPO DE OFICINA'!$C:$C,'Cuadro Resumen'!$B$69:$B$78,'3. EQUIPO DE OFICINA'!$F:$F)</f>
        <v>0</v>
      </c>
    </row>
    <row r="71" spans="2:4" ht="18.75" x14ac:dyDescent="0.25">
      <c r="B71" s="92" t="s">
        <v>65</v>
      </c>
      <c r="C71" s="83">
        <f>SUMIF('3. EQUIPO DE OFICINA'!C:C,'Cuadro Resumen'!$B$69:$B$78,'3. EQUIPO DE OFICINA'!D:D)</f>
        <v>2</v>
      </c>
      <c r="D71" s="239">
        <f>SUMIF('3. EQUIPO DE OFICINA'!$C:$C,'Cuadro Resumen'!$B$69:$B$78,'3. EQUIPO DE OFICINA'!$F:$F)</f>
        <v>2000</v>
      </c>
    </row>
    <row r="72" spans="2:4" ht="18.75" x14ac:dyDescent="0.25">
      <c r="B72" s="92" t="s">
        <v>66</v>
      </c>
      <c r="C72" s="83">
        <f>SUMIF('3. EQUIPO DE OFICINA'!C:C,'Cuadro Resumen'!$B$69:$B$78,'3. EQUIPO DE OFICINA'!D:D)</f>
        <v>0</v>
      </c>
      <c r="D72" s="239">
        <f>SUMIF('3. EQUIPO DE OFICINA'!$C:$C,'Cuadro Resumen'!$B$69:$B$78,'3. EQUIPO DE OFICINA'!$F:$F)</f>
        <v>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1</v>
      </c>
      <c r="D74" s="239">
        <f>SUMIF('3. EQUIPO DE OFICINA'!$C:$C,'Cuadro Resumen'!$B$69:$B$78,'3. EQUIPO DE OFICINA'!$F:$F)</f>
        <v>10000</v>
      </c>
    </row>
    <row r="75" spans="2:4" ht="18.75" x14ac:dyDescent="0.25">
      <c r="B75" s="92" t="s">
        <v>69</v>
      </c>
      <c r="C75" s="83">
        <f>SUMIF('3. EQUIPO DE OFICINA'!C:C,'Cuadro Resumen'!$B$69:$B$78,'3. EQUIPO DE OFICINA'!D:D)</f>
        <v>1</v>
      </c>
      <c r="D75" s="239">
        <f>SUMIF('3. EQUIPO DE OFICINA'!$C:$C,'Cuadro Resumen'!$B$69:$B$78,'3. EQUIPO DE OFICINA'!$F:$F)</f>
        <v>8000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1</v>
      </c>
      <c r="D77" s="239">
        <f>SUMIF('3. EQUIPO DE OFICINA'!$C:$C,'Cuadro Resumen'!$B$69:$B$78,'3. EQUIPO DE OFICINA'!$F:$F)</f>
        <v>5000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11</v>
      </c>
      <c r="D80" s="240">
        <f>SUM(D69:D79)</f>
        <v>41800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2</v>
      </c>
      <c r="D86" s="83">
        <f>SUMIF('4. EQUIPO TECNOLÓGICOS'!$C:$C,'Cuadro Resumen'!$B$86:$B$102,'4. EQUIPO TECNOLÓGICOS'!F:F)</f>
        <v>70000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3</v>
      </c>
      <c r="D89" s="83">
        <f>SUMIF('4. EQUIPO TECNOLÓGICOS'!$C:$C,'Cuadro Resumen'!$B$86:$B$102,'4. EQUIPO TECNOLÓGICOS'!F:F)</f>
        <v>45000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1</v>
      </c>
      <c r="D91" s="83">
        <f>SUMIF('4. EQUIPO TECNOLÓGICOS'!$C:$C,'Cuadro Resumen'!$B$86:$B$102,'4. EQUIPO TECNOLÓGICOS'!F:F)</f>
        <v>4000</v>
      </c>
    </row>
    <row r="92" spans="2:4" ht="18.75" x14ac:dyDescent="0.25">
      <c r="B92" s="92" t="s">
        <v>74</v>
      </c>
      <c r="C92" s="83">
        <f>SUMIF('4. EQUIPO TECNOLÓGICOS'!C:C,'Cuadro Resumen'!$B$86:$B$102,'4. EQUIPO TECNOLÓGICOS'!D:D)</f>
        <v>1</v>
      </c>
      <c r="D92" s="83">
        <f>SUMIF('4. EQUIPO TECNOLÓGICOS'!$C:$C,'Cuadro Resumen'!$B$86:$B$102,'4. EQUIPO TECNOLÓGICOS'!F:F)</f>
        <v>8000</v>
      </c>
    </row>
    <row r="93" spans="2:4" ht="18.75" x14ac:dyDescent="0.25">
      <c r="B93" s="92" t="s">
        <v>75</v>
      </c>
      <c r="C93" s="83">
        <f>SUMIF('4. EQUIPO TECNOLÓGICOS'!C:C,'Cuadro Resumen'!$B$86:$B$102,'4. EQUIPO TECNOLÓGICOS'!D:D)</f>
        <v>1</v>
      </c>
      <c r="D93" s="83">
        <f>SUMIF('4. EQUIPO TECNOLÓGICOS'!$C:$C,'Cuadro Resumen'!$B$86:$B$102,'4. EQUIPO TECNOLÓGICOS'!F:F)</f>
        <v>5000</v>
      </c>
    </row>
    <row r="94" spans="2:4" ht="18.75" x14ac:dyDescent="0.25">
      <c r="B94" s="82" t="s">
        <v>35</v>
      </c>
      <c r="C94" s="83">
        <f>SUMIF('4. EQUIPO TECNOLÓGICOS'!C:C,'Cuadro Resumen'!$B$86:$B$102,'4. EQUIPO TECNOLÓGICOS'!D:D)</f>
        <v>1</v>
      </c>
      <c r="D94" s="83">
        <f>SUMIF('4. EQUIPO TECNOLÓGICOS'!$C:$C,'Cuadro Resumen'!$B$86:$B$102,'4. EQUIPO TECNOLÓGICOS'!F:F)</f>
        <v>13000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1</v>
      </c>
      <c r="D96" s="83">
        <f>SUMIF('4. EQUIPO TECNOLÓGICOS'!$C:$C,'Cuadro Resumen'!$B$86:$B$102,'4. EQUIPO TECNOLÓGICOS'!F:F)</f>
        <v>10000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5</v>
      </c>
      <c r="D98" s="83">
        <f>SUMIF('4. EQUIPO TECNOLÓGICOS'!$C:$C,'Cuadro Resumen'!$B$86:$B$102,'4. EQUIPO TECNOLÓGICOS'!F:F)</f>
        <v>10000</v>
      </c>
    </row>
    <row r="99" spans="2:4" ht="18.75" x14ac:dyDescent="0.25">
      <c r="B99" s="82" t="s">
        <v>1482</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1</v>
      </c>
      <c r="D100" s="83">
        <f>SUMIF('4. EQUIPO TECNOLÓGICOS'!$C:$C,'Cuadro Resumen'!$B$86:$B$102,'4. EQUIPO TECNOLÓGICOS'!F:F)</f>
        <v>1500</v>
      </c>
    </row>
    <row r="101" spans="2:4" ht="18.75" x14ac:dyDescent="0.25">
      <c r="B101" s="92" t="s">
        <v>81</v>
      </c>
      <c r="C101" s="83">
        <f>SUMIF('4. EQUIPO TECNOLÓGICOS'!C:C,'Cuadro Resumen'!$B$86:$B$102,'4. EQUIPO TECNOLÓGICOS'!D:D)</f>
        <v>6</v>
      </c>
      <c r="D101" s="83">
        <f>SUMIF('4. EQUIPO TECNOLÓGICOS'!$C:$C,'Cuadro Resumen'!$B$86:$B$102,'4. EQUIPO TECNOLÓGICOS'!F:F)</f>
        <v>3000</v>
      </c>
    </row>
    <row r="102" spans="2:4" ht="18.75" x14ac:dyDescent="0.25">
      <c r="B102" s="92" t="s">
        <v>82</v>
      </c>
      <c r="C102" s="83">
        <f>SUMIF('4. EQUIPO TECNOLÓGICOS'!C:C,'Cuadro Resumen'!$B$86:$B$102,'4. EQUIPO TECNOLÓGICOS'!D:D)</f>
        <v>200</v>
      </c>
      <c r="D102" s="83">
        <f>SUMIF('4. EQUIPO TECNOLÓGICOS'!$C:$C,'Cuadro Resumen'!$B$86:$B$102,'4. EQUIPO TECNOLÓGICOS'!F:F)</f>
        <v>4000</v>
      </c>
    </row>
    <row r="103" spans="2:4" ht="23.25" x14ac:dyDescent="0.25">
      <c r="B103" s="84" t="s">
        <v>125</v>
      </c>
      <c r="C103" s="85">
        <f>SUM(C86:C102)</f>
        <v>222</v>
      </c>
      <c r="D103" s="85">
        <f>SUM(D86:D102)</f>
        <v>173500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659" t="s">
        <v>1498</v>
      </c>
      <c r="C198" s="659"/>
      <c r="D198" s="659"/>
      <c r="E198" s="659"/>
      <c r="F198" s="659"/>
    </row>
    <row r="199" spans="2:9" hidden="1" x14ac:dyDescent="0.25">
      <c r="B199" s="455" t="s">
        <v>1499</v>
      </c>
      <c r="C199" s="454" t="s">
        <v>1500</v>
      </c>
      <c r="D199" s="454" t="s">
        <v>1500</v>
      </c>
      <c r="E199" s="454" t="s">
        <v>1501</v>
      </c>
      <c r="F199" s="454" t="s">
        <v>1501</v>
      </c>
    </row>
    <row r="200" spans="2:9" hidden="1" x14ac:dyDescent="0.25">
      <c r="B200" s="453"/>
      <c r="C200" s="453" t="s">
        <v>1502</v>
      </c>
      <c r="D200" s="453" t="s">
        <v>1503</v>
      </c>
      <c r="E200" s="453" t="s">
        <v>1502</v>
      </c>
      <c r="F200" s="453" t="s">
        <v>1503</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1504</v>
      </c>
      <c r="C205" s="452">
        <v>145</v>
      </c>
      <c r="D205" s="452">
        <v>135</v>
      </c>
      <c r="E205" s="452">
        <v>185</v>
      </c>
      <c r="F205" s="452">
        <v>170</v>
      </c>
    </row>
    <row r="206" spans="2:9" hidden="1" x14ac:dyDescent="0.25">
      <c r="B206" s="450"/>
      <c r="C206" s="450"/>
      <c r="D206" s="450"/>
      <c r="E206" s="450"/>
      <c r="F206" s="450"/>
    </row>
    <row r="207" spans="2:9" hidden="1" x14ac:dyDescent="0.25">
      <c r="B207" s="660" t="s">
        <v>1505</v>
      </c>
      <c r="C207" s="660"/>
      <c r="D207" s="660"/>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659" t="s">
        <v>1498</v>
      </c>
      <c r="C210" s="659"/>
      <c r="D210" s="659"/>
      <c r="E210" s="659"/>
      <c r="F210" s="659"/>
    </row>
    <row r="211" spans="2:9" hidden="1" x14ac:dyDescent="0.25">
      <c r="B211" s="455" t="s">
        <v>1499</v>
      </c>
      <c r="C211" s="454" t="s">
        <v>1500</v>
      </c>
      <c r="D211" s="454" t="s">
        <v>1500</v>
      </c>
      <c r="E211" s="454" t="s">
        <v>1501</v>
      </c>
      <c r="F211" s="454" t="s">
        <v>1501</v>
      </c>
    </row>
    <row r="212" spans="2:9" hidden="1" x14ac:dyDescent="0.25">
      <c r="B212" s="453"/>
      <c r="C212" s="453" t="s">
        <v>1502</v>
      </c>
      <c r="D212" s="453" t="s">
        <v>1503</v>
      </c>
      <c r="E212" s="453" t="s">
        <v>1502</v>
      </c>
      <c r="F212" s="453" t="s">
        <v>1503</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1504</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05" t="s">
        <v>1407</v>
      </c>
      <c r="B3" s="705"/>
      <c r="C3" s="705"/>
      <c r="D3" s="705"/>
      <c r="E3" s="705"/>
      <c r="F3" s="705"/>
      <c r="G3" s="705"/>
      <c r="H3" s="705"/>
      <c r="I3" s="705"/>
      <c r="J3" s="705"/>
      <c r="K3" s="705"/>
      <c r="L3" s="705"/>
      <c r="M3" s="705"/>
      <c r="N3" s="705"/>
      <c r="O3" s="705"/>
      <c r="P3" s="705"/>
      <c r="Q3" s="705"/>
      <c r="R3" s="705"/>
      <c r="S3" s="705"/>
      <c r="T3" s="705"/>
      <c r="U3" s="705"/>
    </row>
    <row r="4" spans="1:21" ht="1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707" t="s">
        <v>1407</v>
      </c>
      <c r="B8" s="707"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708"/>
      <c r="B9" s="708"/>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708"/>
      <c r="B10" s="708"/>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708"/>
      <c r="B11" s="708"/>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708"/>
      <c r="B12" s="708"/>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708"/>
      <c r="B13" s="708"/>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708"/>
      <c r="B14" s="708"/>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708"/>
      <c r="B15" s="708"/>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708"/>
      <c r="B16" s="708"/>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708"/>
      <c r="B17" s="708"/>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708"/>
      <c r="B18" s="708"/>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708"/>
      <c r="B19" s="708"/>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709"/>
      <c r="B20" s="709"/>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1452</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705" t="s">
        <v>1451</v>
      </c>
      <c r="B3" s="705"/>
      <c r="C3" s="705"/>
      <c r="D3" s="705"/>
      <c r="E3" s="705"/>
      <c r="F3" s="705"/>
      <c r="G3" s="705"/>
      <c r="H3" s="705"/>
      <c r="I3" s="705"/>
      <c r="J3" s="705"/>
      <c r="K3" s="705"/>
      <c r="L3" s="705"/>
      <c r="M3" s="705"/>
      <c r="N3" s="705"/>
      <c r="O3" s="705"/>
      <c r="P3" s="705"/>
      <c r="Q3" s="705"/>
      <c r="R3" s="705"/>
      <c r="S3" s="705"/>
      <c r="T3" s="705"/>
      <c r="U3" s="705"/>
    </row>
    <row r="4" spans="1:21" ht="1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707" t="s">
        <v>1445</v>
      </c>
      <c r="B8" s="706"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708"/>
      <c r="B9" s="706"/>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708"/>
      <c r="B10" s="706"/>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708"/>
      <c r="B11" s="706"/>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708"/>
      <c r="B12" s="706"/>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708"/>
      <c r="B13" s="706"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708"/>
      <c r="B14" s="706"/>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708"/>
      <c r="B15" s="706"/>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708"/>
      <c r="B16" s="706"/>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708"/>
      <c r="B17" s="706"/>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708"/>
      <c r="B18" s="706"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708"/>
      <c r="B19" s="706"/>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708"/>
      <c r="B20" s="706"/>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708"/>
      <c r="B21" s="706"/>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708"/>
      <c r="B22" s="706"/>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708"/>
      <c r="B23" s="707"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708"/>
      <c r="B24" s="708"/>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708"/>
      <c r="B25" s="708"/>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708"/>
      <c r="B26" s="708"/>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708"/>
      <c r="B27" s="709"/>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708"/>
      <c r="B28" s="707"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708"/>
      <c r="B29" s="708"/>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708"/>
      <c r="B30" s="708"/>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708"/>
      <c r="B31" s="708"/>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708"/>
      <c r="B32" s="709"/>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708"/>
      <c r="B33" s="706"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708"/>
      <c r="B34" s="706"/>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708"/>
      <c r="B35" s="706"/>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708"/>
      <c r="B36" s="706"/>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708"/>
      <c r="B37" s="706"/>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708"/>
      <c r="B38" s="706"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708"/>
      <c r="B39" s="706"/>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708"/>
      <c r="B40" s="706"/>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708"/>
      <c r="B41" s="706"/>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708"/>
      <c r="B42" s="706"/>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abSelected="1" zoomScale="60" zoomScaleNormal="60" workbookViewId="0">
      <pane ySplit="7" topLeftCell="A23" activePane="bottomLeft" state="frozen"/>
      <selection activeCell="Q6" sqref="Q6"/>
      <selection pane="bottomLeft" activeCell="C33" sqref="C33:D33"/>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713" t="s">
        <v>1411</v>
      </c>
      <c r="B3" s="713"/>
      <c r="C3" s="713"/>
      <c r="D3" s="713"/>
      <c r="E3" s="713"/>
      <c r="F3" s="713"/>
      <c r="G3" s="713"/>
      <c r="H3" s="713"/>
      <c r="I3" s="713"/>
      <c r="J3" s="713"/>
      <c r="K3" s="713"/>
      <c r="L3" s="713"/>
      <c r="M3" s="713"/>
      <c r="N3" s="713"/>
      <c r="O3" s="713"/>
      <c r="P3" s="713"/>
      <c r="Q3" s="713"/>
      <c r="R3" s="713"/>
      <c r="S3" s="713"/>
      <c r="T3" s="713"/>
      <c r="U3" s="713"/>
    </row>
    <row r="4" spans="1:21" s="321" customFormat="1" x14ac:dyDescent="0.25">
      <c r="A4" s="714" t="s">
        <v>1417</v>
      </c>
      <c r="B4" s="714"/>
      <c r="C4" s="714"/>
      <c r="D4" s="714"/>
      <c r="E4" s="714"/>
      <c r="F4" s="714"/>
      <c r="G4" s="714"/>
      <c r="H4" s="714"/>
      <c r="I4" s="714"/>
      <c r="J4" s="714"/>
      <c r="K4" s="714"/>
      <c r="L4" s="714"/>
      <c r="M4" s="714"/>
      <c r="N4" s="714"/>
      <c r="O4" s="714"/>
      <c r="P4" s="714"/>
      <c r="Q4" s="714"/>
      <c r="R4" s="714"/>
      <c r="S4" s="714"/>
      <c r="T4" s="714"/>
      <c r="U4" s="714"/>
    </row>
    <row r="5" spans="1:21" s="66" customFormat="1" ht="23.25" customHeight="1" x14ac:dyDescent="0.25">
      <c r="A5" s="668" t="s">
        <v>97</v>
      </c>
      <c r="B5" s="667" t="s">
        <v>111</v>
      </c>
      <c r="C5" s="670" t="s">
        <v>86</v>
      </c>
      <c r="D5" s="670" t="s">
        <v>87</v>
      </c>
      <c r="E5" s="670" t="s">
        <v>392</v>
      </c>
      <c r="F5" s="670" t="s">
        <v>88</v>
      </c>
      <c r="G5" s="673" t="s">
        <v>100</v>
      </c>
      <c r="H5" s="679"/>
      <c r="I5" s="679"/>
      <c r="J5" s="679"/>
      <c r="K5" s="679"/>
      <c r="L5" s="679"/>
      <c r="M5" s="679"/>
      <c r="N5" s="674"/>
      <c r="O5" s="675" t="s">
        <v>101</v>
      </c>
      <c r="P5" s="676"/>
      <c r="Q5" s="667" t="s">
        <v>102</v>
      </c>
      <c r="R5" s="667" t="s">
        <v>103</v>
      </c>
      <c r="S5" s="667" t="s">
        <v>110</v>
      </c>
      <c r="T5" s="667" t="s">
        <v>109</v>
      </c>
      <c r="U5" s="664" t="s">
        <v>89</v>
      </c>
    </row>
    <row r="6" spans="1:21" s="66" customFormat="1" ht="15" customHeight="1" x14ac:dyDescent="0.25">
      <c r="A6" s="668"/>
      <c r="B6" s="668"/>
      <c r="C6" s="671"/>
      <c r="D6" s="671"/>
      <c r="E6" s="671"/>
      <c r="F6" s="671"/>
      <c r="G6" s="673" t="s">
        <v>104</v>
      </c>
      <c r="H6" s="674"/>
      <c r="I6" s="673" t="s">
        <v>105</v>
      </c>
      <c r="J6" s="674"/>
      <c r="K6" s="673" t="s">
        <v>106</v>
      </c>
      <c r="L6" s="674"/>
      <c r="M6" s="673" t="s">
        <v>107</v>
      </c>
      <c r="N6" s="674"/>
      <c r="O6" s="677"/>
      <c r="P6" s="678"/>
      <c r="Q6" s="668"/>
      <c r="R6" s="668"/>
      <c r="S6" s="668"/>
      <c r="T6" s="668"/>
      <c r="U6" s="665"/>
    </row>
    <row r="7" spans="1:21" s="67" customFormat="1" ht="24" customHeight="1" x14ac:dyDescent="0.25">
      <c r="A7" s="669"/>
      <c r="B7" s="669"/>
      <c r="C7" s="672"/>
      <c r="D7" s="672"/>
      <c r="E7" s="672"/>
      <c r="F7" s="672"/>
      <c r="G7" s="442" t="s">
        <v>108</v>
      </c>
      <c r="H7" s="442" t="s">
        <v>12</v>
      </c>
      <c r="I7" s="442" t="s">
        <v>108</v>
      </c>
      <c r="J7" s="442" t="s">
        <v>12</v>
      </c>
      <c r="K7" s="442" t="s">
        <v>108</v>
      </c>
      <c r="L7" s="442" t="s">
        <v>12</v>
      </c>
      <c r="M7" s="442" t="s">
        <v>108</v>
      </c>
      <c r="N7" s="442" t="s">
        <v>12</v>
      </c>
      <c r="O7" s="442" t="s">
        <v>108</v>
      </c>
      <c r="P7" s="442" t="s">
        <v>12</v>
      </c>
      <c r="Q7" s="669"/>
      <c r="R7" s="669"/>
      <c r="S7" s="669"/>
      <c r="T7" s="669"/>
      <c r="U7" s="666"/>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360" x14ac:dyDescent="0.25">
      <c r="A9" s="692" t="s">
        <v>1412</v>
      </c>
      <c r="B9" s="689" t="s">
        <v>1413</v>
      </c>
      <c r="C9" s="540" t="s">
        <v>1627</v>
      </c>
      <c r="D9" s="540" t="s">
        <v>1628</v>
      </c>
      <c r="E9" s="513" t="s">
        <v>1629</v>
      </c>
      <c r="F9" s="540" t="s">
        <v>1630</v>
      </c>
      <c r="G9" s="364">
        <v>1</v>
      </c>
      <c r="H9" s="365">
        <f>'4. EQUIPO TECNOLÓGICOS'!D10</f>
        <v>182500</v>
      </c>
      <c r="I9" s="278"/>
      <c r="J9" s="365"/>
      <c r="K9" s="278"/>
      <c r="L9" s="365"/>
      <c r="M9" s="278"/>
      <c r="N9" s="365"/>
      <c r="O9" s="541">
        <f>G9+I9+K9+M9</f>
        <v>1</v>
      </c>
      <c r="P9" s="360">
        <f>H9+J9+L9+N9</f>
        <v>182500</v>
      </c>
      <c r="Q9" s="278"/>
      <c r="R9" s="542" t="s">
        <v>1631</v>
      </c>
      <c r="S9" s="542" t="s">
        <v>1632</v>
      </c>
      <c r="T9" s="542" t="s">
        <v>1633</v>
      </c>
      <c r="U9" s="540" t="s">
        <v>1634</v>
      </c>
    </row>
    <row r="10" spans="1:21" ht="15.75" x14ac:dyDescent="0.25">
      <c r="A10" s="692"/>
      <c r="B10" s="690"/>
      <c r="C10" s="278"/>
      <c r="D10" s="278"/>
      <c r="E10" s="278"/>
      <c r="F10" s="278"/>
      <c r="G10" s="364"/>
      <c r="H10" s="365"/>
      <c r="I10" s="278"/>
      <c r="J10" s="365"/>
      <c r="K10" s="278"/>
      <c r="L10" s="365"/>
      <c r="M10" s="278"/>
      <c r="N10" s="365"/>
      <c r="O10" s="402">
        <f t="shared" ref="O10:O38" si="0">G10+I10+K10+M10</f>
        <v>0</v>
      </c>
      <c r="P10" s="403">
        <f t="shared" ref="P10:P38" si="1">H10+J10+L10+N10</f>
        <v>0</v>
      </c>
      <c r="Q10" s="278"/>
      <c r="R10" s="278"/>
      <c r="S10" s="278"/>
      <c r="T10" s="278"/>
      <c r="U10" s="278"/>
    </row>
    <row r="11" spans="1:21" s="367" customFormat="1" ht="15.75" x14ac:dyDescent="0.25">
      <c r="A11" s="692"/>
      <c r="B11" s="690"/>
      <c r="C11" s="278"/>
      <c r="D11" s="278"/>
      <c r="E11" s="278"/>
      <c r="F11" s="278"/>
      <c r="G11" s="364"/>
      <c r="H11" s="365"/>
      <c r="I11" s="278"/>
      <c r="J11" s="365"/>
      <c r="K11" s="278"/>
      <c r="L11" s="365"/>
      <c r="M11" s="278"/>
      <c r="N11" s="365"/>
      <c r="O11" s="402">
        <f t="shared" si="0"/>
        <v>0</v>
      </c>
      <c r="P11" s="403">
        <f t="shared" si="1"/>
        <v>0</v>
      </c>
      <c r="Q11" s="278"/>
      <c r="R11" s="278"/>
      <c r="S11" s="278"/>
      <c r="T11" s="278"/>
      <c r="U11" s="278"/>
    </row>
    <row r="12" spans="1:21" ht="15.75" x14ac:dyDescent="0.25">
      <c r="A12" s="692"/>
      <c r="B12" s="690"/>
      <c r="C12" s="278"/>
      <c r="D12" s="278"/>
      <c r="E12" s="278"/>
      <c r="F12" s="278"/>
      <c r="G12" s="364"/>
      <c r="H12" s="365"/>
      <c r="I12" s="278"/>
      <c r="J12" s="365"/>
      <c r="K12" s="278"/>
      <c r="L12" s="365"/>
      <c r="M12" s="278"/>
      <c r="N12" s="365"/>
      <c r="O12" s="402">
        <f t="shared" si="0"/>
        <v>0</v>
      </c>
      <c r="P12" s="403">
        <f t="shared" si="1"/>
        <v>0</v>
      </c>
      <c r="Q12" s="278"/>
      <c r="R12" s="278"/>
      <c r="S12" s="278"/>
      <c r="T12" s="278"/>
      <c r="U12" s="278"/>
    </row>
    <row r="13" spans="1:21" ht="15.75" x14ac:dyDescent="0.25">
      <c r="A13" s="692"/>
      <c r="B13" s="690"/>
      <c r="C13" s="278"/>
      <c r="D13" s="278"/>
      <c r="E13" s="278"/>
      <c r="F13" s="278"/>
      <c r="G13" s="364"/>
      <c r="H13" s="365"/>
      <c r="I13" s="278"/>
      <c r="J13" s="365"/>
      <c r="K13" s="278"/>
      <c r="L13" s="365"/>
      <c r="M13" s="278"/>
      <c r="N13" s="365"/>
      <c r="O13" s="402">
        <f t="shared" si="0"/>
        <v>0</v>
      </c>
      <c r="P13" s="403">
        <f t="shared" si="1"/>
        <v>0</v>
      </c>
      <c r="Q13" s="278"/>
      <c r="R13" s="278"/>
      <c r="S13" s="278"/>
      <c r="T13" s="278"/>
      <c r="U13" s="278"/>
    </row>
    <row r="14" spans="1:21" ht="15.75" x14ac:dyDescent="0.25">
      <c r="A14" s="692"/>
      <c r="B14" s="691"/>
      <c r="C14" s="278"/>
      <c r="D14" s="278"/>
      <c r="E14" s="278"/>
      <c r="F14" s="278"/>
      <c r="G14" s="364"/>
      <c r="H14" s="365"/>
      <c r="I14" s="278"/>
      <c r="J14" s="365"/>
      <c r="K14" s="278"/>
      <c r="L14" s="365"/>
      <c r="M14" s="278"/>
      <c r="N14" s="365"/>
      <c r="O14" s="402">
        <f t="shared" si="0"/>
        <v>0</v>
      </c>
      <c r="P14" s="403">
        <f t="shared" si="1"/>
        <v>0</v>
      </c>
      <c r="Q14" s="278"/>
      <c r="R14" s="278"/>
      <c r="S14" s="278"/>
      <c r="T14" s="278"/>
      <c r="U14" s="278"/>
    </row>
    <row r="15" spans="1:21" ht="15.75" x14ac:dyDescent="0.25">
      <c r="A15" s="692"/>
      <c r="B15" s="689" t="s">
        <v>1414</v>
      </c>
      <c r="C15" s="278"/>
      <c r="D15" s="278"/>
      <c r="E15" s="278"/>
      <c r="F15" s="278"/>
      <c r="G15" s="364"/>
      <c r="H15" s="365"/>
      <c r="I15" s="278"/>
      <c r="J15" s="365"/>
      <c r="K15" s="278"/>
      <c r="L15" s="365"/>
      <c r="M15" s="278"/>
      <c r="N15" s="365"/>
      <c r="O15" s="402">
        <f t="shared" si="0"/>
        <v>0</v>
      </c>
      <c r="P15" s="403">
        <f t="shared" si="1"/>
        <v>0</v>
      </c>
      <c r="Q15" s="278"/>
      <c r="R15" s="278"/>
      <c r="S15" s="278"/>
      <c r="T15" s="278"/>
      <c r="U15" s="278"/>
    </row>
    <row r="16" spans="1:21" s="367" customFormat="1" ht="15.75" x14ac:dyDescent="0.25">
      <c r="A16" s="692"/>
      <c r="B16" s="690"/>
      <c r="C16" s="278"/>
      <c r="D16" s="278"/>
      <c r="E16" s="278"/>
      <c r="F16" s="278"/>
      <c r="G16" s="364"/>
      <c r="H16" s="365"/>
      <c r="I16" s="278"/>
      <c r="J16" s="365"/>
      <c r="K16" s="278"/>
      <c r="L16" s="365"/>
      <c r="M16" s="278"/>
      <c r="N16" s="365"/>
      <c r="O16" s="402">
        <f t="shared" si="0"/>
        <v>0</v>
      </c>
      <c r="P16" s="403">
        <f t="shared" si="1"/>
        <v>0</v>
      </c>
      <c r="Q16" s="278"/>
      <c r="R16" s="278"/>
      <c r="S16" s="278"/>
      <c r="T16" s="278"/>
      <c r="U16" s="278"/>
    </row>
    <row r="17" spans="1:21" s="367" customFormat="1" ht="15.75" x14ac:dyDescent="0.25">
      <c r="A17" s="692"/>
      <c r="B17" s="690"/>
      <c r="C17" s="278"/>
      <c r="D17" s="278"/>
      <c r="E17" s="278"/>
      <c r="F17" s="278"/>
      <c r="G17" s="364"/>
      <c r="H17" s="365"/>
      <c r="I17" s="278"/>
      <c r="J17" s="365"/>
      <c r="K17" s="278"/>
      <c r="L17" s="365"/>
      <c r="M17" s="278"/>
      <c r="N17" s="365"/>
      <c r="O17" s="402">
        <f t="shared" si="0"/>
        <v>0</v>
      </c>
      <c r="P17" s="403">
        <f t="shared" si="1"/>
        <v>0</v>
      </c>
      <c r="Q17" s="278"/>
      <c r="R17" s="278"/>
      <c r="S17" s="278"/>
      <c r="T17" s="278"/>
      <c r="U17" s="278"/>
    </row>
    <row r="18" spans="1:21" s="367" customFormat="1" ht="15.75" x14ac:dyDescent="0.25">
      <c r="A18" s="692"/>
      <c r="B18" s="690"/>
      <c r="C18" s="278"/>
      <c r="D18" s="278"/>
      <c r="E18" s="278"/>
      <c r="F18" s="278"/>
      <c r="G18" s="364"/>
      <c r="H18" s="365"/>
      <c r="I18" s="278"/>
      <c r="J18" s="365"/>
      <c r="K18" s="278"/>
      <c r="L18" s="365"/>
      <c r="M18" s="278"/>
      <c r="N18" s="365"/>
      <c r="O18" s="402">
        <f t="shared" si="0"/>
        <v>0</v>
      </c>
      <c r="P18" s="403">
        <f t="shared" si="1"/>
        <v>0</v>
      </c>
      <c r="Q18" s="278"/>
      <c r="R18" s="278"/>
      <c r="S18" s="278"/>
      <c r="T18" s="278"/>
      <c r="U18" s="278"/>
    </row>
    <row r="19" spans="1:21" ht="15.75" x14ac:dyDescent="0.25">
      <c r="A19" s="692"/>
      <c r="B19" s="690"/>
      <c r="C19" s="278"/>
      <c r="D19" s="278"/>
      <c r="E19" s="278"/>
      <c r="F19" s="278"/>
      <c r="G19" s="364"/>
      <c r="H19" s="365"/>
      <c r="I19" s="278"/>
      <c r="J19" s="365"/>
      <c r="K19" s="278"/>
      <c r="L19" s="365"/>
      <c r="M19" s="278"/>
      <c r="N19" s="365"/>
      <c r="O19" s="402">
        <f t="shared" si="0"/>
        <v>0</v>
      </c>
      <c r="P19" s="403">
        <f t="shared" si="1"/>
        <v>0</v>
      </c>
      <c r="Q19" s="278"/>
      <c r="R19" s="278"/>
      <c r="S19" s="278"/>
      <c r="T19" s="278"/>
      <c r="U19" s="278"/>
    </row>
    <row r="20" spans="1:21" ht="15.75" x14ac:dyDescent="0.25">
      <c r="A20" s="692"/>
      <c r="B20" s="691"/>
      <c r="C20" s="278"/>
      <c r="D20" s="278"/>
      <c r="E20" s="278"/>
      <c r="F20" s="278"/>
      <c r="G20" s="364"/>
      <c r="H20" s="365"/>
      <c r="I20" s="278"/>
      <c r="J20" s="365"/>
      <c r="K20" s="278"/>
      <c r="L20" s="365"/>
      <c r="M20" s="278"/>
      <c r="N20" s="365"/>
      <c r="O20" s="402">
        <f t="shared" si="0"/>
        <v>0</v>
      </c>
      <c r="P20" s="403">
        <f t="shared" si="1"/>
        <v>0</v>
      </c>
      <c r="Q20" s="278"/>
      <c r="R20" s="278"/>
      <c r="S20" s="278"/>
      <c r="T20" s="278"/>
      <c r="U20" s="278"/>
    </row>
    <row r="21" spans="1:21" s="367" customFormat="1" ht="375" x14ac:dyDescent="0.25">
      <c r="A21" s="692"/>
      <c r="B21" s="689" t="s">
        <v>1415</v>
      </c>
      <c r="C21" s="540" t="s">
        <v>1643</v>
      </c>
      <c r="D21" s="540" t="s">
        <v>1644</v>
      </c>
      <c r="E21" s="513" t="s">
        <v>1645</v>
      </c>
      <c r="F21" s="540" t="s">
        <v>1646</v>
      </c>
      <c r="G21" s="364"/>
      <c r="H21" s="365"/>
      <c r="I21" s="543">
        <v>1</v>
      </c>
      <c r="J21" s="365">
        <f>'3. EQUIPO DE OFICINA'!D10</f>
        <v>41800</v>
      </c>
      <c r="K21" s="278"/>
      <c r="L21" s="365"/>
      <c r="M21" s="278"/>
      <c r="N21" s="365"/>
      <c r="O21" s="541">
        <f>G21+I21+K21+M21</f>
        <v>1</v>
      </c>
      <c r="P21" s="360">
        <f>H21+J21+L21+N21</f>
        <v>41800</v>
      </c>
      <c r="Q21" s="278"/>
      <c r="R21" s="542" t="s">
        <v>1647</v>
      </c>
      <c r="S21" s="542" t="s">
        <v>1648</v>
      </c>
      <c r="T21" s="542" t="s">
        <v>1633</v>
      </c>
      <c r="U21" s="540" t="s">
        <v>1634</v>
      </c>
    </row>
    <row r="22" spans="1:21" s="367" customFormat="1" ht="15.75" x14ac:dyDescent="0.25">
      <c r="A22" s="692"/>
      <c r="B22" s="690"/>
      <c r="C22" s="278"/>
      <c r="D22" s="278"/>
      <c r="E22" s="278"/>
      <c r="F22" s="278"/>
      <c r="G22" s="364"/>
      <c r="H22" s="365"/>
      <c r="I22" s="278"/>
      <c r="J22" s="365"/>
      <c r="K22" s="278"/>
      <c r="L22" s="365"/>
      <c r="M22" s="278"/>
      <c r="N22" s="365"/>
      <c r="O22" s="402">
        <f t="shared" si="0"/>
        <v>0</v>
      </c>
      <c r="P22" s="403">
        <f t="shared" si="1"/>
        <v>0</v>
      </c>
      <c r="Q22" s="278"/>
      <c r="R22" s="278"/>
      <c r="S22" s="278"/>
      <c r="T22" s="278"/>
      <c r="U22" s="278"/>
    </row>
    <row r="23" spans="1:21" s="367" customFormat="1" ht="15.75" x14ac:dyDescent="0.25">
      <c r="A23" s="692"/>
      <c r="B23" s="690"/>
      <c r="C23" s="278"/>
      <c r="D23" s="278"/>
      <c r="E23" s="278"/>
      <c r="F23" s="278"/>
      <c r="G23" s="364"/>
      <c r="H23" s="365"/>
      <c r="I23" s="278"/>
      <c r="J23" s="365"/>
      <c r="K23" s="278"/>
      <c r="L23" s="365"/>
      <c r="M23" s="278"/>
      <c r="N23" s="365"/>
      <c r="O23" s="402">
        <f t="shared" si="0"/>
        <v>0</v>
      </c>
      <c r="P23" s="403">
        <f t="shared" si="1"/>
        <v>0</v>
      </c>
      <c r="Q23" s="278"/>
      <c r="R23" s="278"/>
      <c r="S23" s="278"/>
      <c r="T23" s="278"/>
      <c r="U23" s="278"/>
    </row>
    <row r="24" spans="1:21" s="367" customFormat="1" ht="15.75" x14ac:dyDescent="0.25">
      <c r="A24" s="692"/>
      <c r="B24" s="690"/>
      <c r="C24" s="278"/>
      <c r="D24" s="278"/>
      <c r="E24" s="278"/>
      <c r="F24" s="278"/>
      <c r="G24" s="364"/>
      <c r="H24" s="365"/>
      <c r="I24" s="278"/>
      <c r="J24" s="365"/>
      <c r="K24" s="278"/>
      <c r="L24" s="365"/>
      <c r="M24" s="278"/>
      <c r="N24" s="365"/>
      <c r="O24" s="402">
        <f t="shared" si="0"/>
        <v>0</v>
      </c>
      <c r="P24" s="403">
        <f t="shared" si="1"/>
        <v>0</v>
      </c>
      <c r="Q24" s="278"/>
      <c r="R24" s="278"/>
      <c r="S24" s="278"/>
      <c r="T24" s="278"/>
      <c r="U24" s="278"/>
    </row>
    <row r="25" spans="1:21" s="367" customFormat="1" ht="15.75" x14ac:dyDescent="0.25">
      <c r="A25" s="692"/>
      <c r="B25" s="690"/>
      <c r="C25" s="278"/>
      <c r="D25" s="278"/>
      <c r="E25" s="278"/>
      <c r="F25" s="278"/>
      <c r="G25" s="364"/>
      <c r="H25" s="365"/>
      <c r="I25" s="278"/>
      <c r="J25" s="365"/>
      <c r="K25" s="278"/>
      <c r="L25" s="365"/>
      <c r="M25" s="278"/>
      <c r="N25" s="365"/>
      <c r="O25" s="402">
        <f t="shared" si="0"/>
        <v>0</v>
      </c>
      <c r="P25" s="403">
        <f t="shared" si="1"/>
        <v>0</v>
      </c>
      <c r="Q25" s="278"/>
      <c r="R25" s="278"/>
      <c r="S25" s="278"/>
      <c r="T25" s="278"/>
      <c r="U25" s="278"/>
    </row>
    <row r="26" spans="1:21" ht="15.75" x14ac:dyDescent="0.25">
      <c r="A26" s="692"/>
      <c r="B26" s="691"/>
      <c r="C26" s="278"/>
      <c r="D26" s="278"/>
      <c r="E26" s="278"/>
      <c r="F26" s="278"/>
      <c r="G26" s="278"/>
      <c r="H26" s="365"/>
      <c r="I26" s="278"/>
      <c r="J26" s="365"/>
      <c r="K26" s="278"/>
      <c r="L26" s="365"/>
      <c r="M26" s="278"/>
      <c r="N26" s="365"/>
      <c r="O26" s="402">
        <f t="shared" si="0"/>
        <v>0</v>
      </c>
      <c r="P26" s="403">
        <f t="shared" si="1"/>
        <v>0</v>
      </c>
      <c r="Q26" s="278"/>
      <c r="R26" s="278"/>
      <c r="S26" s="278"/>
      <c r="T26" s="278"/>
      <c r="U26" s="278"/>
    </row>
    <row r="27" spans="1:21" ht="15.75" x14ac:dyDescent="0.25">
      <c r="A27" s="689" t="s">
        <v>1416</v>
      </c>
      <c r="B27" s="689" t="s">
        <v>1418</v>
      </c>
      <c r="C27" s="278"/>
      <c r="D27" s="278"/>
      <c r="E27" s="278"/>
      <c r="F27" s="278"/>
      <c r="G27" s="364"/>
      <c r="H27" s="365"/>
      <c r="I27" s="278"/>
      <c r="J27" s="365"/>
      <c r="K27" s="278"/>
      <c r="L27" s="365"/>
      <c r="M27" s="278"/>
      <c r="N27" s="365"/>
      <c r="O27" s="402">
        <f t="shared" si="0"/>
        <v>0</v>
      </c>
      <c r="P27" s="403">
        <f t="shared" si="1"/>
        <v>0</v>
      </c>
      <c r="Q27" s="278"/>
      <c r="R27" s="278"/>
      <c r="S27" s="278"/>
      <c r="T27" s="278"/>
      <c r="U27" s="278"/>
    </row>
    <row r="28" spans="1:21" s="367" customFormat="1" ht="15.75" x14ac:dyDescent="0.25">
      <c r="A28" s="690"/>
      <c r="B28" s="690"/>
      <c r="C28" s="278"/>
      <c r="D28" s="278"/>
      <c r="E28" s="278"/>
      <c r="F28" s="278"/>
      <c r="G28" s="364"/>
      <c r="H28" s="365"/>
      <c r="I28" s="278"/>
      <c r="J28" s="365"/>
      <c r="K28" s="278"/>
      <c r="L28" s="365"/>
      <c r="M28" s="278"/>
      <c r="N28" s="365"/>
      <c r="O28" s="402">
        <f t="shared" si="0"/>
        <v>0</v>
      </c>
      <c r="P28" s="403">
        <f t="shared" si="1"/>
        <v>0</v>
      </c>
      <c r="Q28" s="278"/>
      <c r="R28" s="278"/>
      <c r="S28" s="278"/>
      <c r="T28" s="278"/>
      <c r="U28" s="278"/>
    </row>
    <row r="29" spans="1:21" s="367" customFormat="1" ht="15.75" x14ac:dyDescent="0.25">
      <c r="A29" s="690"/>
      <c r="B29" s="690"/>
      <c r="C29" s="278"/>
      <c r="D29" s="278"/>
      <c r="E29" s="278"/>
      <c r="F29" s="278"/>
      <c r="G29" s="364"/>
      <c r="H29" s="365"/>
      <c r="I29" s="278"/>
      <c r="J29" s="365"/>
      <c r="K29" s="278"/>
      <c r="L29" s="365"/>
      <c r="M29" s="278"/>
      <c r="N29" s="365"/>
      <c r="O29" s="402">
        <f t="shared" si="0"/>
        <v>0</v>
      </c>
      <c r="P29" s="403">
        <f t="shared" si="1"/>
        <v>0</v>
      </c>
      <c r="Q29" s="278"/>
      <c r="R29" s="278"/>
      <c r="S29" s="278"/>
      <c r="T29" s="278"/>
      <c r="U29" s="278"/>
    </row>
    <row r="30" spans="1:21" s="367" customFormat="1" ht="15.75" x14ac:dyDescent="0.25">
      <c r="A30" s="690"/>
      <c r="B30" s="690"/>
      <c r="C30" s="278"/>
      <c r="D30" s="278"/>
      <c r="E30" s="278"/>
      <c r="F30" s="278"/>
      <c r="G30" s="364"/>
      <c r="H30" s="365"/>
      <c r="I30" s="278"/>
      <c r="J30" s="365"/>
      <c r="K30" s="278"/>
      <c r="L30" s="365"/>
      <c r="M30" s="278"/>
      <c r="N30" s="365"/>
      <c r="O30" s="402">
        <f t="shared" si="0"/>
        <v>0</v>
      </c>
      <c r="P30" s="403">
        <f t="shared" si="1"/>
        <v>0</v>
      </c>
      <c r="Q30" s="278"/>
      <c r="R30" s="278"/>
      <c r="S30" s="278"/>
      <c r="T30" s="278"/>
      <c r="U30" s="278"/>
    </row>
    <row r="31" spans="1:21" s="367" customFormat="1" ht="15.75" x14ac:dyDescent="0.25">
      <c r="A31" s="690"/>
      <c r="B31" s="690"/>
      <c r="C31" s="278"/>
      <c r="D31" s="278"/>
      <c r="E31" s="278"/>
      <c r="F31" s="278"/>
      <c r="G31" s="364"/>
      <c r="H31" s="365"/>
      <c r="I31" s="278"/>
      <c r="J31" s="365"/>
      <c r="K31" s="278"/>
      <c r="L31" s="365"/>
      <c r="M31" s="278"/>
      <c r="N31" s="365"/>
      <c r="O31" s="402">
        <f t="shared" si="0"/>
        <v>0</v>
      </c>
      <c r="P31" s="403">
        <f t="shared" si="1"/>
        <v>0</v>
      </c>
      <c r="Q31" s="278"/>
      <c r="R31" s="278"/>
      <c r="S31" s="278"/>
      <c r="T31" s="278"/>
      <c r="U31" s="278"/>
    </row>
    <row r="32" spans="1:21" s="367" customFormat="1" ht="15.75" x14ac:dyDescent="0.25">
      <c r="A32" s="690"/>
      <c r="B32" s="691"/>
      <c r="C32" s="278"/>
      <c r="D32" s="278"/>
      <c r="E32" s="278"/>
      <c r="F32" s="278"/>
      <c r="G32" s="364"/>
      <c r="H32" s="365"/>
      <c r="I32" s="278"/>
      <c r="J32" s="365"/>
      <c r="K32" s="278"/>
      <c r="L32" s="365"/>
      <c r="M32" s="278"/>
      <c r="N32" s="365"/>
      <c r="O32" s="402">
        <f t="shared" si="0"/>
        <v>0</v>
      </c>
      <c r="P32" s="403">
        <f t="shared" si="1"/>
        <v>0</v>
      </c>
      <c r="Q32" s="278"/>
      <c r="R32" s="278"/>
      <c r="S32" s="278"/>
      <c r="T32" s="278"/>
      <c r="U32" s="278"/>
    </row>
    <row r="33" spans="1:21" ht="180" x14ac:dyDescent="0.25">
      <c r="A33" s="690"/>
      <c r="B33" s="689" t="s">
        <v>1419</v>
      </c>
      <c r="C33" s="734" t="s">
        <v>1635</v>
      </c>
      <c r="D33" s="734" t="s">
        <v>1636</v>
      </c>
      <c r="E33" s="513" t="s">
        <v>1637</v>
      </c>
      <c r="F33" s="513" t="s">
        <v>1638</v>
      </c>
      <c r="G33" s="278"/>
      <c r="H33" s="365"/>
      <c r="I33" s="543">
        <v>1</v>
      </c>
      <c r="J33" s="365">
        <f>'1. TALLERES SEMINARIOS'!D10</f>
        <v>65075</v>
      </c>
      <c r="K33" s="278"/>
      <c r="L33" s="365"/>
      <c r="M33" s="278"/>
      <c r="N33" s="365"/>
      <c r="O33" s="282"/>
      <c r="P33" s="360">
        <f>H33+J33+L33+N33</f>
        <v>65075</v>
      </c>
      <c r="Q33" s="278"/>
      <c r="R33" s="526" t="s">
        <v>1639</v>
      </c>
      <c r="S33" s="523" t="s">
        <v>1640</v>
      </c>
      <c r="T33" s="523" t="s">
        <v>1641</v>
      </c>
      <c r="U33" s="525" t="s">
        <v>1642</v>
      </c>
    </row>
    <row r="34" spans="1:21" s="367" customFormat="1" ht="15.75" x14ac:dyDescent="0.25">
      <c r="A34" s="690"/>
      <c r="B34" s="690"/>
      <c r="C34" s="733"/>
      <c r="D34" s="733"/>
      <c r="E34" s="278"/>
      <c r="F34" s="278"/>
      <c r="G34" s="278"/>
      <c r="H34" s="365"/>
      <c r="I34" s="543"/>
      <c r="J34" s="365">
        <f>P34</f>
        <v>0</v>
      </c>
      <c r="K34" s="278"/>
      <c r="L34" s="365"/>
      <c r="M34" s="278"/>
      <c r="N34" s="365"/>
      <c r="O34" s="282"/>
      <c r="P34" s="360"/>
      <c r="Q34" s="278"/>
      <c r="R34" s="278"/>
      <c r="S34" s="278"/>
      <c r="T34" s="278"/>
      <c r="U34" s="278"/>
    </row>
    <row r="35" spans="1:21" s="367" customFormat="1" ht="15.75" x14ac:dyDescent="0.25">
      <c r="A35" s="690"/>
      <c r="B35" s="690"/>
      <c r="C35" s="278"/>
      <c r="D35" s="278"/>
      <c r="E35" s="278"/>
      <c r="F35" s="278"/>
      <c r="G35" s="278"/>
      <c r="H35" s="365"/>
      <c r="I35" s="278"/>
      <c r="J35" s="365"/>
      <c r="K35" s="278"/>
      <c r="L35" s="365"/>
      <c r="M35" s="278"/>
      <c r="N35" s="365"/>
      <c r="O35" s="402">
        <f t="shared" si="0"/>
        <v>0</v>
      </c>
      <c r="P35" s="403">
        <f t="shared" si="1"/>
        <v>0</v>
      </c>
      <c r="Q35" s="278"/>
      <c r="R35" s="278"/>
      <c r="S35" s="278"/>
      <c r="T35" s="278"/>
      <c r="U35" s="278"/>
    </row>
    <row r="36" spans="1:21" s="367" customFormat="1" ht="15.75" x14ac:dyDescent="0.25">
      <c r="A36" s="690"/>
      <c r="B36" s="690"/>
      <c r="C36" s="278"/>
      <c r="D36" s="278"/>
      <c r="E36" s="278"/>
      <c r="F36" s="278"/>
      <c r="G36" s="278"/>
      <c r="H36" s="365"/>
      <c r="I36" s="278"/>
      <c r="J36" s="365"/>
      <c r="K36" s="278"/>
      <c r="L36" s="365"/>
      <c r="M36" s="278"/>
      <c r="N36" s="365"/>
      <c r="O36" s="402">
        <f t="shared" si="0"/>
        <v>0</v>
      </c>
      <c r="P36" s="403">
        <f t="shared" si="1"/>
        <v>0</v>
      </c>
      <c r="Q36" s="278"/>
      <c r="R36" s="278"/>
      <c r="S36" s="278"/>
      <c r="T36" s="278"/>
      <c r="U36" s="278"/>
    </row>
    <row r="37" spans="1:21" ht="15.75" x14ac:dyDescent="0.25">
      <c r="A37" s="690"/>
      <c r="B37" s="690"/>
      <c r="C37" s="278"/>
      <c r="D37" s="278"/>
      <c r="E37" s="278"/>
      <c r="F37" s="278"/>
      <c r="G37" s="278"/>
      <c r="H37" s="365"/>
      <c r="I37" s="278"/>
      <c r="J37" s="365"/>
      <c r="K37" s="278"/>
      <c r="L37" s="365"/>
      <c r="M37" s="278"/>
      <c r="N37" s="365"/>
      <c r="O37" s="402">
        <f t="shared" si="0"/>
        <v>0</v>
      </c>
      <c r="P37" s="403">
        <f t="shared" si="1"/>
        <v>0</v>
      </c>
      <c r="Q37" s="278"/>
      <c r="R37" s="278"/>
      <c r="S37" s="278"/>
      <c r="T37" s="278"/>
      <c r="U37" s="278"/>
    </row>
    <row r="38" spans="1:21" ht="15.75" x14ac:dyDescent="0.25">
      <c r="A38" s="691"/>
      <c r="B38" s="691"/>
      <c r="C38" s="278"/>
      <c r="D38" s="278"/>
      <c r="E38" s="278"/>
      <c r="F38" s="278"/>
      <c r="G38" s="278"/>
      <c r="H38" s="365"/>
      <c r="I38" s="278"/>
      <c r="J38" s="365"/>
      <c r="K38" s="278"/>
      <c r="L38" s="365"/>
      <c r="M38" s="278"/>
      <c r="N38" s="365"/>
      <c r="O38" s="402">
        <f t="shared" si="0"/>
        <v>0</v>
      </c>
      <c r="P38" s="403">
        <f t="shared" si="1"/>
        <v>0</v>
      </c>
      <c r="Q38" s="278"/>
      <c r="R38" s="278"/>
      <c r="S38" s="278"/>
      <c r="T38" s="278"/>
      <c r="U38" s="361"/>
    </row>
    <row r="39" spans="1:21" ht="15.75" x14ac:dyDescent="0.25">
      <c r="A39" s="299"/>
      <c r="B39" s="300"/>
      <c r="C39" s="299" t="s">
        <v>1410</v>
      </c>
      <c r="D39" s="300"/>
      <c r="E39" s="300"/>
      <c r="F39" s="301"/>
      <c r="G39" s="265">
        <f t="shared" ref="G39:P39" si="2">SUM(G9:G38)</f>
        <v>1</v>
      </c>
      <c r="H39" s="233">
        <f t="shared" si="2"/>
        <v>182500</v>
      </c>
      <c r="I39" s="265">
        <f t="shared" si="2"/>
        <v>2</v>
      </c>
      <c r="J39" s="233">
        <f t="shared" si="2"/>
        <v>106875</v>
      </c>
      <c r="K39" s="265">
        <f t="shared" si="2"/>
        <v>0</v>
      </c>
      <c r="L39" s="233">
        <f t="shared" si="2"/>
        <v>0</v>
      </c>
      <c r="M39" s="265">
        <f t="shared" si="2"/>
        <v>0</v>
      </c>
      <c r="N39" s="233">
        <f t="shared" si="2"/>
        <v>0</v>
      </c>
      <c r="O39" s="233">
        <f t="shared" si="2"/>
        <v>2</v>
      </c>
      <c r="P39" s="233">
        <f t="shared" si="2"/>
        <v>289375</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T5:T7"/>
    <mergeCell ref="U5:U7"/>
    <mergeCell ref="O5:P6"/>
    <mergeCell ref="Q5:Q7"/>
    <mergeCell ref="R5:R7"/>
    <mergeCell ref="M6:N6"/>
    <mergeCell ref="F5:F7"/>
    <mergeCell ref="G5:N5"/>
    <mergeCell ref="G6:H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zoomScale="80" zoomScaleNormal="80" workbookViewId="0">
      <pane ySplit="6" topLeftCell="A7" activePane="bottomLeft" state="frozen"/>
      <selection activeCell="R5" sqref="R5"/>
      <selection pane="bottomLeft" activeCell="C1" sqref="C1"/>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692" t="s">
        <v>1421</v>
      </c>
      <c r="B8" s="689"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692"/>
      <c r="B9" s="690"/>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692"/>
      <c r="B10" s="690"/>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692"/>
      <c r="B11" s="690"/>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692"/>
      <c r="B12" s="690"/>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692"/>
      <c r="B13" s="690"/>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692"/>
      <c r="B14" s="690"/>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692"/>
      <c r="B15" s="690"/>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692"/>
      <c r="B16" s="690"/>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692"/>
      <c r="B17" s="690"/>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692"/>
      <c r="B18" s="690"/>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692"/>
      <c r="B19" s="690"/>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692"/>
      <c r="B20" s="691"/>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715" t="s">
        <v>1353</v>
      </c>
      <c r="B4" s="715"/>
      <c r="C4" s="715"/>
      <c r="D4" s="715"/>
      <c r="E4" s="715"/>
      <c r="F4" s="715"/>
      <c r="G4" s="715"/>
      <c r="H4" s="715"/>
      <c r="I4" s="715"/>
      <c r="J4" s="715"/>
      <c r="K4" s="715"/>
      <c r="L4" s="715"/>
      <c r="M4" s="715"/>
      <c r="N4" s="715"/>
      <c r="O4" s="715"/>
      <c r="P4" s="715"/>
      <c r="Q4" s="715"/>
      <c r="R4" s="715"/>
      <c r="S4" s="715"/>
      <c r="T4" s="715"/>
      <c r="U4" s="715"/>
    </row>
    <row r="5" spans="1:21" ht="14.45" customHeight="1" x14ac:dyDescent="0.25">
      <c r="A5" s="668" t="s">
        <v>97</v>
      </c>
      <c r="B5" s="667" t="s">
        <v>111</v>
      </c>
      <c r="C5" s="670" t="s">
        <v>86</v>
      </c>
      <c r="D5" s="670" t="s">
        <v>87</v>
      </c>
      <c r="E5" s="670" t="s">
        <v>392</v>
      </c>
      <c r="F5" s="670" t="s">
        <v>88</v>
      </c>
      <c r="G5" s="673" t="s">
        <v>100</v>
      </c>
      <c r="H5" s="679"/>
      <c r="I5" s="679"/>
      <c r="J5" s="679"/>
      <c r="K5" s="679"/>
      <c r="L5" s="679"/>
      <c r="M5" s="679"/>
      <c r="N5" s="674"/>
      <c r="O5" s="675" t="s">
        <v>101</v>
      </c>
      <c r="P5" s="676"/>
      <c r="Q5" s="667" t="s">
        <v>102</v>
      </c>
      <c r="R5" s="667" t="s">
        <v>103</v>
      </c>
      <c r="S5" s="667" t="s">
        <v>110</v>
      </c>
      <c r="T5" s="667" t="s">
        <v>109</v>
      </c>
      <c r="U5" s="664" t="s">
        <v>89</v>
      </c>
    </row>
    <row r="6" spans="1:21" ht="14.45" customHeight="1" x14ac:dyDescent="0.25">
      <c r="A6" s="668"/>
      <c r="B6" s="668"/>
      <c r="C6" s="671"/>
      <c r="D6" s="671"/>
      <c r="E6" s="671"/>
      <c r="F6" s="671"/>
      <c r="G6" s="673" t="s">
        <v>104</v>
      </c>
      <c r="H6" s="674"/>
      <c r="I6" s="673" t="s">
        <v>105</v>
      </c>
      <c r="J6" s="674"/>
      <c r="K6" s="673" t="s">
        <v>106</v>
      </c>
      <c r="L6" s="674"/>
      <c r="M6" s="673" t="s">
        <v>107</v>
      </c>
      <c r="N6" s="674"/>
      <c r="O6" s="677"/>
      <c r="P6" s="678"/>
      <c r="Q6" s="668"/>
      <c r="R6" s="668"/>
      <c r="S6" s="668"/>
      <c r="T6" s="668"/>
      <c r="U6" s="665"/>
    </row>
    <row r="7" spans="1:21" ht="25.5" x14ac:dyDescent="0.25">
      <c r="A7" s="669"/>
      <c r="B7" s="669"/>
      <c r="C7" s="672"/>
      <c r="D7" s="672"/>
      <c r="E7" s="672"/>
      <c r="F7" s="672"/>
      <c r="G7" s="442" t="s">
        <v>108</v>
      </c>
      <c r="H7" s="442" t="s">
        <v>12</v>
      </c>
      <c r="I7" s="442" t="s">
        <v>108</v>
      </c>
      <c r="J7" s="442" t="s">
        <v>12</v>
      </c>
      <c r="K7" s="442" t="s">
        <v>108</v>
      </c>
      <c r="L7" s="442" t="s">
        <v>12</v>
      </c>
      <c r="M7" s="442" t="s">
        <v>108</v>
      </c>
      <c r="N7" s="442" t="s">
        <v>12</v>
      </c>
      <c r="O7" s="442" t="s">
        <v>108</v>
      </c>
      <c r="P7" s="442" t="s">
        <v>12</v>
      </c>
      <c r="Q7" s="669"/>
      <c r="R7" s="669"/>
      <c r="S7" s="669"/>
      <c r="T7" s="669"/>
      <c r="U7" s="666"/>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716" t="s">
        <v>1424</v>
      </c>
      <c r="B9" s="680"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717"/>
      <c r="B10" s="681"/>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717"/>
      <c r="B11" s="681"/>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717"/>
      <c r="B12" s="681"/>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717"/>
      <c r="B13" s="681"/>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717"/>
      <c r="B14" s="681"/>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717"/>
      <c r="B15" s="681"/>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717"/>
      <c r="B16" s="681"/>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717"/>
      <c r="B17" s="681"/>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717"/>
      <c r="B18" s="681"/>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717"/>
      <c r="B19" s="681"/>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718"/>
      <c r="B20" s="682"/>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723" t="s">
        <v>1345</v>
      </c>
      <c r="B1" s="723"/>
      <c r="C1" s="723"/>
      <c r="D1" s="723"/>
      <c r="E1" s="723"/>
      <c r="F1" s="723"/>
      <c r="G1" s="723"/>
      <c r="H1" s="723"/>
      <c r="I1" s="723"/>
      <c r="J1" s="723"/>
      <c r="K1" s="723"/>
      <c r="L1" s="723"/>
      <c r="M1" s="723"/>
      <c r="N1" s="723"/>
      <c r="O1" s="723"/>
      <c r="P1" s="723"/>
      <c r="Q1" s="723"/>
      <c r="R1" s="723"/>
      <c r="S1" s="723"/>
      <c r="T1" s="723"/>
      <c r="U1" s="723"/>
    </row>
    <row r="2" spans="1:21" x14ac:dyDescent="0.25">
      <c r="A2" s="724" t="s">
        <v>1426</v>
      </c>
      <c r="B2" s="724"/>
      <c r="C2" s="724"/>
      <c r="D2" s="724"/>
      <c r="E2" s="724"/>
      <c r="F2" s="724"/>
      <c r="G2" s="724"/>
      <c r="H2" s="724"/>
      <c r="I2" s="724"/>
      <c r="J2" s="724"/>
      <c r="K2" s="724"/>
      <c r="L2" s="724"/>
      <c r="M2" s="724"/>
      <c r="N2" s="724"/>
      <c r="O2" s="724"/>
      <c r="P2" s="724"/>
      <c r="Q2" s="724"/>
      <c r="R2" s="724"/>
      <c r="S2" s="724"/>
      <c r="T2" s="724"/>
      <c r="U2" s="724"/>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668" t="s">
        <v>97</v>
      </c>
      <c r="B4" s="667" t="s">
        <v>111</v>
      </c>
      <c r="C4" s="670" t="s">
        <v>86</v>
      </c>
      <c r="D4" s="670" t="s">
        <v>87</v>
      </c>
      <c r="E4" s="670" t="s">
        <v>392</v>
      </c>
      <c r="F4" s="670" t="s">
        <v>88</v>
      </c>
      <c r="G4" s="673" t="s">
        <v>100</v>
      </c>
      <c r="H4" s="679"/>
      <c r="I4" s="679"/>
      <c r="J4" s="679"/>
      <c r="K4" s="679"/>
      <c r="L4" s="679"/>
      <c r="M4" s="679"/>
      <c r="N4" s="674"/>
      <c r="O4" s="675" t="s">
        <v>101</v>
      </c>
      <c r="P4" s="676"/>
      <c r="Q4" s="667" t="s">
        <v>102</v>
      </c>
      <c r="R4" s="667" t="s">
        <v>103</v>
      </c>
      <c r="S4" s="667" t="s">
        <v>110</v>
      </c>
      <c r="T4" s="667" t="s">
        <v>109</v>
      </c>
      <c r="U4" s="664" t="s">
        <v>89</v>
      </c>
    </row>
    <row r="5" spans="1:21" ht="15" customHeight="1" x14ac:dyDescent="0.25">
      <c r="A5" s="668"/>
      <c r="B5" s="668"/>
      <c r="C5" s="671"/>
      <c r="D5" s="671"/>
      <c r="E5" s="671"/>
      <c r="F5" s="671"/>
      <c r="G5" s="673" t="s">
        <v>104</v>
      </c>
      <c r="H5" s="674"/>
      <c r="I5" s="673" t="s">
        <v>105</v>
      </c>
      <c r="J5" s="674"/>
      <c r="K5" s="673" t="s">
        <v>106</v>
      </c>
      <c r="L5" s="674"/>
      <c r="M5" s="673" t="s">
        <v>107</v>
      </c>
      <c r="N5" s="674"/>
      <c r="O5" s="677"/>
      <c r="P5" s="678"/>
      <c r="Q5" s="668"/>
      <c r="R5" s="668"/>
      <c r="S5" s="668"/>
      <c r="T5" s="668"/>
      <c r="U5" s="665"/>
    </row>
    <row r="6" spans="1:21" ht="25.5" x14ac:dyDescent="0.25">
      <c r="A6" s="669"/>
      <c r="B6" s="669"/>
      <c r="C6" s="672"/>
      <c r="D6" s="672"/>
      <c r="E6" s="672"/>
      <c r="F6" s="672"/>
      <c r="G6" s="442" t="s">
        <v>108</v>
      </c>
      <c r="H6" s="442" t="s">
        <v>12</v>
      </c>
      <c r="I6" s="442" t="s">
        <v>108</v>
      </c>
      <c r="J6" s="442" t="s">
        <v>12</v>
      </c>
      <c r="K6" s="442" t="s">
        <v>108</v>
      </c>
      <c r="L6" s="442" t="s">
        <v>12</v>
      </c>
      <c r="M6" s="442" t="s">
        <v>108</v>
      </c>
      <c r="N6" s="442" t="s">
        <v>12</v>
      </c>
      <c r="O6" s="442" t="s">
        <v>108</v>
      </c>
      <c r="P6" s="442" t="s">
        <v>12</v>
      </c>
      <c r="Q6" s="669"/>
      <c r="R6" s="669"/>
      <c r="S6" s="669"/>
      <c r="T6" s="669"/>
      <c r="U6" s="666"/>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83" t="s">
        <v>1521</v>
      </c>
      <c r="B8" s="725"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684"/>
      <c r="B9" s="725"/>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684"/>
      <c r="B10" s="725"/>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684"/>
      <c r="B11" s="725"/>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684"/>
      <c r="B12" s="725"/>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684"/>
      <c r="B13" s="725"/>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684"/>
      <c r="B14" s="725"/>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684"/>
      <c r="B15" s="725"/>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684"/>
      <c r="B16" s="725"/>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684"/>
      <c r="B17" s="725"/>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684"/>
      <c r="B18" s="725"/>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684"/>
      <c r="B19" s="719"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684"/>
      <c r="B20" s="719"/>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684"/>
      <c r="B21" s="719"/>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684"/>
      <c r="B22" s="719"/>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684"/>
      <c r="B23" s="719"/>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684"/>
      <c r="B24" s="719"/>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684"/>
      <c r="B25" s="719"/>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684"/>
      <c r="B26" s="719"/>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684"/>
      <c r="B27" s="719"/>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684"/>
      <c r="B28" s="719"/>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684"/>
      <c r="B29" s="719"/>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684"/>
      <c r="B30" s="719"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684"/>
      <c r="B31" s="719"/>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684"/>
      <c r="B32" s="719"/>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684"/>
      <c r="B33" s="719"/>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684"/>
      <c r="B34" s="719"/>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684"/>
      <c r="B35" s="719"/>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720" t="s">
        <v>1346</v>
      </c>
      <c r="B36" s="721"/>
      <c r="C36" s="721"/>
      <c r="D36" s="721"/>
      <c r="E36" s="721"/>
      <c r="F36" s="722"/>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D28" sqref="D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726" t="s">
        <v>1356</v>
      </c>
      <c r="F1" s="726"/>
      <c r="G1" s="726"/>
      <c r="H1" s="726"/>
      <c r="I1" s="726"/>
      <c r="J1" s="726"/>
      <c r="K1" s="726"/>
      <c r="L1" s="726"/>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715" t="s">
        <v>1430</v>
      </c>
      <c r="B5" s="727"/>
      <c r="C5" s="727"/>
      <c r="D5" s="727"/>
      <c r="E5" s="727"/>
      <c r="F5" s="727"/>
      <c r="G5" s="727"/>
      <c r="H5" s="727"/>
      <c r="I5" s="727"/>
      <c r="J5" s="727"/>
      <c r="K5" s="727"/>
      <c r="L5" s="727"/>
      <c r="M5" s="727"/>
      <c r="N5" s="727"/>
      <c r="O5" s="727"/>
      <c r="P5" s="727"/>
      <c r="Q5" s="727"/>
      <c r="R5" s="727"/>
      <c r="S5" s="727"/>
      <c r="T5" s="727"/>
      <c r="U5" s="727"/>
    </row>
    <row r="6" spans="1:27" ht="15" customHeight="1" x14ac:dyDescent="0.25">
      <c r="A6" s="668" t="s">
        <v>97</v>
      </c>
      <c r="B6" s="667" t="s">
        <v>111</v>
      </c>
      <c r="C6" s="670" t="s">
        <v>86</v>
      </c>
      <c r="D6" s="670" t="s">
        <v>87</v>
      </c>
      <c r="E6" s="670" t="s">
        <v>392</v>
      </c>
      <c r="F6" s="670" t="s">
        <v>88</v>
      </c>
      <c r="G6" s="673" t="s">
        <v>100</v>
      </c>
      <c r="H6" s="679"/>
      <c r="I6" s="679"/>
      <c r="J6" s="679"/>
      <c r="K6" s="679"/>
      <c r="L6" s="679"/>
      <c r="M6" s="679"/>
      <c r="N6" s="674"/>
      <c r="O6" s="675" t="s">
        <v>101</v>
      </c>
      <c r="P6" s="676"/>
      <c r="Q6" s="667" t="s">
        <v>102</v>
      </c>
      <c r="R6" s="667" t="s">
        <v>103</v>
      </c>
      <c r="S6" s="667" t="s">
        <v>110</v>
      </c>
      <c r="T6" s="667" t="s">
        <v>109</v>
      </c>
      <c r="U6" s="664" t="s">
        <v>89</v>
      </c>
    </row>
    <row r="7" spans="1:27" ht="15" customHeight="1" x14ac:dyDescent="0.25">
      <c r="A7" s="668"/>
      <c r="B7" s="668"/>
      <c r="C7" s="671"/>
      <c r="D7" s="671"/>
      <c r="E7" s="671"/>
      <c r="F7" s="671"/>
      <c r="G7" s="673" t="s">
        <v>104</v>
      </c>
      <c r="H7" s="674"/>
      <c r="I7" s="673" t="s">
        <v>105</v>
      </c>
      <c r="J7" s="674"/>
      <c r="K7" s="673" t="s">
        <v>106</v>
      </c>
      <c r="L7" s="674"/>
      <c r="M7" s="673" t="s">
        <v>107</v>
      </c>
      <c r="N7" s="674"/>
      <c r="O7" s="677"/>
      <c r="P7" s="678"/>
      <c r="Q7" s="668"/>
      <c r="R7" s="668"/>
      <c r="S7" s="668"/>
      <c r="T7" s="668"/>
      <c r="U7" s="665"/>
    </row>
    <row r="8" spans="1:27" ht="25.5" x14ac:dyDescent="0.25">
      <c r="A8" s="669"/>
      <c r="B8" s="669"/>
      <c r="C8" s="672"/>
      <c r="D8" s="672"/>
      <c r="E8" s="672"/>
      <c r="F8" s="672"/>
      <c r="G8" s="442" t="s">
        <v>108</v>
      </c>
      <c r="H8" s="442" t="s">
        <v>12</v>
      </c>
      <c r="I8" s="442" t="s">
        <v>108</v>
      </c>
      <c r="J8" s="442" t="s">
        <v>12</v>
      </c>
      <c r="K8" s="442" t="s">
        <v>108</v>
      </c>
      <c r="L8" s="442" t="s">
        <v>12</v>
      </c>
      <c r="M8" s="442" t="s">
        <v>108</v>
      </c>
      <c r="N8" s="442" t="s">
        <v>12</v>
      </c>
      <c r="O8" s="442" t="s">
        <v>108</v>
      </c>
      <c r="P8" s="442" t="s">
        <v>12</v>
      </c>
      <c r="Q8" s="669"/>
      <c r="R8" s="669"/>
      <c r="S8" s="669"/>
      <c r="T8" s="669"/>
      <c r="U8" s="666"/>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728" t="s">
        <v>1432</v>
      </c>
      <c r="B10" s="728"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728"/>
      <c r="B11" s="728"/>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728"/>
      <c r="B12" s="728"/>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728"/>
      <c r="B13" s="728"/>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728"/>
      <c r="B14" s="728"/>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728"/>
      <c r="B15" s="728"/>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728"/>
      <c r="B16" s="728"/>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680" t="s">
        <v>1434</v>
      </c>
      <c r="B17" s="680"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681"/>
      <c r="B18" s="681"/>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681"/>
      <c r="B19" s="681"/>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681"/>
      <c r="B20" s="681"/>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681"/>
      <c r="B21" s="681"/>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682"/>
      <c r="B22" s="682"/>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728" t="s">
        <v>1435</v>
      </c>
      <c r="B23" s="680"/>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728"/>
      <c r="B24" s="681"/>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728"/>
      <c r="B25" s="681"/>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728"/>
      <c r="B26" s="681"/>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728"/>
      <c r="B27" s="681"/>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728"/>
      <c r="B28" s="682"/>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42"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729" t="s">
        <v>1480</v>
      </c>
      <c r="F1" s="729"/>
      <c r="G1" s="729"/>
      <c r="H1" s="729"/>
      <c r="I1" s="729"/>
      <c r="J1" s="729"/>
      <c r="K1" s="729"/>
      <c r="L1" s="729"/>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668" t="s">
        <v>97</v>
      </c>
      <c r="B6" s="667" t="s">
        <v>111</v>
      </c>
      <c r="C6" s="670" t="s">
        <v>86</v>
      </c>
      <c r="D6" s="670" t="s">
        <v>87</v>
      </c>
      <c r="E6" s="670" t="s">
        <v>392</v>
      </c>
      <c r="F6" s="670" t="s">
        <v>88</v>
      </c>
      <c r="G6" s="673" t="s">
        <v>100</v>
      </c>
      <c r="H6" s="679"/>
      <c r="I6" s="679"/>
      <c r="J6" s="679"/>
      <c r="K6" s="679"/>
      <c r="L6" s="679"/>
      <c r="M6" s="679"/>
      <c r="N6" s="674"/>
      <c r="O6" s="675" t="s">
        <v>101</v>
      </c>
      <c r="P6" s="676"/>
      <c r="Q6" s="667" t="s">
        <v>102</v>
      </c>
      <c r="R6" s="667" t="s">
        <v>103</v>
      </c>
      <c r="S6" s="667" t="s">
        <v>110</v>
      </c>
      <c r="T6" s="667" t="s">
        <v>109</v>
      </c>
      <c r="U6" s="664" t="s">
        <v>89</v>
      </c>
    </row>
    <row r="7" spans="1:42" ht="15" customHeight="1" x14ac:dyDescent="0.25">
      <c r="A7" s="668"/>
      <c r="B7" s="668"/>
      <c r="C7" s="671"/>
      <c r="D7" s="671"/>
      <c r="E7" s="671"/>
      <c r="F7" s="671"/>
      <c r="G7" s="673" t="s">
        <v>104</v>
      </c>
      <c r="H7" s="674"/>
      <c r="I7" s="673" t="s">
        <v>105</v>
      </c>
      <c r="J7" s="674"/>
      <c r="K7" s="673" t="s">
        <v>106</v>
      </c>
      <c r="L7" s="674"/>
      <c r="M7" s="673" t="s">
        <v>107</v>
      </c>
      <c r="N7" s="674"/>
      <c r="O7" s="677"/>
      <c r="P7" s="678"/>
      <c r="Q7" s="668"/>
      <c r="R7" s="668"/>
      <c r="S7" s="668"/>
      <c r="T7" s="668"/>
      <c r="U7" s="665"/>
    </row>
    <row r="8" spans="1:42" ht="25.5" x14ac:dyDescent="0.25">
      <c r="A8" s="669"/>
      <c r="B8" s="669"/>
      <c r="C8" s="672"/>
      <c r="D8" s="672"/>
      <c r="E8" s="672"/>
      <c r="F8" s="672"/>
      <c r="G8" s="442" t="s">
        <v>108</v>
      </c>
      <c r="H8" s="442" t="s">
        <v>12</v>
      </c>
      <c r="I8" s="442" t="s">
        <v>108</v>
      </c>
      <c r="J8" s="442" t="s">
        <v>12</v>
      </c>
      <c r="K8" s="442" t="s">
        <v>108</v>
      </c>
      <c r="L8" s="442" t="s">
        <v>12</v>
      </c>
      <c r="M8" s="442" t="s">
        <v>108</v>
      </c>
      <c r="N8" s="442" t="s">
        <v>12</v>
      </c>
      <c r="O8" s="442" t="s">
        <v>108</v>
      </c>
      <c r="P8" s="442" t="s">
        <v>12</v>
      </c>
      <c r="Q8" s="669"/>
      <c r="R8" s="669"/>
      <c r="S8" s="669"/>
      <c r="T8" s="669"/>
      <c r="U8" s="666"/>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680" t="s">
        <v>1488</v>
      </c>
      <c r="B10" s="680"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681"/>
      <c r="B11" s="681"/>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681"/>
      <c r="B12" s="681"/>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681"/>
      <c r="B13" s="681"/>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681"/>
      <c r="B14" s="681"/>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681"/>
      <c r="B15" s="681"/>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681"/>
      <c r="B16" s="681"/>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681"/>
      <c r="B17" s="682"/>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681"/>
      <c r="B18" s="680"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681"/>
      <c r="B19" s="681"/>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681"/>
      <c r="B20" s="681"/>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681"/>
      <c r="B21" s="681"/>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681"/>
      <c r="B22" s="681"/>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681"/>
      <c r="B23" s="681"/>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681"/>
      <c r="B24" s="682"/>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681"/>
      <c r="B25" s="680"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681"/>
      <c r="B26" s="681"/>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681"/>
      <c r="B27" s="681"/>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681"/>
      <c r="B28" s="682"/>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681"/>
      <c r="B29" s="680"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681"/>
      <c r="B30" s="681"/>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681"/>
      <c r="B31" s="681"/>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681"/>
      <c r="B32" s="681"/>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681"/>
      <c r="B33" s="681"/>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681"/>
      <c r="B34" s="681"/>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681"/>
      <c r="B35" s="681"/>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681"/>
      <c r="B36" s="681"/>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681"/>
      <c r="B37" s="681"/>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681"/>
      <c r="B38" s="681"/>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681"/>
      <c r="B39" s="681"/>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682"/>
      <c r="B40" s="682"/>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680" t="s">
        <v>1493</v>
      </c>
      <c r="B41" s="680" t="s">
        <v>1494</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681"/>
      <c r="B42" s="681"/>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681"/>
      <c r="B43" s="681"/>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681"/>
      <c r="B44" s="681"/>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681"/>
      <c r="B45" s="681"/>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681"/>
      <c r="B46" s="681"/>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681"/>
      <c r="B47" s="681"/>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681"/>
      <c r="B48" s="681"/>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681"/>
      <c r="B49" s="682"/>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681"/>
      <c r="B50" s="680"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681"/>
      <c r="B51" s="681"/>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681"/>
      <c r="B52" s="681"/>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681"/>
      <c r="B53" s="681"/>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681"/>
      <c r="B54" s="681"/>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681"/>
      <c r="B55" s="681"/>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681"/>
      <c r="B56" s="681"/>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681"/>
      <c r="B57" s="681"/>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681"/>
      <c r="B58" s="681"/>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681"/>
      <c r="B59" s="681"/>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681"/>
      <c r="B60" s="681"/>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681"/>
      <c r="B61" s="681"/>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682"/>
      <c r="B62" s="682"/>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680"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681"/>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681"/>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681"/>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681"/>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681"/>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682"/>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C18" sqref="C18"/>
    </sheetView>
  </sheetViews>
  <sheetFormatPr baseColWidth="10"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729" t="s">
        <v>1515</v>
      </c>
      <c r="F1" s="729"/>
      <c r="G1" s="729"/>
      <c r="H1" s="729"/>
      <c r="I1" s="729"/>
      <c r="J1" s="729"/>
      <c r="K1" s="729"/>
      <c r="L1" s="729"/>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668" t="s">
        <v>97</v>
      </c>
      <c r="B7" s="667" t="s">
        <v>111</v>
      </c>
      <c r="C7" s="670" t="s">
        <v>86</v>
      </c>
      <c r="D7" s="670" t="s">
        <v>87</v>
      </c>
      <c r="E7" s="670" t="s">
        <v>392</v>
      </c>
      <c r="F7" s="670" t="s">
        <v>88</v>
      </c>
      <c r="G7" s="673" t="s">
        <v>100</v>
      </c>
      <c r="H7" s="679"/>
      <c r="I7" s="679"/>
      <c r="J7" s="679"/>
      <c r="K7" s="679"/>
      <c r="L7" s="679"/>
      <c r="M7" s="679"/>
      <c r="N7" s="674"/>
      <c r="O7" s="675" t="s">
        <v>101</v>
      </c>
      <c r="P7" s="676"/>
      <c r="Q7" s="667" t="s">
        <v>102</v>
      </c>
      <c r="R7" s="667" t="s">
        <v>103</v>
      </c>
      <c r="S7" s="667" t="s">
        <v>110</v>
      </c>
      <c r="T7" s="667" t="s">
        <v>109</v>
      </c>
      <c r="U7" s="664" t="s">
        <v>89</v>
      </c>
    </row>
    <row r="8" spans="1:42" ht="15" customHeight="1" x14ac:dyDescent="0.25">
      <c r="A8" s="668"/>
      <c r="B8" s="668"/>
      <c r="C8" s="671"/>
      <c r="D8" s="671"/>
      <c r="E8" s="671"/>
      <c r="F8" s="671"/>
      <c r="G8" s="673" t="s">
        <v>104</v>
      </c>
      <c r="H8" s="674"/>
      <c r="I8" s="673" t="s">
        <v>105</v>
      </c>
      <c r="J8" s="674"/>
      <c r="K8" s="673" t="s">
        <v>106</v>
      </c>
      <c r="L8" s="674"/>
      <c r="M8" s="673" t="s">
        <v>107</v>
      </c>
      <c r="N8" s="674"/>
      <c r="O8" s="677"/>
      <c r="P8" s="678"/>
      <c r="Q8" s="668"/>
      <c r="R8" s="668"/>
      <c r="S8" s="668"/>
      <c r="T8" s="668"/>
      <c r="U8" s="665"/>
    </row>
    <row r="9" spans="1:42" ht="25.5" x14ac:dyDescent="0.25">
      <c r="A9" s="669"/>
      <c r="B9" s="669"/>
      <c r="C9" s="672"/>
      <c r="D9" s="672"/>
      <c r="E9" s="672"/>
      <c r="F9" s="672"/>
      <c r="G9" s="442" t="s">
        <v>108</v>
      </c>
      <c r="H9" s="442" t="s">
        <v>12</v>
      </c>
      <c r="I9" s="442" t="s">
        <v>108</v>
      </c>
      <c r="J9" s="442" t="s">
        <v>12</v>
      </c>
      <c r="K9" s="442" t="s">
        <v>108</v>
      </c>
      <c r="L9" s="442" t="s">
        <v>12</v>
      </c>
      <c r="M9" s="442" t="s">
        <v>108</v>
      </c>
      <c r="N9" s="442" t="s">
        <v>12</v>
      </c>
      <c r="O9" s="442" t="s">
        <v>108</v>
      </c>
      <c r="P9" s="442" t="s">
        <v>12</v>
      </c>
      <c r="Q9" s="669"/>
      <c r="R9" s="669"/>
      <c r="S9" s="669"/>
      <c r="T9" s="669"/>
      <c r="U9" s="666"/>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687" t="s">
        <v>1511</v>
      </c>
      <c r="B11" s="730"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687"/>
      <c r="B12" s="731"/>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687"/>
      <c r="B13" s="731"/>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687"/>
      <c r="B14" s="731"/>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687"/>
      <c r="B15" s="731"/>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687"/>
      <c r="B16" s="731"/>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687"/>
      <c r="B17" s="732"/>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687"/>
      <c r="B18" s="680"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687"/>
      <c r="B19" s="681"/>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687"/>
      <c r="B20" s="681"/>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687"/>
      <c r="B21" s="681"/>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687"/>
      <c r="B22" s="680"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687"/>
      <c r="B23" s="681"/>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687"/>
      <c r="B24" s="681"/>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687"/>
      <c r="B25" s="682"/>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687"/>
      <c r="B26" s="680"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687"/>
      <c r="B27" s="681"/>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687"/>
      <c r="B28" s="681"/>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687"/>
      <c r="B29" s="682"/>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687"/>
      <c r="B30" s="728"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687"/>
      <c r="B31" s="728"/>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687"/>
      <c r="B32" s="728"/>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687"/>
      <c r="B33" s="728"/>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687"/>
      <c r="B34" s="728"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687"/>
      <c r="B35" s="728"/>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687"/>
      <c r="B36" s="728"/>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688"/>
      <c r="B37" s="728"/>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728" t="s">
        <v>1512</v>
      </c>
      <c r="B38" s="680"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728"/>
      <c r="B39" s="681"/>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728"/>
      <c r="B40" s="681"/>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728"/>
      <c r="B41" s="682"/>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728"/>
      <c r="B42" s="680"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728"/>
      <c r="B43" s="681"/>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728"/>
      <c r="B44" s="681"/>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728"/>
      <c r="B45" s="682"/>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680" t="s">
        <v>1513</v>
      </c>
      <c r="B46" s="728"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681"/>
      <c r="B47" s="728"/>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681"/>
      <c r="B48" s="728"/>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681"/>
      <c r="B49" s="728"/>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681"/>
      <c r="B50" s="728"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681"/>
      <c r="B51" s="728"/>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681"/>
      <c r="B52" s="728"/>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681"/>
      <c r="B53" s="728"/>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681"/>
      <c r="B54" s="680"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681"/>
      <c r="B55" s="681"/>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681"/>
      <c r="B56" s="681"/>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682"/>
      <c r="B57" s="682"/>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680" t="s">
        <v>1514</v>
      </c>
      <c r="B58" s="680"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681"/>
      <c r="B59" s="681"/>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681"/>
      <c r="B60" s="681"/>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681"/>
      <c r="B61" s="682"/>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681"/>
      <c r="B62" s="680"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681"/>
      <c r="B63" s="681"/>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681"/>
      <c r="B64" s="681"/>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681"/>
      <c r="B65" s="682"/>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681"/>
      <c r="B66" s="680"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681"/>
      <c r="B67" s="681"/>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681"/>
      <c r="B68" s="681"/>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681"/>
      <c r="B69" s="682"/>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681"/>
      <c r="B70" s="680"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681"/>
      <c r="B71" s="681"/>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681"/>
      <c r="B72" s="681"/>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682"/>
      <c r="B73" s="682"/>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AO1" zoomScale="80" zoomScaleNormal="80" workbookViewId="0">
      <pane ySplit="11" topLeftCell="A556" activePane="bottomLeft" state="frozen"/>
      <selection activeCell="A11" sqref="A11"/>
      <selection pane="bottomLeft" activeCell="AP568" sqref="AP568"/>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661" t="s">
        <v>393</v>
      </c>
      <c r="L10" s="661"/>
      <c r="M10" s="661"/>
      <c r="N10" s="661"/>
      <c r="O10" s="661"/>
      <c r="P10" s="661"/>
      <c r="Q10" s="661"/>
      <c r="R10" s="661"/>
      <c r="S10" s="661"/>
      <c r="T10" s="661"/>
      <c r="U10" s="661"/>
      <c r="V10" s="661"/>
      <c r="W10" s="661"/>
      <c r="X10" s="661"/>
      <c r="Y10" s="661"/>
      <c r="Z10" s="661"/>
      <c r="AA10" s="661"/>
    </row>
    <row r="11" spans="1:571" ht="79.5" thickBot="1" x14ac:dyDescent="0.3">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162000</v>
      </c>
      <c r="F12" s="189">
        <f t="shared" ref="F12:F106" si="0">D12+E12</f>
        <v>162000</v>
      </c>
      <c r="G12" s="189">
        <f>G13+G47+G83+G89+G96</f>
        <v>0</v>
      </c>
      <c r="H12" s="189">
        <f>F12-G12</f>
        <v>162000</v>
      </c>
      <c r="I12" s="189">
        <f>I13+I47+I83+I89+I96</f>
        <v>0</v>
      </c>
      <c r="J12" s="189">
        <f>F12-I12</f>
        <v>162000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1458000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1458000</v>
      </c>
      <c r="AC12" s="189">
        <f t="shared" si="1"/>
        <v>0</v>
      </c>
      <c r="AD12" s="189">
        <f t="shared" si="1"/>
        <v>0</v>
      </c>
      <c r="AE12" s="189">
        <f>AB12+AC12+AD12</f>
        <v>1458000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1458000</v>
      </c>
    </row>
    <row r="13" spans="1:571" x14ac:dyDescent="0.25">
      <c r="B13" s="190" t="s">
        <v>252</v>
      </c>
      <c r="C13" s="191" t="s">
        <v>135</v>
      </c>
      <c r="D13" s="192">
        <f>SUM(D14:D46)</f>
        <v>0</v>
      </c>
      <c r="E13" s="192">
        <f>SUM(E14:E46)</f>
        <v>162000</v>
      </c>
      <c r="F13" s="192">
        <f t="shared" si="0"/>
        <v>162000</v>
      </c>
      <c r="G13" s="192">
        <f>SUM(G14:G46)</f>
        <v>0</v>
      </c>
      <c r="H13" s="192">
        <f t="shared" ref="H13:H220" si="4">F13-G13</f>
        <v>162000</v>
      </c>
      <c r="I13" s="192">
        <f>SUM(I14:I46)</f>
        <v>0</v>
      </c>
      <c r="J13" s="192">
        <f t="shared" ref="J13:J220" si="5">F13-I13</f>
        <v>162000</v>
      </c>
      <c r="K13" s="192">
        <f t="shared" ref="K13:AD13" si="6">SUM(K14:K46)</f>
        <v>0</v>
      </c>
      <c r="L13" s="192">
        <f t="shared" si="6"/>
        <v>0</v>
      </c>
      <c r="M13" s="192">
        <f t="shared" si="6"/>
        <v>0</v>
      </c>
      <c r="N13" s="192">
        <f t="shared" si="6"/>
        <v>0</v>
      </c>
      <c r="O13" s="192">
        <f t="shared" si="6"/>
        <v>0</v>
      </c>
      <c r="P13" s="192">
        <f t="shared" si="6"/>
        <v>0</v>
      </c>
      <c r="Q13" s="192">
        <f t="shared" si="6"/>
        <v>0</v>
      </c>
      <c r="R13" s="192">
        <f t="shared" si="6"/>
        <v>1458000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1458000</v>
      </c>
      <c r="AC13" s="192">
        <f t="shared" si="6"/>
        <v>0</v>
      </c>
      <c r="AD13" s="192">
        <f t="shared" si="6"/>
        <v>0</v>
      </c>
      <c r="AE13" s="192">
        <f t="shared" ref="AE13:AE220" si="9">AB13+AC13+AD13</f>
        <v>1458000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1458000</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1296000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1296000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1296000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1296000</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108000</v>
      </c>
      <c r="F28" s="183">
        <f t="shared" si="14"/>
        <v>108000</v>
      </c>
      <c r="G28" s="183"/>
      <c r="H28" s="183">
        <f t="shared" si="15"/>
        <v>108000</v>
      </c>
      <c r="I28" s="183"/>
      <c r="J28" s="183">
        <f t="shared" si="16"/>
        <v>108000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108000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108000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108000</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54000</v>
      </c>
      <c r="F29" s="183">
        <f t="shared" ref="F29:F30" si="38">D29+E29</f>
        <v>54000</v>
      </c>
      <c r="G29" s="183"/>
      <c r="H29" s="183">
        <f t="shared" ref="H29:H30" si="39">F29-G29</f>
        <v>54000</v>
      </c>
      <c r="I29" s="183"/>
      <c r="J29" s="183">
        <f t="shared" ref="J29:J30" si="40">F29-I29</f>
        <v>54000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54000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54000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54000</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0</v>
      </c>
      <c r="E106" s="180">
        <f>E107+E118+E133+E149+E164+E190+E207+E214</f>
        <v>4191750</v>
      </c>
      <c r="F106" s="180">
        <f t="shared" si="0"/>
        <v>4191750</v>
      </c>
      <c r="G106" s="180">
        <f>G107+G118+G133+G149+G164+G190+G207+G214</f>
        <v>0</v>
      </c>
      <c r="H106" s="180">
        <f t="shared" si="4"/>
        <v>4191750</v>
      </c>
      <c r="I106" s="180">
        <f>I107+I118+I133+I149+I164+I190+I207+I214</f>
        <v>0</v>
      </c>
      <c r="J106" s="180">
        <f t="shared" si="5"/>
        <v>4191750</v>
      </c>
      <c r="K106" s="180">
        <f t="shared" ref="K106:AD106" si="297">K107+K118+K133+K149+K164+K190+K207+K214</f>
        <v>0</v>
      </c>
      <c r="L106" s="180">
        <f t="shared" si="297"/>
        <v>136000</v>
      </c>
      <c r="M106" s="180">
        <f t="shared" si="297"/>
        <v>208000</v>
      </c>
      <c r="N106" s="180">
        <f t="shared" si="297"/>
        <v>0</v>
      </c>
      <c r="O106" s="180">
        <f t="shared" si="297"/>
        <v>3520450</v>
      </c>
      <c r="P106" s="180">
        <f t="shared" si="297"/>
        <v>0</v>
      </c>
      <c r="Q106" s="180">
        <f t="shared" si="297"/>
        <v>0</v>
      </c>
      <c r="R106" s="180">
        <f t="shared" si="297"/>
        <v>92700</v>
      </c>
      <c r="S106" s="180">
        <f t="shared" si="297"/>
        <v>0</v>
      </c>
      <c r="T106" s="180">
        <f t="shared" ref="T106" si="298">T107+T118+T133+T149+T164+T190+T207+T214</f>
        <v>0</v>
      </c>
      <c r="U106" s="180">
        <f t="shared" si="297"/>
        <v>124600</v>
      </c>
      <c r="V106" s="180">
        <f t="shared" si="297"/>
        <v>0</v>
      </c>
      <c r="W106" s="180">
        <f t="shared" si="297"/>
        <v>0</v>
      </c>
      <c r="X106" s="180">
        <f t="shared" si="297"/>
        <v>0</v>
      </c>
      <c r="Y106" s="180">
        <f t="shared" ref="Y106:Z106" si="299">Y107+Y118+Y133+Y149+Y164+Y190+Y207+Y214</f>
        <v>0</v>
      </c>
      <c r="Z106" s="180">
        <f t="shared" si="299"/>
        <v>110000</v>
      </c>
      <c r="AA106" s="180">
        <f t="shared" si="297"/>
        <v>0</v>
      </c>
      <c r="AB106" s="180">
        <f t="shared" si="297"/>
        <v>375500</v>
      </c>
      <c r="AC106" s="180">
        <f t="shared" si="297"/>
        <v>208000</v>
      </c>
      <c r="AD106" s="180">
        <f t="shared" si="297"/>
        <v>904200</v>
      </c>
      <c r="AE106" s="180">
        <f t="shared" si="9"/>
        <v>1487700</v>
      </c>
      <c r="AF106" s="180">
        <f>AF107+AF118+AF133+AF149+AF164+AF190+AF207+AF214</f>
        <v>244700</v>
      </c>
      <c r="AG106" s="180">
        <f>AG107+AG118+AG133+AG149+AG164+AG190+AG207+AG214</f>
        <v>1013250</v>
      </c>
      <c r="AH106" s="180">
        <f>AH107+AH118+AH133+AH149+AH164+AH190+AH207+AH214</f>
        <v>381800</v>
      </c>
      <c r="AI106" s="180">
        <f t="shared" si="10"/>
        <v>1639750</v>
      </c>
      <c r="AJ106" s="180">
        <f>AJ107+AJ118+AJ133+AJ149+AJ164+AJ190+AJ207+AJ214</f>
        <v>0</v>
      </c>
      <c r="AK106" s="180">
        <f>AK107+AK118+AK133+AK149+AK164+AK190+AK207+AK214</f>
        <v>0</v>
      </c>
      <c r="AL106" s="180">
        <f>AL107+AL118+AL133+AL149+AL164+AL190+AL207+AL214</f>
        <v>954300</v>
      </c>
      <c r="AM106" s="180">
        <f t="shared" si="11"/>
        <v>954300</v>
      </c>
      <c r="AN106" s="180">
        <f>AN107+AN118+AN133+AN149+AN164+AN190+AN207+AN214</f>
        <v>0</v>
      </c>
      <c r="AO106" s="180">
        <f>AO107+AO118+AO133+AO149+AO164+AO190+AO207+AO214</f>
        <v>110000</v>
      </c>
      <c r="AP106" s="180">
        <f>AP107+AP118+AP133+AP149+AP164+AP190+AP207+AP214</f>
        <v>0</v>
      </c>
      <c r="AQ106" s="180">
        <f t="shared" si="12"/>
        <v>110000</v>
      </c>
      <c r="AR106" s="180">
        <f t="shared" si="13"/>
        <v>4191750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738050</v>
      </c>
      <c r="F118" s="192">
        <f t="shared" si="300"/>
        <v>738050</v>
      </c>
      <c r="G118" s="192">
        <f t="shared" ref="G118:I118" si="337">SUM(G119:G132)</f>
        <v>0</v>
      </c>
      <c r="H118" s="192">
        <f t="shared" si="4"/>
        <v>738050</v>
      </c>
      <c r="I118" s="192">
        <f t="shared" si="337"/>
        <v>0</v>
      </c>
      <c r="J118" s="192">
        <f t="shared" si="5"/>
        <v>738050</v>
      </c>
      <c r="K118" s="192">
        <f t="shared" ref="K118:AP118" si="338">SUM(K119:K132)</f>
        <v>0</v>
      </c>
      <c r="L118" s="192">
        <f t="shared" si="338"/>
        <v>0</v>
      </c>
      <c r="M118" s="192">
        <f t="shared" si="338"/>
        <v>0</v>
      </c>
      <c r="N118" s="192">
        <f t="shared" si="338"/>
        <v>0</v>
      </c>
      <c r="O118" s="192">
        <f t="shared" si="338"/>
        <v>738050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206000</v>
      </c>
      <c r="AC118" s="192">
        <f t="shared" si="338"/>
        <v>0</v>
      </c>
      <c r="AD118" s="192">
        <f t="shared" si="338"/>
        <v>0</v>
      </c>
      <c r="AE118" s="192">
        <f t="shared" si="9"/>
        <v>206000</v>
      </c>
      <c r="AF118" s="192">
        <f t="shared" si="338"/>
        <v>0</v>
      </c>
      <c r="AG118" s="192">
        <f t="shared" si="338"/>
        <v>80350</v>
      </c>
      <c r="AH118" s="192">
        <f t="shared" si="338"/>
        <v>196800</v>
      </c>
      <c r="AI118" s="192">
        <f t="shared" si="10"/>
        <v>277150</v>
      </c>
      <c r="AJ118" s="192">
        <f t="shared" si="338"/>
        <v>0</v>
      </c>
      <c r="AK118" s="192">
        <f t="shared" si="338"/>
        <v>0</v>
      </c>
      <c r="AL118" s="192">
        <f t="shared" si="338"/>
        <v>254900</v>
      </c>
      <c r="AM118" s="192">
        <f t="shared" si="11"/>
        <v>254900</v>
      </c>
      <c r="AN118" s="192">
        <f t="shared" si="338"/>
        <v>0</v>
      </c>
      <c r="AO118" s="192">
        <f t="shared" si="338"/>
        <v>0</v>
      </c>
      <c r="AP118" s="192">
        <f t="shared" si="338"/>
        <v>0</v>
      </c>
      <c r="AQ118" s="192">
        <f t="shared" si="12"/>
        <v>0</v>
      </c>
      <c r="AR118" s="192">
        <f t="shared" si="13"/>
        <v>738050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738050</v>
      </c>
      <c r="F132" s="183">
        <f t="shared" si="300"/>
        <v>738050</v>
      </c>
      <c r="G132" s="183"/>
      <c r="H132" s="183">
        <f t="shared" si="343"/>
        <v>738050</v>
      </c>
      <c r="I132" s="183"/>
      <c r="J132" s="183">
        <f t="shared" si="344"/>
        <v>738050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738050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206000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206000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80350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196800</v>
      </c>
      <c r="AI132" s="183">
        <f t="shared" si="346"/>
        <v>277150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254900</v>
      </c>
      <c r="AM132" s="183">
        <f t="shared" si="347"/>
        <v>254900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738050</v>
      </c>
    </row>
    <row r="133" spans="2:44" x14ac:dyDescent="0.25">
      <c r="B133" s="190" t="s">
        <v>284</v>
      </c>
      <c r="C133" s="191" t="s">
        <v>168</v>
      </c>
      <c r="D133" s="192">
        <f>SUM(D134:D148)</f>
        <v>0</v>
      </c>
      <c r="E133" s="192">
        <f>SUM(E134:E148)</f>
        <v>8000</v>
      </c>
      <c r="F133" s="192">
        <f t="shared" si="300"/>
        <v>8000</v>
      </c>
      <c r="G133" s="192">
        <f t="shared" ref="G133:I133" si="374">SUM(G134:G148)</f>
        <v>0</v>
      </c>
      <c r="H133" s="192">
        <f t="shared" si="4"/>
        <v>8000</v>
      </c>
      <c r="I133" s="192">
        <f t="shared" si="374"/>
        <v>0</v>
      </c>
      <c r="J133" s="192">
        <f t="shared" si="5"/>
        <v>8000</v>
      </c>
      <c r="K133" s="192">
        <f t="shared" ref="K133:AP133" si="375">SUM(K134:K148)</f>
        <v>0</v>
      </c>
      <c r="L133" s="192">
        <f t="shared" si="375"/>
        <v>0</v>
      </c>
      <c r="M133" s="192">
        <f t="shared" si="375"/>
        <v>0</v>
      </c>
      <c r="N133" s="192">
        <f t="shared" si="375"/>
        <v>0</v>
      </c>
      <c r="O133" s="192">
        <f t="shared" si="375"/>
        <v>8000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4800</v>
      </c>
      <c r="AE133" s="192">
        <f t="shared" si="9"/>
        <v>4800</v>
      </c>
      <c r="AF133" s="192">
        <f t="shared" si="375"/>
        <v>0</v>
      </c>
      <c r="AG133" s="192">
        <f t="shared" si="375"/>
        <v>0</v>
      </c>
      <c r="AH133" s="192">
        <f t="shared" si="375"/>
        <v>0</v>
      </c>
      <c r="AI133" s="192">
        <f t="shared" si="10"/>
        <v>0</v>
      </c>
      <c r="AJ133" s="192">
        <f t="shared" si="375"/>
        <v>0</v>
      </c>
      <c r="AK133" s="192">
        <f t="shared" si="375"/>
        <v>0</v>
      </c>
      <c r="AL133" s="192">
        <f t="shared" si="375"/>
        <v>3200</v>
      </c>
      <c r="AM133" s="192">
        <f t="shared" si="11"/>
        <v>3200</v>
      </c>
      <c r="AN133" s="192">
        <f t="shared" si="375"/>
        <v>0</v>
      </c>
      <c r="AO133" s="192">
        <f t="shared" si="375"/>
        <v>0</v>
      </c>
      <c r="AP133" s="192">
        <f t="shared" si="375"/>
        <v>0</v>
      </c>
      <c r="AQ133" s="192">
        <f t="shared" si="12"/>
        <v>0</v>
      </c>
      <c r="AR133" s="192">
        <f t="shared" si="13"/>
        <v>8000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147" s="183">
        <f t="shared" ref="F147" si="411">D147+E147</f>
        <v>8000</v>
      </c>
      <c r="G147" s="183"/>
      <c r="H147" s="183">
        <f t="shared" ref="H147" si="412">F147-G147</f>
        <v>8000</v>
      </c>
      <c r="I147" s="183"/>
      <c r="J147" s="183">
        <f t="shared" ref="J147" si="413">F147-I147</f>
        <v>8000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E147" s="183">
        <f t="shared" ref="AE147" si="414">AB147+AC147+AD147</f>
        <v>4800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3200</v>
      </c>
      <c r="AM147" s="183">
        <f t="shared" ref="AM147" si="416">AJ147+AK147+AL147</f>
        <v>3200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8000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0</v>
      </c>
      <c r="E164" s="192">
        <f>SUM(E165:E189)</f>
        <v>2806800</v>
      </c>
      <c r="F164" s="192">
        <f t="shared" si="300"/>
        <v>2806800</v>
      </c>
      <c r="G164" s="192">
        <f>SUM(G165:G189)</f>
        <v>0</v>
      </c>
      <c r="H164" s="192">
        <f t="shared" si="4"/>
        <v>2806800</v>
      </c>
      <c r="I164" s="192">
        <f>SUM(I165:I189)</f>
        <v>0</v>
      </c>
      <c r="J164" s="192">
        <f t="shared" si="5"/>
        <v>2806800</v>
      </c>
      <c r="K164" s="192">
        <f t="shared" ref="K164:AD164" si="447">SUM(K165:K189)</f>
        <v>0</v>
      </c>
      <c r="L164" s="192">
        <f t="shared" si="447"/>
        <v>136000</v>
      </c>
      <c r="M164" s="192">
        <f t="shared" si="447"/>
        <v>208000</v>
      </c>
      <c r="N164" s="192">
        <f t="shared" si="447"/>
        <v>0</v>
      </c>
      <c r="O164" s="192">
        <f t="shared" si="447"/>
        <v>2272900</v>
      </c>
      <c r="P164" s="192">
        <f t="shared" ref="P164:Q164" si="448">SUM(P165:P189)</f>
        <v>0</v>
      </c>
      <c r="Q164" s="192">
        <f t="shared" si="448"/>
        <v>0</v>
      </c>
      <c r="R164" s="192">
        <f t="shared" si="447"/>
        <v>24000</v>
      </c>
      <c r="S164" s="192">
        <f t="shared" si="447"/>
        <v>0</v>
      </c>
      <c r="T164" s="192">
        <f t="shared" ref="T164" si="449">SUM(T165:T189)</f>
        <v>0</v>
      </c>
      <c r="U164" s="192">
        <f t="shared" si="447"/>
        <v>55900</v>
      </c>
      <c r="V164" s="192">
        <f t="shared" si="447"/>
        <v>0</v>
      </c>
      <c r="W164" s="192">
        <f t="shared" ref="W164" si="450">SUM(W165:W189)</f>
        <v>0</v>
      </c>
      <c r="X164" s="192">
        <f t="shared" si="447"/>
        <v>0</v>
      </c>
      <c r="Y164" s="192">
        <f t="shared" ref="Y164:Z164" si="451">SUM(Y165:Y189)</f>
        <v>0</v>
      </c>
      <c r="Z164" s="192">
        <f t="shared" si="451"/>
        <v>110000</v>
      </c>
      <c r="AA164" s="192">
        <f t="shared" si="447"/>
        <v>0</v>
      </c>
      <c r="AB164" s="192">
        <f t="shared" si="447"/>
        <v>69500</v>
      </c>
      <c r="AC164" s="192">
        <f t="shared" si="447"/>
        <v>208000</v>
      </c>
      <c r="AD164" s="192">
        <f t="shared" si="447"/>
        <v>899400</v>
      </c>
      <c r="AE164" s="192">
        <f t="shared" si="9"/>
        <v>1176900</v>
      </c>
      <c r="AF164" s="192">
        <f>SUM(AF165:AF189)</f>
        <v>176000</v>
      </c>
      <c r="AG164" s="192">
        <f>SUM(AG165:AG189)</f>
        <v>818400</v>
      </c>
      <c r="AH164" s="192">
        <f>SUM(AH165:AH189)</f>
        <v>35000</v>
      </c>
      <c r="AI164" s="192">
        <f t="shared" si="10"/>
        <v>1029400</v>
      </c>
      <c r="AJ164" s="192">
        <f>SUM(AJ165:AJ189)</f>
        <v>0</v>
      </c>
      <c r="AK164" s="192">
        <f>SUM(AK165:AK189)</f>
        <v>0</v>
      </c>
      <c r="AL164" s="192">
        <f>SUM(AL165:AL189)</f>
        <v>490500</v>
      </c>
      <c r="AM164" s="192">
        <f t="shared" si="11"/>
        <v>490500</v>
      </c>
      <c r="AN164" s="192">
        <f>SUM(AN165:AN189)</f>
        <v>0</v>
      </c>
      <c r="AO164" s="192">
        <f>SUM(AO165:AO189)</f>
        <v>110000</v>
      </c>
      <c r="AP164" s="192">
        <f>SUM(AP165:AP189)</f>
        <v>0</v>
      </c>
      <c r="AQ164" s="192">
        <f t="shared" si="12"/>
        <v>110000</v>
      </c>
      <c r="AR164" s="192">
        <f t="shared" si="13"/>
        <v>2806800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1643800</v>
      </c>
      <c r="F170" s="183">
        <f t="shared" si="467"/>
        <v>1643800</v>
      </c>
      <c r="G170" s="183"/>
      <c r="H170" s="183">
        <f t="shared" si="468"/>
        <v>1643800</v>
      </c>
      <c r="I170" s="183"/>
      <c r="J170" s="183">
        <f t="shared" si="469"/>
        <v>1643800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84000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1312900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40900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110000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722400</v>
      </c>
      <c r="AE170" s="183">
        <f t="shared" si="470"/>
        <v>813900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112000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377400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I170" s="183">
        <f t="shared" si="471"/>
        <v>493400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226500</v>
      </c>
      <c r="AM170" s="183">
        <f t="shared" si="472"/>
        <v>226500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110000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110000</v>
      </c>
      <c r="AR170" s="183">
        <f t="shared" si="474"/>
        <v>1643800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171" s="183">
        <f t="shared" si="467"/>
        <v>15000</v>
      </c>
      <c r="G171" s="183"/>
      <c r="H171" s="183">
        <f t="shared" si="468"/>
        <v>15000</v>
      </c>
      <c r="I171" s="183"/>
      <c r="J171" s="183">
        <f t="shared" si="469"/>
        <v>15000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15000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15000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1148000</v>
      </c>
      <c r="F178" s="183">
        <f t="shared" ref="F178:F185" si="475">D178+E178</f>
        <v>1148000</v>
      </c>
      <c r="G178" s="183"/>
      <c r="H178" s="183">
        <f t="shared" ref="H178:H185" si="476">F178-G178</f>
        <v>1148000</v>
      </c>
      <c r="I178" s="183"/>
      <c r="J178" s="183">
        <f t="shared" ref="J178:J185" si="477">F178-I178</f>
        <v>1148000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64000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124000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62000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124000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177000</v>
      </c>
      <c r="AE178" s="183">
        <f t="shared" ref="AE178:AE185" si="478">AB178+AC178+AD178</f>
        <v>363000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64000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426000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31000</v>
      </c>
      <c r="AI178" s="183">
        <f t="shared" ref="AI178:AI185" si="479">AF178+AG178+AH178</f>
        <v>521000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264000</v>
      </c>
      <c r="AM178" s="183">
        <f t="shared" ref="AM178:AM185" si="480">AJ178+AK178+AL178</f>
        <v>264000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1148000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0</v>
      </c>
      <c r="E190" s="192">
        <f>E191+E199</f>
        <v>251900</v>
      </c>
      <c r="F190" s="192">
        <f t="shared" si="300"/>
        <v>251900</v>
      </c>
      <c r="G190" s="192">
        <f>G191+G199</f>
        <v>0</v>
      </c>
      <c r="H190" s="192">
        <f t="shared" si="4"/>
        <v>251900</v>
      </c>
      <c r="I190" s="192">
        <f>I191+I199</f>
        <v>0</v>
      </c>
      <c r="J190" s="192">
        <f t="shared" si="5"/>
        <v>251900</v>
      </c>
      <c r="K190" s="192">
        <f>K191+K199</f>
        <v>0</v>
      </c>
      <c r="L190" s="192">
        <f t="shared" ref="L190:AA190" si="491">L191+L199</f>
        <v>0</v>
      </c>
      <c r="M190" s="192">
        <f t="shared" si="491"/>
        <v>0</v>
      </c>
      <c r="N190" s="192">
        <f t="shared" si="491"/>
        <v>0</v>
      </c>
      <c r="O190" s="192">
        <f t="shared" si="491"/>
        <v>114500</v>
      </c>
      <c r="P190" s="192">
        <f t="shared" si="491"/>
        <v>0</v>
      </c>
      <c r="Q190" s="192">
        <f t="shared" si="491"/>
        <v>0</v>
      </c>
      <c r="R190" s="192">
        <f t="shared" si="491"/>
        <v>68700</v>
      </c>
      <c r="S190" s="192">
        <f t="shared" si="491"/>
        <v>0</v>
      </c>
      <c r="T190" s="192">
        <f t="shared" si="491"/>
        <v>0</v>
      </c>
      <c r="U190" s="192">
        <f t="shared" si="491"/>
        <v>68700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68700</v>
      </c>
      <c r="AG190" s="192">
        <f t="shared" ref="AG190" si="497">AG191+AG199</f>
        <v>114500</v>
      </c>
      <c r="AH190" s="192">
        <f t="shared" ref="AH190" si="498">AH191+AH199</f>
        <v>0</v>
      </c>
      <c r="AI190" s="192">
        <f t="shared" si="10"/>
        <v>183200</v>
      </c>
      <c r="AJ190" s="192">
        <f t="shared" ref="AJ190" si="499">AJ191+AJ199</f>
        <v>0</v>
      </c>
      <c r="AK190" s="192">
        <f t="shared" ref="AK190" si="500">AK191+AK199</f>
        <v>0</v>
      </c>
      <c r="AL190" s="192">
        <f t="shared" ref="AL190" si="501">AL191+AL199</f>
        <v>68700</v>
      </c>
      <c r="AM190" s="192">
        <f t="shared" si="11"/>
        <v>68700</v>
      </c>
      <c r="AN190" s="192">
        <f t="shared" ref="AN190" si="502">AN191+AN199</f>
        <v>0</v>
      </c>
      <c r="AO190" s="192">
        <f t="shared" ref="AO190" si="503">AO191+AO199</f>
        <v>0</v>
      </c>
      <c r="AP190" s="192">
        <f t="shared" ref="AP190" si="504">AP191+AP199</f>
        <v>0</v>
      </c>
      <c r="AQ190" s="192">
        <f t="shared" si="12"/>
        <v>0</v>
      </c>
      <c r="AR190" s="192">
        <f t="shared" si="13"/>
        <v>251900</v>
      </c>
    </row>
    <row r="191" spans="2:44" x14ac:dyDescent="0.25">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0</v>
      </c>
      <c r="E199" s="192">
        <f>SUM(E200:E206)</f>
        <v>251900</v>
      </c>
      <c r="F199" s="192">
        <f>D199+E199</f>
        <v>251900</v>
      </c>
      <c r="G199" s="192">
        <f t="shared" ref="G199:I199" si="535">SUM(G200:G206)</f>
        <v>0</v>
      </c>
      <c r="H199" s="192">
        <f>F199-G199</f>
        <v>251900</v>
      </c>
      <c r="I199" s="192">
        <f t="shared" si="535"/>
        <v>0</v>
      </c>
      <c r="J199" s="192">
        <f>F199-I199</f>
        <v>251900</v>
      </c>
      <c r="K199" s="192">
        <f t="shared" ref="K199:AP199" si="536">SUM(K200:K206)</f>
        <v>0</v>
      </c>
      <c r="L199" s="192">
        <f t="shared" si="536"/>
        <v>0</v>
      </c>
      <c r="M199" s="192">
        <f t="shared" si="536"/>
        <v>0</v>
      </c>
      <c r="N199" s="192">
        <f t="shared" si="536"/>
        <v>0</v>
      </c>
      <c r="O199" s="192">
        <f t="shared" si="536"/>
        <v>114500</v>
      </c>
      <c r="P199" s="192">
        <f t="shared" ref="P199:Q199" si="537">SUM(P200:P206)</f>
        <v>0</v>
      </c>
      <c r="Q199" s="192">
        <f t="shared" si="537"/>
        <v>0</v>
      </c>
      <c r="R199" s="192">
        <f t="shared" si="536"/>
        <v>68700</v>
      </c>
      <c r="S199" s="192">
        <f t="shared" si="536"/>
        <v>0</v>
      </c>
      <c r="T199" s="192">
        <f t="shared" ref="T199" si="538">SUM(T200:T206)</f>
        <v>0</v>
      </c>
      <c r="U199" s="192">
        <f t="shared" si="536"/>
        <v>68700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68700</v>
      </c>
      <c r="AG199" s="192">
        <f t="shared" si="536"/>
        <v>114500</v>
      </c>
      <c r="AH199" s="192">
        <f t="shared" si="536"/>
        <v>0</v>
      </c>
      <c r="AI199" s="192">
        <f>AF199+AG199+AH199</f>
        <v>183200</v>
      </c>
      <c r="AJ199" s="192">
        <f t="shared" si="536"/>
        <v>0</v>
      </c>
      <c r="AK199" s="192">
        <f t="shared" si="536"/>
        <v>0</v>
      </c>
      <c r="AL199" s="192">
        <f t="shared" si="536"/>
        <v>68700</v>
      </c>
      <c r="AM199" s="192">
        <f>AJ199+AK199+AL199</f>
        <v>68700</v>
      </c>
      <c r="AN199" s="192">
        <f t="shared" si="536"/>
        <v>0</v>
      </c>
      <c r="AO199" s="192">
        <f t="shared" si="536"/>
        <v>0</v>
      </c>
      <c r="AP199" s="192">
        <f t="shared" si="536"/>
        <v>0</v>
      </c>
      <c r="AQ199" s="192">
        <f>AN199+AO199+AP199</f>
        <v>0</v>
      </c>
      <c r="AR199" s="192">
        <f>AE199+AI199+AM199+AQ199</f>
        <v>251900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251900</v>
      </c>
      <c r="F201" s="183">
        <f>D201+E201</f>
        <v>251900</v>
      </c>
      <c r="G201" s="183"/>
      <c r="H201" s="183">
        <f t="shared" si="541"/>
        <v>251900</v>
      </c>
      <c r="I201" s="183"/>
      <c r="J201" s="183">
        <f t="shared" si="542"/>
        <v>251900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114500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68700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68700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68700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114500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183200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68700</v>
      </c>
      <c r="AM201" s="183">
        <f t="shared" si="545"/>
        <v>68700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251900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387000</v>
      </c>
      <c r="F214" s="192">
        <f t="shared" si="300"/>
        <v>387000</v>
      </c>
      <c r="G214" s="192">
        <f>SUM(G215:G221)</f>
        <v>0</v>
      </c>
      <c r="H214" s="192">
        <f t="shared" si="4"/>
        <v>387000</v>
      </c>
      <c r="I214" s="192">
        <f>SUM(I215:I221)</f>
        <v>0</v>
      </c>
      <c r="J214" s="192">
        <f t="shared" si="5"/>
        <v>387000</v>
      </c>
      <c r="K214" s="192">
        <f t="shared" ref="K214:AD214" si="593">SUM(K215:K221)</f>
        <v>0</v>
      </c>
      <c r="L214" s="192">
        <f t="shared" si="593"/>
        <v>0</v>
      </c>
      <c r="M214" s="192">
        <f t="shared" si="593"/>
        <v>0</v>
      </c>
      <c r="N214" s="192">
        <f t="shared" si="593"/>
        <v>0</v>
      </c>
      <c r="O214" s="192">
        <f t="shared" si="593"/>
        <v>387000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100000</v>
      </c>
      <c r="AC214" s="192">
        <f t="shared" si="593"/>
        <v>0</v>
      </c>
      <c r="AD214" s="192">
        <f t="shared" si="593"/>
        <v>0</v>
      </c>
      <c r="AE214" s="192">
        <f t="shared" si="9"/>
        <v>100000</v>
      </c>
      <c r="AF214" s="192">
        <f>SUM(AF215:AF221)</f>
        <v>0</v>
      </c>
      <c r="AG214" s="192">
        <f>SUM(AG215:AG221)</f>
        <v>0</v>
      </c>
      <c r="AH214" s="192">
        <f>SUM(AH215:AH221)</f>
        <v>150000</v>
      </c>
      <c r="AI214" s="192">
        <f t="shared" si="10"/>
        <v>150000</v>
      </c>
      <c r="AJ214" s="192">
        <f>SUM(AJ215:AJ221)</f>
        <v>0</v>
      </c>
      <c r="AK214" s="192">
        <f>SUM(AK215:AK221)</f>
        <v>0</v>
      </c>
      <c r="AL214" s="192">
        <f>SUM(AL215:AL221)</f>
        <v>137000</v>
      </c>
      <c r="AM214" s="192">
        <f t="shared" si="11"/>
        <v>137000</v>
      </c>
      <c r="AN214" s="192">
        <f>SUM(AN215:AN221)</f>
        <v>0</v>
      </c>
      <c r="AO214" s="192">
        <f>SUM(AO215:AO221)</f>
        <v>0</v>
      </c>
      <c r="AP214" s="192">
        <f>SUM(AP215:AP221)</f>
        <v>0</v>
      </c>
      <c r="AQ214" s="192">
        <f t="shared" si="12"/>
        <v>0</v>
      </c>
      <c r="AR214" s="192">
        <f t="shared" si="13"/>
        <v>387000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387000</v>
      </c>
      <c r="F221" s="183">
        <f t="shared" si="300"/>
        <v>387000</v>
      </c>
      <c r="G221" s="183"/>
      <c r="H221" s="183">
        <f t="shared" ref="H221" si="615">F221-G221</f>
        <v>387000</v>
      </c>
      <c r="I221" s="183"/>
      <c r="J221" s="183">
        <f t="shared" ref="J221" si="616">F221-I221</f>
        <v>387000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387000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100000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I221" s="183">
        <f t="shared" ref="AI221" si="618">AF221+AG221+AH221</f>
        <v>150000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137000</v>
      </c>
      <c r="AM221" s="183">
        <f t="shared" ref="AM221" si="619">AJ221+AK221+AL221</f>
        <v>137000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387000</v>
      </c>
    </row>
    <row r="222" spans="2:44" x14ac:dyDescent="0.25">
      <c r="B222" s="178" t="s">
        <v>309</v>
      </c>
      <c r="C222" s="179" t="s">
        <v>188</v>
      </c>
      <c r="D222" s="180">
        <f>D223+D235+D243+D260+D267+D312</f>
        <v>0</v>
      </c>
      <c r="E222" s="180">
        <f>E223+E235+E243+E260+E267+E312</f>
        <v>1293255</v>
      </c>
      <c r="F222" s="180">
        <f t="shared" ref="F222:F382" si="622">D222+E222</f>
        <v>1293255</v>
      </c>
      <c r="G222" s="180">
        <f>G223+G235+G243+G260+G267+G312</f>
        <v>0</v>
      </c>
      <c r="H222" s="180">
        <f t="shared" ref="H222:H498" si="623">F222-G222</f>
        <v>1293255</v>
      </c>
      <c r="I222" s="180">
        <f>I223+I235+I243+I260+I267+I312</f>
        <v>0</v>
      </c>
      <c r="J222" s="180">
        <f t="shared" ref="J222:J498" si="624">F222-I222</f>
        <v>1293255</v>
      </c>
      <c r="K222" s="180">
        <f t="shared" ref="K222:AD222" si="625">K223+K235+K243+K260+K267+K312</f>
        <v>0</v>
      </c>
      <c r="L222" s="180">
        <f t="shared" si="625"/>
        <v>0</v>
      </c>
      <c r="M222" s="180">
        <f t="shared" si="625"/>
        <v>0</v>
      </c>
      <c r="N222" s="180">
        <f t="shared" si="625"/>
        <v>0</v>
      </c>
      <c r="O222" s="180">
        <f t="shared" si="625"/>
        <v>375580</v>
      </c>
      <c r="P222" s="180">
        <f t="shared" si="625"/>
        <v>0</v>
      </c>
      <c r="Q222" s="180">
        <f t="shared" si="625"/>
        <v>0</v>
      </c>
      <c r="R222" s="180">
        <f t="shared" si="625"/>
        <v>30000</v>
      </c>
      <c r="S222" s="180">
        <f t="shared" si="625"/>
        <v>0</v>
      </c>
      <c r="T222" s="180">
        <f t="shared" ref="T222" si="626">T223+T235+T243+T260+T267+T312</f>
        <v>0</v>
      </c>
      <c r="U222" s="180">
        <f t="shared" si="625"/>
        <v>507675</v>
      </c>
      <c r="V222" s="180">
        <f t="shared" si="625"/>
        <v>0</v>
      </c>
      <c r="W222" s="180">
        <f t="shared" si="625"/>
        <v>0</v>
      </c>
      <c r="X222" s="180">
        <f t="shared" si="625"/>
        <v>0</v>
      </c>
      <c r="Y222" s="180">
        <f t="shared" ref="Y222:Z222" si="627">Y223+Y235+Y243+Y260+Y267+Y312</f>
        <v>0</v>
      </c>
      <c r="Z222" s="180">
        <f t="shared" si="627"/>
        <v>380000</v>
      </c>
      <c r="AA222" s="180">
        <f t="shared" si="625"/>
        <v>0</v>
      </c>
      <c r="AB222" s="180">
        <f t="shared" si="625"/>
        <v>43350</v>
      </c>
      <c r="AC222" s="180">
        <f t="shared" si="625"/>
        <v>0</v>
      </c>
      <c r="AD222" s="180">
        <f t="shared" si="625"/>
        <v>23500</v>
      </c>
      <c r="AE222" s="180">
        <f t="shared" ref="AE222:AE498" si="628">AB222+AC222+AD222</f>
        <v>66850</v>
      </c>
      <c r="AF222" s="180">
        <f>AF223+AF235+AF243+AF260+AF267+AF312</f>
        <v>782500</v>
      </c>
      <c r="AG222" s="180">
        <f>AG223+AG235+AG243+AG260+AG267+AG312</f>
        <v>129175</v>
      </c>
      <c r="AH222" s="180">
        <f>AH223+AH235+AH243+AH260+AH267+AH312</f>
        <v>30000</v>
      </c>
      <c r="AI222" s="180">
        <f t="shared" ref="AI222:AI498" si="629">AF222+AG222+AH222</f>
        <v>941675</v>
      </c>
      <c r="AJ222" s="180">
        <f>AJ223+AJ235+AJ243+AJ260+AJ267+AJ312</f>
        <v>0</v>
      </c>
      <c r="AK222" s="180">
        <f>AK223+AK235+AK243+AK260+AK267+AK312</f>
        <v>0</v>
      </c>
      <c r="AL222" s="180">
        <f>AL223+AL235+AL243+AL260+AL267+AL312</f>
        <v>244730</v>
      </c>
      <c r="AM222" s="180">
        <f t="shared" ref="AM222:AM498" si="630">AJ222+AK222+AL222</f>
        <v>244730</v>
      </c>
      <c r="AN222" s="180">
        <f>AN223+AN235+AN243+AN260+AN267+AN312</f>
        <v>0</v>
      </c>
      <c r="AO222" s="180">
        <f>AO223+AO235+AO243+AO260+AO267+AO312</f>
        <v>40000</v>
      </c>
      <c r="AP222" s="180">
        <f>AP223+AP235+AP243+AP260+AP267+AP312</f>
        <v>0</v>
      </c>
      <c r="AQ222" s="180">
        <f t="shared" ref="AQ222:AQ498" si="631">AN222+AO222+AP222</f>
        <v>40000</v>
      </c>
      <c r="AR222" s="180">
        <f t="shared" ref="AR222:AR498" si="632">AE222+AI222+AM222+AQ222</f>
        <v>1293255</v>
      </c>
    </row>
    <row r="223" spans="2:44" x14ac:dyDescent="0.25">
      <c r="B223" s="190" t="s">
        <v>310</v>
      </c>
      <c r="C223" s="191" t="s">
        <v>189</v>
      </c>
      <c r="D223" s="192">
        <f>SUM(D224:D234)</f>
        <v>0</v>
      </c>
      <c r="E223" s="192">
        <f>SUM(E224:E234)</f>
        <v>286000</v>
      </c>
      <c r="F223" s="192">
        <f t="shared" si="622"/>
        <v>286000</v>
      </c>
      <c r="G223" s="192">
        <f>SUM(G224:G234)</f>
        <v>0</v>
      </c>
      <c r="H223" s="192">
        <f t="shared" si="623"/>
        <v>286000</v>
      </c>
      <c r="I223" s="192">
        <f>SUM(I224:I234)</f>
        <v>0</v>
      </c>
      <c r="J223" s="192">
        <f t="shared" si="624"/>
        <v>286000</v>
      </c>
      <c r="K223" s="192">
        <f t="shared" ref="K223:AD223" si="633">SUM(K224:K234)</f>
        <v>0</v>
      </c>
      <c r="L223" s="192">
        <f t="shared" si="633"/>
        <v>0</v>
      </c>
      <c r="M223" s="192">
        <f t="shared" si="633"/>
        <v>0</v>
      </c>
      <c r="N223" s="192">
        <f t="shared" si="633"/>
        <v>0</v>
      </c>
      <c r="O223" s="192">
        <f t="shared" si="633"/>
        <v>202500</v>
      </c>
      <c r="P223" s="192">
        <f t="shared" si="633"/>
        <v>0</v>
      </c>
      <c r="Q223" s="192">
        <f t="shared" si="633"/>
        <v>0</v>
      </c>
      <c r="R223" s="192">
        <f t="shared" si="633"/>
        <v>21000</v>
      </c>
      <c r="S223" s="192">
        <f t="shared" si="633"/>
        <v>0</v>
      </c>
      <c r="T223" s="192">
        <f t="shared" ref="T223" si="634">SUM(T224:T234)</f>
        <v>0</v>
      </c>
      <c r="U223" s="192">
        <f t="shared" si="633"/>
        <v>62500</v>
      </c>
      <c r="V223" s="192">
        <f t="shared" si="633"/>
        <v>0</v>
      </c>
      <c r="W223" s="192">
        <f t="shared" si="633"/>
        <v>0</v>
      </c>
      <c r="X223" s="192">
        <f t="shared" si="633"/>
        <v>0</v>
      </c>
      <c r="Y223" s="192">
        <f t="shared" ref="Y223:Z223" si="635">SUM(Y224:Y234)</f>
        <v>0</v>
      </c>
      <c r="Z223" s="192">
        <f t="shared" si="635"/>
        <v>0</v>
      </c>
      <c r="AA223" s="192">
        <f t="shared" si="633"/>
        <v>0</v>
      </c>
      <c r="AB223" s="192">
        <f t="shared" si="633"/>
        <v>30000</v>
      </c>
      <c r="AC223" s="192">
        <f t="shared" si="633"/>
        <v>0</v>
      </c>
      <c r="AD223" s="192">
        <f t="shared" si="633"/>
        <v>7500</v>
      </c>
      <c r="AE223" s="192">
        <f t="shared" si="628"/>
        <v>37500</v>
      </c>
      <c r="AF223" s="192">
        <f>SUM(AF224:AF234)</f>
        <v>17500</v>
      </c>
      <c r="AG223" s="192">
        <f>SUM(AG224:AG234)</f>
        <v>81000</v>
      </c>
      <c r="AH223" s="192">
        <f>SUM(AH224:AH234)</f>
        <v>30000</v>
      </c>
      <c r="AI223" s="192">
        <f t="shared" si="629"/>
        <v>128500</v>
      </c>
      <c r="AJ223" s="192">
        <f>SUM(AJ224:AJ234)</f>
        <v>0</v>
      </c>
      <c r="AK223" s="192">
        <f>SUM(AK224:AK234)</f>
        <v>0</v>
      </c>
      <c r="AL223" s="192">
        <f>SUM(AL224:AL234)</f>
        <v>120000</v>
      </c>
      <c r="AM223" s="192">
        <f t="shared" si="630"/>
        <v>120000</v>
      </c>
      <c r="AN223" s="192">
        <f>SUM(AN224:AN234)</f>
        <v>0</v>
      </c>
      <c r="AO223" s="192">
        <f>SUM(AO224:AO234)</f>
        <v>0</v>
      </c>
      <c r="AP223" s="192">
        <f>SUM(AP224:AP234)</f>
        <v>0</v>
      </c>
      <c r="AQ223" s="192">
        <f t="shared" si="631"/>
        <v>0</v>
      </c>
      <c r="AR223" s="192">
        <f t="shared" si="632"/>
        <v>286000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241000</v>
      </c>
      <c r="F224" s="183">
        <f t="shared" si="622"/>
        <v>241000</v>
      </c>
      <c r="G224" s="183"/>
      <c r="H224" s="183">
        <f t="shared" si="623"/>
        <v>241000</v>
      </c>
      <c r="I224" s="183"/>
      <c r="J224" s="183">
        <f t="shared" si="624"/>
        <v>241000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202500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E224" s="183">
        <f t="shared" si="628"/>
        <v>37500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I224" s="183">
        <f t="shared" si="629"/>
        <v>83500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M224" s="183">
        <f t="shared" si="630"/>
        <v>120000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241000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F225" s="183">
        <f t="shared" si="622"/>
        <v>45000</v>
      </c>
      <c r="G225" s="183"/>
      <c r="H225" s="183">
        <f t="shared" si="623"/>
        <v>45000</v>
      </c>
      <c r="I225" s="183"/>
      <c r="J225" s="183">
        <f t="shared" si="624"/>
        <v>45000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45000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45000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0</v>
      </c>
      <c r="E235" s="192">
        <f>SUM(E236:E242)</f>
        <v>107450</v>
      </c>
      <c r="F235" s="192">
        <f t="shared" si="622"/>
        <v>107450</v>
      </c>
      <c r="G235" s="192">
        <f>SUM(G236:G242)</f>
        <v>0</v>
      </c>
      <c r="H235" s="192">
        <f t="shared" si="623"/>
        <v>107450</v>
      </c>
      <c r="I235" s="192">
        <f>SUM(I236:I242)</f>
        <v>0</v>
      </c>
      <c r="J235" s="192">
        <f t="shared" si="624"/>
        <v>107450</v>
      </c>
      <c r="K235" s="192">
        <f t="shared" ref="K235:AD235" si="660">SUM(K236:K242)</f>
        <v>0</v>
      </c>
      <c r="L235" s="192">
        <f t="shared" si="660"/>
        <v>0</v>
      </c>
      <c r="M235" s="192">
        <f t="shared" si="660"/>
        <v>0</v>
      </c>
      <c r="N235" s="192">
        <f t="shared" si="660"/>
        <v>0</v>
      </c>
      <c r="O235" s="192">
        <f t="shared" si="660"/>
        <v>107450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7500</v>
      </c>
      <c r="AC235" s="192">
        <f t="shared" si="660"/>
        <v>0</v>
      </c>
      <c r="AD235" s="192">
        <f t="shared" si="660"/>
        <v>0</v>
      </c>
      <c r="AE235" s="192">
        <f t="shared" si="628"/>
        <v>7500</v>
      </c>
      <c r="AF235" s="192">
        <f>SUM(AF236:AF242)</f>
        <v>0</v>
      </c>
      <c r="AG235" s="192">
        <f>SUM(AG236:AG242)</f>
        <v>30800</v>
      </c>
      <c r="AH235" s="192">
        <f>SUM(AH236:AH242)</f>
        <v>0</v>
      </c>
      <c r="AI235" s="192">
        <f t="shared" si="629"/>
        <v>30800</v>
      </c>
      <c r="AJ235" s="192">
        <f>SUM(AJ236:AJ242)</f>
        <v>0</v>
      </c>
      <c r="AK235" s="192">
        <f>SUM(AK236:AK242)</f>
        <v>0</v>
      </c>
      <c r="AL235" s="192">
        <f>SUM(AL236:AL242)</f>
        <v>69150</v>
      </c>
      <c r="AM235" s="192">
        <f t="shared" si="630"/>
        <v>69150</v>
      </c>
      <c r="AN235" s="192">
        <f>SUM(AN236:AN242)</f>
        <v>0</v>
      </c>
      <c r="AO235" s="192">
        <f>SUM(AO236:AO242)</f>
        <v>0</v>
      </c>
      <c r="AP235" s="192">
        <f>SUM(AP236:AP242)</f>
        <v>0</v>
      </c>
      <c r="AQ235" s="192">
        <f t="shared" si="631"/>
        <v>0</v>
      </c>
      <c r="AR235" s="192">
        <f t="shared" si="632"/>
        <v>107450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107450</v>
      </c>
      <c r="F237" s="183">
        <f t="shared" si="665"/>
        <v>107450</v>
      </c>
      <c r="G237" s="183"/>
      <c r="H237" s="183">
        <f t="shared" si="666"/>
        <v>107450</v>
      </c>
      <c r="I237" s="183"/>
      <c r="J237" s="183">
        <f t="shared" si="667"/>
        <v>107450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107450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7500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30800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30800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69150</v>
      </c>
      <c r="AM237" s="183">
        <f t="shared" si="670"/>
        <v>69150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107450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0</v>
      </c>
      <c r="E243" s="192">
        <f>SUM(E244:E259)</f>
        <v>180355</v>
      </c>
      <c r="F243" s="192">
        <f t="shared" si="622"/>
        <v>180355</v>
      </c>
      <c r="G243" s="192">
        <f>SUM(G244:G259)</f>
        <v>0</v>
      </c>
      <c r="H243" s="192">
        <f t="shared" si="623"/>
        <v>180355</v>
      </c>
      <c r="I243" s="192">
        <f>SUM(I244:I259)</f>
        <v>0</v>
      </c>
      <c r="J243" s="192">
        <f t="shared" si="624"/>
        <v>180355</v>
      </c>
      <c r="K243" s="192">
        <f t="shared" ref="K243:AD243" si="689">SUM(K244:K259)</f>
        <v>0</v>
      </c>
      <c r="L243" s="192">
        <f t="shared" si="689"/>
        <v>0</v>
      </c>
      <c r="M243" s="192">
        <f t="shared" si="689"/>
        <v>0</v>
      </c>
      <c r="N243" s="192">
        <f t="shared" si="689"/>
        <v>0</v>
      </c>
      <c r="O243" s="192">
        <f t="shared" si="689"/>
        <v>54080</v>
      </c>
      <c r="P243" s="192">
        <f t="shared" ref="P243:Q243" si="690">SUM(P244:P259)</f>
        <v>0</v>
      </c>
      <c r="Q243" s="192">
        <f t="shared" si="690"/>
        <v>0</v>
      </c>
      <c r="R243" s="192">
        <f t="shared" si="689"/>
        <v>0</v>
      </c>
      <c r="S243" s="192">
        <f t="shared" si="689"/>
        <v>0</v>
      </c>
      <c r="T243" s="192">
        <f t="shared" ref="T243" si="691">SUM(T244:T259)</f>
        <v>0</v>
      </c>
      <c r="U243" s="192">
        <f t="shared" si="689"/>
        <v>1275</v>
      </c>
      <c r="V243" s="192">
        <f t="shared" si="689"/>
        <v>0</v>
      </c>
      <c r="W243" s="192">
        <f t="shared" ref="W243" si="692">SUM(W244:W259)</f>
        <v>0</v>
      </c>
      <c r="X243" s="192">
        <f t="shared" si="689"/>
        <v>0</v>
      </c>
      <c r="Y243" s="192">
        <f t="shared" ref="Y243:Z243" si="693">SUM(Y244:Y259)</f>
        <v>0</v>
      </c>
      <c r="Z243" s="192">
        <f t="shared" si="693"/>
        <v>125000</v>
      </c>
      <c r="AA243" s="192">
        <f t="shared" si="689"/>
        <v>0</v>
      </c>
      <c r="AB243" s="192">
        <f t="shared" si="689"/>
        <v>3900</v>
      </c>
      <c r="AC243" s="192">
        <f t="shared" si="689"/>
        <v>0</v>
      </c>
      <c r="AD243" s="192">
        <f t="shared" si="689"/>
        <v>0</v>
      </c>
      <c r="AE243" s="192">
        <f t="shared" si="628"/>
        <v>3900</v>
      </c>
      <c r="AF243" s="192">
        <f>SUM(AF244:AF259)</f>
        <v>125000</v>
      </c>
      <c r="AG243" s="192">
        <f>SUM(AG244:AG259)</f>
        <v>1275</v>
      </c>
      <c r="AH243" s="192">
        <f>SUM(AH244:AH259)</f>
        <v>0</v>
      </c>
      <c r="AI243" s="192">
        <f t="shared" si="629"/>
        <v>126275</v>
      </c>
      <c r="AJ243" s="192">
        <f>SUM(AJ244:AJ259)</f>
        <v>0</v>
      </c>
      <c r="AK243" s="192">
        <f>SUM(AK244:AK259)</f>
        <v>0</v>
      </c>
      <c r="AL243" s="192">
        <f>SUM(AL244:AL259)</f>
        <v>50180</v>
      </c>
      <c r="AM243" s="192">
        <f t="shared" si="630"/>
        <v>50180</v>
      </c>
      <c r="AN243" s="192">
        <f>SUM(AN244:AN259)</f>
        <v>0</v>
      </c>
      <c r="AO243" s="192">
        <f>SUM(AO244:AO259)</f>
        <v>0</v>
      </c>
      <c r="AP243" s="192">
        <f>SUM(AP244:AP259)</f>
        <v>0</v>
      </c>
      <c r="AQ243" s="192">
        <f t="shared" si="631"/>
        <v>0</v>
      </c>
      <c r="AR243" s="192">
        <f t="shared" si="632"/>
        <v>180355</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175180</v>
      </c>
      <c r="F246" s="183">
        <f t="shared" si="694"/>
        <v>175180</v>
      </c>
      <c r="G246" s="183"/>
      <c r="H246" s="183">
        <f t="shared" si="695"/>
        <v>175180</v>
      </c>
      <c r="I246" s="183"/>
      <c r="J246" s="183">
        <f t="shared" si="696"/>
        <v>175180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50180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125000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50180</v>
      </c>
      <c r="AM246" s="183">
        <f t="shared" si="699"/>
        <v>50180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175180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3900</v>
      </c>
      <c r="F247" s="183">
        <f t="shared" si="694"/>
        <v>3900</v>
      </c>
      <c r="G247" s="183"/>
      <c r="H247" s="183">
        <f t="shared" si="695"/>
        <v>3900</v>
      </c>
      <c r="I247" s="183"/>
      <c r="J247" s="183">
        <f t="shared" si="696"/>
        <v>3900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3900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3900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3900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3900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1275</v>
      </c>
      <c r="F248" s="183">
        <f t="shared" si="694"/>
        <v>1275</v>
      </c>
      <c r="G248" s="183"/>
      <c r="H248" s="183">
        <f t="shared" si="695"/>
        <v>1275</v>
      </c>
      <c r="I248" s="183"/>
      <c r="J248" s="183">
        <f t="shared" si="696"/>
        <v>1275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1275</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1275</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1275</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1275</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255000</v>
      </c>
      <c r="F260" s="192">
        <f t="shared" si="622"/>
        <v>255000</v>
      </c>
      <c r="G260" s="192">
        <f>SUM(G261:G266)</f>
        <v>0</v>
      </c>
      <c r="H260" s="192">
        <f t="shared" si="623"/>
        <v>255000</v>
      </c>
      <c r="I260" s="192">
        <f>SUM(I261:I266)</f>
        <v>0</v>
      </c>
      <c r="J260" s="192">
        <f t="shared" si="624"/>
        <v>255000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255000</v>
      </c>
      <c r="AA260" s="192">
        <f t="shared" si="710"/>
        <v>0</v>
      </c>
      <c r="AB260" s="192">
        <f t="shared" si="710"/>
        <v>0</v>
      </c>
      <c r="AC260" s="192">
        <f t="shared" si="710"/>
        <v>0</v>
      </c>
      <c r="AD260" s="192">
        <f t="shared" si="710"/>
        <v>0</v>
      </c>
      <c r="AE260" s="192">
        <f t="shared" si="628"/>
        <v>0</v>
      </c>
      <c r="AF260" s="192">
        <f>SUM(AF261:AF266)</f>
        <v>215000</v>
      </c>
      <c r="AG260" s="192">
        <f>SUM(AG261:AG266)</f>
        <v>0</v>
      </c>
      <c r="AH260" s="192">
        <f>SUM(AH261:AH266)</f>
        <v>0</v>
      </c>
      <c r="AI260" s="192">
        <f t="shared" si="629"/>
        <v>215000</v>
      </c>
      <c r="AJ260" s="192">
        <f>SUM(AJ261:AJ266)</f>
        <v>0</v>
      </c>
      <c r="AK260" s="192">
        <f>SUM(AK261:AK266)</f>
        <v>0</v>
      </c>
      <c r="AL260" s="192">
        <f>SUM(AL261:AL266)</f>
        <v>0</v>
      </c>
      <c r="AM260" s="192">
        <f t="shared" si="630"/>
        <v>0</v>
      </c>
      <c r="AN260" s="192">
        <f>SUM(AN261:AN266)</f>
        <v>0</v>
      </c>
      <c r="AO260" s="192">
        <f>SUM(AO261:AO266)</f>
        <v>40000</v>
      </c>
      <c r="AP260" s="192">
        <f>SUM(AP261:AP266)</f>
        <v>0</v>
      </c>
      <c r="AQ260" s="192">
        <f t="shared" si="631"/>
        <v>40000</v>
      </c>
      <c r="AR260" s="192">
        <f t="shared" si="632"/>
        <v>255000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255000</v>
      </c>
      <c r="F262" s="183">
        <f t="shared" si="622"/>
        <v>255000</v>
      </c>
      <c r="G262" s="183"/>
      <c r="H262" s="183">
        <f t="shared" si="623"/>
        <v>255000</v>
      </c>
      <c r="I262" s="183"/>
      <c r="J262" s="183">
        <f t="shared" si="624"/>
        <v>255000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255000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215000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215000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40000</v>
      </c>
      <c r="AR262" s="183">
        <f t="shared" si="632"/>
        <v>255000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0</v>
      </c>
      <c r="E267" s="192">
        <f>SUM(E268:E311)</f>
        <v>411800</v>
      </c>
      <c r="F267" s="192">
        <f t="shared" si="622"/>
        <v>411800</v>
      </c>
      <c r="G267" s="192">
        <f>SUM(G268:G311)</f>
        <v>0</v>
      </c>
      <c r="H267" s="192">
        <f t="shared" si="623"/>
        <v>411800</v>
      </c>
      <c r="I267" s="192">
        <f>SUM(I268:I311)</f>
        <v>0</v>
      </c>
      <c r="J267" s="192">
        <f t="shared" si="624"/>
        <v>411800</v>
      </c>
      <c r="K267" s="192">
        <f t="shared" ref="K267:AD267" si="723">SUM(K268:K311)</f>
        <v>0</v>
      </c>
      <c r="L267" s="192">
        <f t="shared" si="723"/>
        <v>0</v>
      </c>
      <c r="M267" s="192">
        <f t="shared" si="723"/>
        <v>0</v>
      </c>
      <c r="N267" s="192">
        <f t="shared" si="723"/>
        <v>0</v>
      </c>
      <c r="O267" s="192">
        <f t="shared" si="723"/>
        <v>1800</v>
      </c>
      <c r="P267" s="192">
        <f t="shared" ref="P267:Q267" si="724">SUM(P268:P311)</f>
        <v>0</v>
      </c>
      <c r="Q267" s="192">
        <f t="shared" si="724"/>
        <v>0</v>
      </c>
      <c r="R267" s="192">
        <f t="shared" si="723"/>
        <v>0</v>
      </c>
      <c r="S267" s="192">
        <f t="shared" si="723"/>
        <v>0</v>
      </c>
      <c r="T267" s="192">
        <f t="shared" ref="T267" si="725">SUM(T268:T311)</f>
        <v>0</v>
      </c>
      <c r="U267" s="192">
        <f t="shared" si="723"/>
        <v>410000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410000</v>
      </c>
      <c r="AG267" s="192">
        <f>SUM(AG268:AG311)</f>
        <v>0</v>
      </c>
      <c r="AH267" s="192">
        <f>SUM(AH268:AH311)</f>
        <v>0</v>
      </c>
      <c r="AI267" s="192">
        <f t="shared" si="629"/>
        <v>410000</v>
      </c>
      <c r="AJ267" s="192">
        <f>SUM(AJ268:AJ311)</f>
        <v>0</v>
      </c>
      <c r="AK267" s="192">
        <f>SUM(AK268:AK311)</f>
        <v>0</v>
      </c>
      <c r="AL267" s="192">
        <f>SUM(AL268:AL311)</f>
        <v>1800</v>
      </c>
      <c r="AM267" s="192">
        <f t="shared" si="630"/>
        <v>1800</v>
      </c>
      <c r="AN267" s="192">
        <f>SUM(AN268:AN311)</f>
        <v>0</v>
      </c>
      <c r="AO267" s="192">
        <f>SUM(AO268:AO311)</f>
        <v>0</v>
      </c>
      <c r="AP267" s="192">
        <f>SUM(AP268:AP311)</f>
        <v>0</v>
      </c>
      <c r="AQ267" s="192">
        <f t="shared" si="631"/>
        <v>0</v>
      </c>
      <c r="AR267" s="192">
        <f t="shared" si="632"/>
        <v>411800</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410000</v>
      </c>
      <c r="F293" s="183">
        <f t="shared" si="728"/>
        <v>410000</v>
      </c>
      <c r="G293" s="183"/>
      <c r="H293" s="183">
        <f t="shared" si="729"/>
        <v>410000</v>
      </c>
      <c r="I293" s="183"/>
      <c r="J293" s="183">
        <f t="shared" si="730"/>
        <v>410000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410000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410000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410000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410000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v>
      </c>
      <c r="F296" s="183">
        <f t="shared" si="728"/>
        <v>1800</v>
      </c>
      <c r="G296" s="183"/>
      <c r="H296" s="183">
        <f t="shared" si="729"/>
        <v>1800</v>
      </c>
      <c r="I296" s="183"/>
      <c r="J296" s="183">
        <f t="shared" si="730"/>
        <v>1800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v>
      </c>
      <c r="AM296" s="183">
        <f t="shared" si="733"/>
        <v>1800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1800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0</v>
      </c>
      <c r="E312" s="192">
        <f>SUM(E313:E326)</f>
        <v>52650</v>
      </c>
      <c r="F312" s="192">
        <f t="shared" si="622"/>
        <v>52650</v>
      </c>
      <c r="G312" s="192">
        <f>SUM(G313:G326)</f>
        <v>0</v>
      </c>
      <c r="H312" s="192">
        <f t="shared" si="623"/>
        <v>52650</v>
      </c>
      <c r="I312" s="192">
        <f>SUM(I313:I326)</f>
        <v>0</v>
      </c>
      <c r="J312" s="192">
        <f t="shared" si="624"/>
        <v>52650</v>
      </c>
      <c r="K312" s="192">
        <f t="shared" ref="K312:AD312" si="744">SUM(K313:K326)</f>
        <v>0</v>
      </c>
      <c r="L312" s="192">
        <f t="shared" si="744"/>
        <v>0</v>
      </c>
      <c r="M312" s="192">
        <f t="shared" si="744"/>
        <v>0</v>
      </c>
      <c r="N312" s="192">
        <f t="shared" si="744"/>
        <v>0</v>
      </c>
      <c r="O312" s="192">
        <f t="shared" si="744"/>
        <v>9750</v>
      </c>
      <c r="P312" s="192">
        <f t="shared" ref="P312:Q312" si="745">SUM(P313:P326)</f>
        <v>0</v>
      </c>
      <c r="Q312" s="192">
        <f t="shared" si="745"/>
        <v>0</v>
      </c>
      <c r="R312" s="192">
        <f t="shared" si="744"/>
        <v>9000</v>
      </c>
      <c r="S312" s="192">
        <f t="shared" si="744"/>
        <v>0</v>
      </c>
      <c r="T312" s="192">
        <f t="shared" ref="T312" si="746">SUM(T313:T326)</f>
        <v>0</v>
      </c>
      <c r="U312" s="192">
        <f t="shared" si="744"/>
        <v>33900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1950</v>
      </c>
      <c r="AC312" s="192">
        <f t="shared" si="744"/>
        <v>0</v>
      </c>
      <c r="AD312" s="192">
        <f t="shared" si="744"/>
        <v>16000</v>
      </c>
      <c r="AE312" s="192">
        <f t="shared" si="628"/>
        <v>17950</v>
      </c>
      <c r="AF312" s="192">
        <f>SUM(AF313:AF326)</f>
        <v>15000</v>
      </c>
      <c r="AG312" s="192">
        <f>SUM(AG313:AG326)</f>
        <v>16100</v>
      </c>
      <c r="AH312" s="192">
        <f>SUM(AH313:AH326)</f>
        <v>0</v>
      </c>
      <c r="AI312" s="192">
        <f t="shared" si="629"/>
        <v>31100</v>
      </c>
      <c r="AJ312" s="192">
        <f>SUM(AJ313:AJ326)</f>
        <v>0</v>
      </c>
      <c r="AK312" s="192">
        <f>SUM(AK313:AK326)</f>
        <v>0</v>
      </c>
      <c r="AL312" s="192">
        <f>SUM(AL313:AL326)</f>
        <v>3600</v>
      </c>
      <c r="AM312" s="192">
        <f t="shared" si="630"/>
        <v>3600</v>
      </c>
      <c r="AN312" s="192">
        <f>SUM(AN313:AN326)</f>
        <v>0</v>
      </c>
      <c r="AO312" s="192">
        <f>SUM(AO313:AO326)</f>
        <v>0</v>
      </c>
      <c r="AP312" s="192">
        <f>SUM(AP313:AP326)</f>
        <v>0</v>
      </c>
      <c r="AQ312" s="192">
        <f t="shared" si="631"/>
        <v>0</v>
      </c>
      <c r="AR312" s="192">
        <f t="shared" si="632"/>
        <v>52650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750</v>
      </c>
      <c r="F314" s="183">
        <f t="shared" si="622"/>
        <v>750</v>
      </c>
      <c r="G314" s="183"/>
      <c r="H314" s="183">
        <f t="shared" si="623"/>
        <v>750</v>
      </c>
      <c r="I314" s="183"/>
      <c r="J314" s="183">
        <f t="shared" si="624"/>
        <v>750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750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750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2900</v>
      </c>
      <c r="F315" s="183">
        <f t="shared" si="622"/>
        <v>2900</v>
      </c>
      <c r="G315" s="183"/>
      <c r="H315" s="183">
        <f t="shared" si="623"/>
        <v>2900</v>
      </c>
      <c r="I315" s="183"/>
      <c r="J315" s="183">
        <f t="shared" si="624"/>
        <v>2900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2900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2900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2900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2900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v>
      </c>
      <c r="F317" s="183">
        <f t="shared" si="622"/>
        <v>9000</v>
      </c>
      <c r="G317" s="183"/>
      <c r="H317" s="183">
        <f t="shared" si="623"/>
        <v>9000</v>
      </c>
      <c r="I317" s="183"/>
      <c r="J317" s="183">
        <f t="shared" si="624"/>
        <v>9000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E317" s="183">
        <f t="shared" si="628"/>
        <v>9000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9000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4800</v>
      </c>
      <c r="F318" s="183">
        <f t="shared" ref="F318:F319" si="749">D318+E318</f>
        <v>4800</v>
      </c>
      <c r="G318" s="183"/>
      <c r="H318" s="183">
        <f t="shared" ref="H318:H319" si="750">F318-G318</f>
        <v>4800</v>
      </c>
      <c r="I318" s="183"/>
      <c r="J318" s="183">
        <f t="shared" ref="J318:J319" si="751">F318-I318</f>
        <v>4800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4800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1200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v>
      </c>
      <c r="AM318" s="183">
        <f t="shared" ref="AM318:AM319" si="754">AJ318+AK318+AL318</f>
        <v>3600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4800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35200</v>
      </c>
      <c r="F322" s="183">
        <f t="shared" si="757"/>
        <v>35200</v>
      </c>
      <c r="G322" s="183"/>
      <c r="H322" s="183">
        <f t="shared" si="758"/>
        <v>35200</v>
      </c>
      <c r="I322" s="183"/>
      <c r="J322" s="183">
        <f t="shared" si="759"/>
        <v>35200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E322" s="183">
        <f t="shared" si="760"/>
        <v>7000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13200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28200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35200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0</v>
      </c>
      <c r="E327" s="180">
        <f>E328+E345+E383+E389</f>
        <v>208300</v>
      </c>
      <c r="F327" s="180">
        <f t="shared" si="622"/>
        <v>208300</v>
      </c>
      <c r="G327" s="180">
        <f>G328+G345+G383+G389</f>
        <v>0</v>
      </c>
      <c r="H327" s="180">
        <f t="shared" si="623"/>
        <v>208300</v>
      </c>
      <c r="I327" s="180">
        <f>I328+I345+I383+I389</f>
        <v>0</v>
      </c>
      <c r="J327" s="180">
        <f t="shared" si="624"/>
        <v>208300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166500</v>
      </c>
      <c r="V327" s="180">
        <f t="shared" si="781"/>
        <v>41800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166500</v>
      </c>
      <c r="AE327" s="180">
        <f t="shared" si="628"/>
        <v>166500</v>
      </c>
      <c r="AF327" s="180">
        <f>AF328+AF345+AF383+AF389</f>
        <v>41800</v>
      </c>
      <c r="AG327" s="180">
        <f>AG328+AG345+AG383+AG389</f>
        <v>0</v>
      </c>
      <c r="AH327" s="180">
        <f>AH328+AH345+AH383+AH389</f>
        <v>0</v>
      </c>
      <c r="AI327" s="180">
        <f t="shared" si="629"/>
        <v>41800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208300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208300</v>
      </c>
      <c r="F345" s="192">
        <f t="shared" si="622"/>
        <v>208300</v>
      </c>
      <c r="G345" s="192">
        <f>SUM(G346:G382)</f>
        <v>0</v>
      </c>
      <c r="H345" s="192">
        <f t="shared" si="623"/>
        <v>208300</v>
      </c>
      <c r="I345" s="192">
        <f>SUM(I346:I382)</f>
        <v>0</v>
      </c>
      <c r="J345" s="192">
        <f t="shared" si="624"/>
        <v>208300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166500</v>
      </c>
      <c r="V345" s="192">
        <f t="shared" si="819"/>
        <v>41800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166500</v>
      </c>
      <c r="AE345" s="192">
        <f t="shared" si="628"/>
        <v>166500</v>
      </c>
      <c r="AF345" s="192">
        <f>SUM(AF346:AF382)</f>
        <v>41800</v>
      </c>
      <c r="AG345" s="192">
        <f>SUM(AG346:AG382)</f>
        <v>0</v>
      </c>
      <c r="AH345" s="192">
        <f>SUM(AH346:AH382)</f>
        <v>0</v>
      </c>
      <c r="AI345" s="192">
        <f t="shared" si="629"/>
        <v>41800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208300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28800</v>
      </c>
      <c r="F348" s="183">
        <f t="shared" si="622"/>
        <v>28800</v>
      </c>
      <c r="G348" s="183"/>
      <c r="H348" s="183">
        <f t="shared" si="623"/>
        <v>28800</v>
      </c>
      <c r="I348" s="183"/>
      <c r="J348" s="183">
        <f t="shared" si="624"/>
        <v>28800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28800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28800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28800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28800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83">
        <f t="shared" si="622"/>
        <v>4000</v>
      </c>
      <c r="G349" s="183"/>
      <c r="H349" s="183">
        <f t="shared" si="623"/>
        <v>4000</v>
      </c>
      <c r="I349" s="183"/>
      <c r="J349" s="183">
        <f t="shared" si="624"/>
        <v>4000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E349" s="183">
        <f t="shared" si="628"/>
        <v>4000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4000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v>
      </c>
      <c r="F350" s="183">
        <f t="shared" si="622"/>
        <v>13000</v>
      </c>
      <c r="G350" s="183"/>
      <c r="H350" s="183">
        <f t="shared" si="623"/>
        <v>13000</v>
      </c>
      <c r="I350" s="183"/>
      <c r="J350" s="183">
        <f t="shared" si="624"/>
        <v>13000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13000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13000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23000</v>
      </c>
      <c r="F357" s="183">
        <f t="shared" si="622"/>
        <v>23000</v>
      </c>
      <c r="G357" s="183"/>
      <c r="H357" s="183">
        <f t="shared" si="623"/>
        <v>23000</v>
      </c>
      <c r="I357" s="183"/>
      <c r="J357" s="183">
        <f t="shared" si="624"/>
        <v>23000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23000</v>
      </c>
      <c r="AE357" s="183">
        <f t="shared" si="628"/>
        <v>23000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23000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139500</v>
      </c>
      <c r="F366" s="183">
        <f t="shared" si="822"/>
        <v>139500</v>
      </c>
      <c r="G366" s="183"/>
      <c r="H366" s="183">
        <f t="shared" si="823"/>
        <v>139500</v>
      </c>
      <c r="I366" s="183"/>
      <c r="J366" s="183">
        <f t="shared" si="824"/>
        <v>139500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139500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139500</v>
      </c>
      <c r="AE366" s="183">
        <f t="shared" si="825"/>
        <v>139500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139500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0</v>
      </c>
      <c r="E566" s="186">
        <f>E12+E106+E222+E327+E397+E499+E526+E560</f>
        <v>5855305</v>
      </c>
      <c r="F566" s="186">
        <f t="shared" si="1050"/>
        <v>5855305</v>
      </c>
      <c r="G566" s="186">
        <f>G12+G106+G222+G327+G397+G499+G526+G560</f>
        <v>0</v>
      </c>
      <c r="H566" s="186">
        <f t="shared" si="1052"/>
        <v>5855305</v>
      </c>
      <c r="I566" s="186">
        <f>I12+I106+I222+I327+I397+I499+I526+I560</f>
        <v>0</v>
      </c>
      <c r="J566" s="186">
        <f t="shared" si="1053"/>
        <v>5855305</v>
      </c>
      <c r="K566" s="186">
        <f t="shared" ref="K566:AD566" si="1209">K12+K106+K222+K327+K397+K499+K526+K560</f>
        <v>0</v>
      </c>
      <c r="L566" s="186">
        <f t="shared" si="1209"/>
        <v>136000</v>
      </c>
      <c r="M566" s="186">
        <f t="shared" si="1209"/>
        <v>208000</v>
      </c>
      <c r="N566" s="186">
        <f t="shared" si="1209"/>
        <v>0</v>
      </c>
      <c r="O566" s="186">
        <f t="shared" si="1209"/>
        <v>3896030</v>
      </c>
      <c r="P566" s="186">
        <f t="shared" ref="P566:Q566" si="1210">P12+P106+P222+P327+P397+P499+P526+P560</f>
        <v>0</v>
      </c>
      <c r="Q566" s="186">
        <f t="shared" si="1210"/>
        <v>0</v>
      </c>
      <c r="R566" s="186">
        <f t="shared" si="1209"/>
        <v>1580700</v>
      </c>
      <c r="S566" s="186">
        <f t="shared" si="1209"/>
        <v>0</v>
      </c>
      <c r="T566" s="186">
        <f t="shared" ref="T566" si="1211">T12+T106+T222+T327+T397+T499+T526+T560</f>
        <v>0</v>
      </c>
      <c r="U566" s="186">
        <f t="shared" si="1209"/>
        <v>798775</v>
      </c>
      <c r="V566" s="186">
        <f t="shared" si="1209"/>
        <v>41800</v>
      </c>
      <c r="W566" s="186">
        <f t="shared" ref="W566" si="1212">W12+W106+W222+W327+W397+W499+W526+W560</f>
        <v>0</v>
      </c>
      <c r="X566" s="186">
        <f t="shared" si="1209"/>
        <v>0</v>
      </c>
      <c r="Y566" s="186">
        <f t="shared" ref="Y566:Z566" si="1213">Y12+Y106+Y222+Y327+Y397+Y499+Y526+Y560</f>
        <v>0</v>
      </c>
      <c r="Z566" s="186">
        <f t="shared" si="1213"/>
        <v>490000</v>
      </c>
      <c r="AA566" s="186">
        <f t="shared" si="1209"/>
        <v>0</v>
      </c>
      <c r="AB566" s="186">
        <f t="shared" si="1209"/>
        <v>1876850</v>
      </c>
      <c r="AC566" s="186">
        <f t="shared" si="1209"/>
        <v>208000</v>
      </c>
      <c r="AD566" s="186">
        <f t="shared" si="1209"/>
        <v>1094200</v>
      </c>
      <c r="AE566" s="186">
        <f t="shared" si="1059"/>
        <v>3179050</v>
      </c>
      <c r="AF566" s="186">
        <f t="shared" ref="AF566:AH566" si="1214">AF12+AF106+AF222+AF327+AF397+AF499+AF526+AF560</f>
        <v>1069000</v>
      </c>
      <c r="AG566" s="186">
        <f t="shared" si="1214"/>
        <v>1142425</v>
      </c>
      <c r="AH566" s="186">
        <f t="shared" si="1214"/>
        <v>411800</v>
      </c>
      <c r="AI566" s="186">
        <f t="shared" si="1060"/>
        <v>2623225</v>
      </c>
      <c r="AJ566" s="186">
        <f t="shared" ref="AJ566:AL566" si="1215">AJ12+AJ106+AJ222+AJ327+AJ397+AJ499+AJ526+AJ560</f>
        <v>0</v>
      </c>
      <c r="AK566" s="186">
        <f t="shared" si="1215"/>
        <v>0</v>
      </c>
      <c r="AL566" s="186">
        <f t="shared" si="1215"/>
        <v>1199030</v>
      </c>
      <c r="AM566" s="186">
        <f t="shared" si="1061"/>
        <v>1199030</v>
      </c>
      <c r="AN566" s="186">
        <f t="shared" ref="AN566:AP566" si="1216">AN12+AN106+AN222+AN327+AN397+AN499+AN526+AN560</f>
        <v>0</v>
      </c>
      <c r="AO566" s="186">
        <f t="shared" si="1216"/>
        <v>150000</v>
      </c>
      <c r="AP566" s="186">
        <f t="shared" si="1216"/>
        <v>0</v>
      </c>
      <c r="AQ566" s="186">
        <f t="shared" si="1062"/>
        <v>150000</v>
      </c>
      <c r="AR566" s="186">
        <f t="shared" si="1063"/>
        <v>7151305</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35"/>
  <sheetViews>
    <sheetView showGridLines="0" topLeftCell="D6" zoomScale="90" zoomScaleNormal="90" workbookViewId="0">
      <selection activeCell="I25" sqref="I25"/>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65075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65075</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c r="E13" s="93"/>
      <c r="F13" s="93"/>
      <c r="G13" s="93"/>
      <c r="H13" s="76"/>
      <c r="I13" s="76"/>
      <c r="J13" s="76"/>
      <c r="K13" s="112"/>
      <c r="N13" s="153"/>
    </row>
    <row r="14" spans="1:555" ht="18.75" x14ac:dyDescent="0.25">
      <c r="B14" s="93"/>
      <c r="C14" s="211" t="str">
        <f>'11. Gestion Administrativa'!F33</f>
        <v>Tallares de capacitación con Jefes, Coordinadores de carreras y unidades de comunicación</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662">
        <v>300</v>
      </c>
      <c r="E17" s="329">
        <v>0</v>
      </c>
      <c r="F17" s="115">
        <v>30000</v>
      </c>
      <c r="G17" s="503">
        <f t="shared" ref="G17:G25" si="0">E17*F17</f>
        <v>0</v>
      </c>
      <c r="H17" s="331" t="s">
        <v>1509</v>
      </c>
      <c r="I17" s="116" t="s">
        <v>290</v>
      </c>
      <c r="J17" s="116" t="str">
        <f>VLOOKUP(I17,Presupuesto!$B$11:$C$566,2,0)</f>
        <v>SERVICIOS TECNICOS Y PROFESIONALES DE CAPAC. (24500-00)</v>
      </c>
      <c r="K17" s="332" t="s">
        <v>1364</v>
      </c>
      <c r="L17" s="116" t="s">
        <v>397</v>
      </c>
      <c r="N17" s="153"/>
    </row>
    <row r="18" spans="2:14" x14ac:dyDescent="0.25">
      <c r="B18" s="93"/>
      <c r="C18" s="99" t="s">
        <v>48</v>
      </c>
      <c r="D18" s="663"/>
      <c r="E18" s="200">
        <v>300</v>
      </c>
      <c r="F18" s="100">
        <v>50</v>
      </c>
      <c r="G18" s="504">
        <f t="shared" si="0"/>
        <v>15000</v>
      </c>
      <c r="H18" s="161" t="s">
        <v>1509</v>
      </c>
      <c r="I18" s="98" t="s">
        <v>717</v>
      </c>
      <c r="J18" s="98" t="str">
        <f>VLOOKUP(I18,Presupuesto!$B$11:$C$566,2,0)</f>
        <v>SERVICIOS DE IMPRENTA PUBLIC.Y REPRODUCCION</v>
      </c>
      <c r="K18" s="98" t="str">
        <f t="shared" ref="K18:K26" si="1">$K$17</f>
        <v>Gestión Administrativa y  financiera en apoyo al Desarrollo Académico</v>
      </c>
      <c r="L18" s="98" t="s">
        <v>397</v>
      </c>
      <c r="N18" s="153"/>
    </row>
    <row r="19" spans="2:14" x14ac:dyDescent="0.25">
      <c r="B19" s="93"/>
      <c r="C19" s="99" t="s">
        <v>49</v>
      </c>
      <c r="D19" s="663"/>
      <c r="E19" s="200">
        <v>300</v>
      </c>
      <c r="F19" s="100">
        <v>150</v>
      </c>
      <c r="G19" s="504">
        <f t="shared" si="0"/>
        <v>45000</v>
      </c>
      <c r="H19" s="161" t="s">
        <v>1509</v>
      </c>
      <c r="I19" s="98" t="s">
        <v>792</v>
      </c>
      <c r="J19" s="98" t="str">
        <f>VLOOKUP(I19,Presupuesto!$B$11:$C$566,2,0)</f>
        <v>ALIMENTOS B EBIDAS PARA PERSONAS</v>
      </c>
      <c r="K19" s="98" t="str">
        <f t="shared" si="1"/>
        <v>Gestión Administrativa y  financiera en apoyo al Desarrollo Académico</v>
      </c>
      <c r="L19" s="98" t="s">
        <v>397</v>
      </c>
      <c r="N19" s="153"/>
    </row>
    <row r="20" spans="2:14" x14ac:dyDescent="0.25">
      <c r="B20" s="93"/>
      <c r="C20" s="99" t="s">
        <v>50</v>
      </c>
      <c r="D20" s="663"/>
      <c r="E20" s="151">
        <v>0</v>
      </c>
      <c r="F20" s="118">
        <v>10000</v>
      </c>
      <c r="G20" s="504">
        <f t="shared" si="0"/>
        <v>0</v>
      </c>
      <c r="H20" s="161" t="s">
        <v>1509</v>
      </c>
      <c r="I20" s="323"/>
      <c r="J20" s="98" t="e">
        <f>VLOOKUP(I20,Presupuesto!$B$11:$C$566,2,0)</f>
        <v>#N/A</v>
      </c>
      <c r="K20" s="98" t="str">
        <f t="shared" si="1"/>
        <v>Gestión Administrativa y  financiera en apoyo al Desarrollo Académico</v>
      </c>
      <c r="L20" s="98" t="s">
        <v>397</v>
      </c>
      <c r="N20" s="153"/>
    </row>
    <row r="21" spans="2:14" x14ac:dyDescent="0.25">
      <c r="B21" s="93"/>
      <c r="C21" s="99" t="s">
        <v>417</v>
      </c>
      <c r="D21" s="663"/>
      <c r="E21" s="151">
        <v>300</v>
      </c>
      <c r="F21" s="118">
        <v>3</v>
      </c>
      <c r="G21" s="504">
        <f t="shared" si="0"/>
        <v>900</v>
      </c>
      <c r="H21" s="161" t="s">
        <v>1509</v>
      </c>
      <c r="I21" s="98" t="s">
        <v>294</v>
      </c>
      <c r="J21" s="98" t="str">
        <f>VLOOKUP(I21,Presupuesto!$B$11:$C$566,2,0)</f>
        <v>IMPRENTA, PUBLIC. Y REPRODUC. (25300-00)</v>
      </c>
      <c r="K21" s="98" t="str">
        <f t="shared" si="1"/>
        <v>Gestión Administrativa y  financiera en apoyo al Desarrollo Académico</v>
      </c>
      <c r="L21" s="98" t="s">
        <v>397</v>
      </c>
      <c r="N21" s="153"/>
    </row>
    <row r="22" spans="2:14" x14ac:dyDescent="0.25">
      <c r="B22" s="93"/>
      <c r="C22" s="99" t="s">
        <v>51</v>
      </c>
      <c r="D22" s="663"/>
      <c r="E22" s="200">
        <f>(D17*25)/500</f>
        <v>15</v>
      </c>
      <c r="F22" s="100">
        <v>85</v>
      </c>
      <c r="G22" s="504">
        <f t="shared" si="0"/>
        <v>1275</v>
      </c>
      <c r="H22" s="161" t="s">
        <v>1509</v>
      </c>
      <c r="I22" s="98" t="s">
        <v>821</v>
      </c>
      <c r="J22" s="98" t="str">
        <f>VLOOKUP(I22,Presupuesto!$B$11:$C$566,2,0)</f>
        <v>PRODUCTOS PAPEL Y CARTON</v>
      </c>
      <c r="K22" s="98" t="str">
        <f t="shared" si="1"/>
        <v>Gestión Administrativa y  financiera en apoyo al Desarrollo Académico</v>
      </c>
      <c r="L22" s="98" t="s">
        <v>397</v>
      </c>
      <c r="N22" s="153"/>
    </row>
    <row r="23" spans="2:14" x14ac:dyDescent="0.25">
      <c r="B23" s="93"/>
      <c r="C23" s="99" t="s">
        <v>123</v>
      </c>
      <c r="D23" s="663"/>
      <c r="E23" s="505">
        <f>D17/12</f>
        <v>25</v>
      </c>
      <c r="F23" s="100">
        <v>36</v>
      </c>
      <c r="G23" s="504">
        <f t="shared" si="0"/>
        <v>900</v>
      </c>
      <c r="H23" s="161" t="s">
        <v>1509</v>
      </c>
      <c r="I23" s="98" t="s">
        <v>942</v>
      </c>
      <c r="J23" s="98" t="str">
        <f>VLOOKUP(I23,Presupuesto!$B$11:$C$566,2,0)</f>
        <v>UTILES DE ESCRITORIO, OFICINA Y ENSE¥ANZA</v>
      </c>
      <c r="K23" s="98" t="str">
        <f t="shared" si="1"/>
        <v>Gestión Administrativa y  financiera en apoyo al Desarrollo Académico</v>
      </c>
      <c r="L23" s="98" t="s">
        <v>397</v>
      </c>
      <c r="N23" s="153"/>
    </row>
    <row r="24" spans="2:14" x14ac:dyDescent="0.25">
      <c r="B24" s="93"/>
      <c r="C24" s="99" t="s">
        <v>34</v>
      </c>
      <c r="D24" s="663"/>
      <c r="E24" s="505">
        <f>D17/12</f>
        <v>25</v>
      </c>
      <c r="F24" s="100">
        <v>80</v>
      </c>
      <c r="G24" s="504">
        <f t="shared" si="0"/>
        <v>2000</v>
      </c>
      <c r="H24" s="161" t="s">
        <v>1509</v>
      </c>
      <c r="I24" s="98" t="s">
        <v>942</v>
      </c>
      <c r="J24" s="98" t="str">
        <f>VLOOKUP(I24,Presupuesto!$B$11:$C$566,2,0)</f>
        <v>UTILES DE ESCRITORIO, OFICINA Y ENSE¥ANZA</v>
      </c>
      <c r="K24" s="98" t="str">
        <f t="shared" si="1"/>
        <v>Gestión Administrativa y  financiera en apoyo al Desarrollo Académico</v>
      </c>
      <c r="L24" s="98" t="s">
        <v>397</v>
      </c>
      <c r="N24" s="153"/>
    </row>
    <row r="25" spans="2:14" x14ac:dyDescent="0.25">
      <c r="B25" s="93"/>
      <c r="C25" s="109" t="s">
        <v>52</v>
      </c>
      <c r="D25" s="663"/>
      <c r="E25" s="213">
        <v>0</v>
      </c>
      <c r="F25" s="119">
        <v>25</v>
      </c>
      <c r="G25" s="504">
        <f t="shared" si="0"/>
        <v>0</v>
      </c>
      <c r="H25" s="161" t="s">
        <v>1509</v>
      </c>
      <c r="I25" s="98"/>
      <c r="J25" s="98" t="e">
        <f>VLOOKUP(I25,Presupuesto!$B$11:$C$566,2,0)</f>
        <v>#N/A</v>
      </c>
      <c r="K25" s="98" t="str">
        <f t="shared" si="1"/>
        <v>Gestión Administrativa y  financiera en apoyo al Desarrollo Académico</v>
      </c>
      <c r="L25" s="98" t="s">
        <v>397</v>
      </c>
      <c r="N25" s="153"/>
    </row>
    <row r="26" spans="2:14" ht="15.75" thickBot="1" x14ac:dyDescent="0.3">
      <c r="B26" s="93"/>
      <c r="C26" s="217" t="s">
        <v>430</v>
      </c>
      <c r="D26" s="218">
        <v>0</v>
      </c>
      <c r="E26" s="333">
        <v>0</v>
      </c>
      <c r="F26" s="104">
        <f>HLOOKUP(C26,$AH$2:$BU$3,2,0)</f>
        <v>1150</v>
      </c>
      <c r="G26" s="506">
        <f>D26*E26*F26</f>
        <v>0</v>
      </c>
      <c r="H26" s="334" t="s">
        <v>1509</v>
      </c>
      <c r="I26" s="335" t="s">
        <v>301</v>
      </c>
      <c r="J26" s="106" t="str">
        <f>VLOOKUP(I26,Presupuesto!$B$11:$C$566,2,0)</f>
        <v>VIATICOS (26200-00)</v>
      </c>
      <c r="K26" s="336" t="str">
        <f t="shared" si="1"/>
        <v>Gestión Administrativa y  financiera en apoyo al Desarrollo Académico</v>
      </c>
      <c r="L26" s="336" t="s">
        <v>397</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c r="E32" s="93"/>
      <c r="F32" s="93"/>
      <c r="G32" s="93"/>
      <c r="H32" s="76"/>
      <c r="I32" s="76"/>
      <c r="J32" s="76"/>
      <c r="K32" s="112"/>
    </row>
    <row r="33" spans="3:12"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x14ac:dyDescent="0.25">
      <c r="C36" s="328" t="s">
        <v>47</v>
      </c>
      <c r="D36" s="662"/>
      <c r="E36" s="329"/>
      <c r="F36" s="115">
        <v>30000</v>
      </c>
      <c r="G36" s="330">
        <f t="shared" ref="G36:G44" si="2">E36*F36</f>
        <v>0</v>
      </c>
      <c r="H36" s="331"/>
      <c r="I36" s="116" t="s">
        <v>699</v>
      </c>
      <c r="J36" s="116" t="str">
        <f>VLOOKUP(I36,Presupuesto!$B$11:$C$566,2,0)</f>
        <v>SERVICIOS DE CAPACITACION.</v>
      </c>
      <c r="K36" s="332" t="s">
        <v>1517</v>
      </c>
      <c r="L36" s="116" t="s">
        <v>394</v>
      </c>
    </row>
    <row r="37" spans="3:12" x14ac:dyDescent="0.25">
      <c r="C37" s="99" t="s">
        <v>48</v>
      </c>
      <c r="D37" s="663"/>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x14ac:dyDescent="0.25">
      <c r="C38" s="99" t="s">
        <v>49</v>
      </c>
      <c r="D38" s="663"/>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x14ac:dyDescent="0.25">
      <c r="C39" s="99" t="s">
        <v>50</v>
      </c>
      <c r="D39" s="663"/>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x14ac:dyDescent="0.25">
      <c r="C40" s="99" t="s">
        <v>417</v>
      </c>
      <c r="D40" s="663"/>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x14ac:dyDescent="0.25">
      <c r="C41" s="99" t="s">
        <v>51</v>
      </c>
      <c r="D41" s="663"/>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x14ac:dyDescent="0.25">
      <c r="C42" s="99" t="s">
        <v>123</v>
      </c>
      <c r="D42" s="663"/>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x14ac:dyDescent="0.25">
      <c r="C43" s="99" t="s">
        <v>34</v>
      </c>
      <c r="D43" s="663"/>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x14ac:dyDescent="0.25">
      <c r="C44" s="109" t="s">
        <v>52</v>
      </c>
      <c r="D44" s="663"/>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x14ac:dyDescent="0.3">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c r="E51" s="93"/>
      <c r="F51" s="93"/>
      <c r="G51" s="93"/>
      <c r="H51" s="76"/>
      <c r="I51" s="76"/>
      <c r="J51" s="76"/>
      <c r="K51" s="112"/>
    </row>
    <row r="52" spans="3:12"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x14ac:dyDescent="0.25">
      <c r="C55" s="328" t="s">
        <v>47</v>
      </c>
      <c r="D55" s="662"/>
      <c r="E55" s="329"/>
      <c r="F55" s="115">
        <v>30000</v>
      </c>
      <c r="G55" s="330">
        <f t="shared" ref="G55:G63" si="4">E55*F55</f>
        <v>0</v>
      </c>
      <c r="H55" s="331"/>
      <c r="I55" s="116" t="s">
        <v>699</v>
      </c>
      <c r="J55" s="116" t="str">
        <f>VLOOKUP(I55,Presupuesto!$B$11:$C$566,2,0)</f>
        <v>SERVICIOS DE CAPACITACION.</v>
      </c>
      <c r="K55" s="332" t="s">
        <v>1517</v>
      </c>
      <c r="L55" s="116" t="s">
        <v>394</v>
      </c>
    </row>
    <row r="56" spans="3:12" x14ac:dyDescent="0.25">
      <c r="C56" s="99" t="s">
        <v>48</v>
      </c>
      <c r="D56" s="663"/>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x14ac:dyDescent="0.25">
      <c r="C57" s="99" t="s">
        <v>49</v>
      </c>
      <c r="D57" s="663"/>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x14ac:dyDescent="0.25">
      <c r="C58" s="99" t="s">
        <v>50</v>
      </c>
      <c r="D58" s="663"/>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x14ac:dyDescent="0.25">
      <c r="C59" s="99" t="s">
        <v>417</v>
      </c>
      <c r="D59" s="663"/>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x14ac:dyDescent="0.25">
      <c r="C60" s="99" t="s">
        <v>51</v>
      </c>
      <c r="D60" s="663"/>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x14ac:dyDescent="0.25">
      <c r="C61" s="99" t="s">
        <v>123</v>
      </c>
      <c r="D61" s="663"/>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x14ac:dyDescent="0.25">
      <c r="C62" s="99" t="s">
        <v>34</v>
      </c>
      <c r="D62" s="663"/>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x14ac:dyDescent="0.25">
      <c r="C63" s="109" t="s">
        <v>52</v>
      </c>
      <c r="D63" s="663"/>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x14ac:dyDescent="0.3">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c r="E70" s="93"/>
      <c r="F70" s="93"/>
      <c r="G70" s="93"/>
      <c r="H70" s="76"/>
      <c r="I70" s="76"/>
      <c r="J70" s="76"/>
      <c r="K70" s="112"/>
    </row>
    <row r="71" spans="3:12"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662"/>
      <c r="E74" s="329"/>
      <c r="F74" s="115">
        <v>30000</v>
      </c>
      <c r="G74" s="330">
        <f t="shared" ref="G74:G82" si="7">E74*F74</f>
        <v>0</v>
      </c>
      <c r="H74" s="331"/>
      <c r="I74" s="116" t="s">
        <v>699</v>
      </c>
      <c r="J74" s="116" t="str">
        <f>VLOOKUP(I74,Presupuesto!$B$11:$C$566,2,0)</f>
        <v>SERVICIOS DE CAPACITACION.</v>
      </c>
      <c r="K74" s="332" t="s">
        <v>1517</v>
      </c>
      <c r="L74" s="116" t="s">
        <v>394</v>
      </c>
    </row>
    <row r="75" spans="3:12" x14ac:dyDescent="0.25">
      <c r="C75" s="99" t="s">
        <v>48</v>
      </c>
      <c r="D75" s="663"/>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x14ac:dyDescent="0.25">
      <c r="C76" s="99" t="s">
        <v>49</v>
      </c>
      <c r="D76" s="663"/>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x14ac:dyDescent="0.25">
      <c r="C77" s="99" t="s">
        <v>50</v>
      </c>
      <c r="D77" s="663"/>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x14ac:dyDescent="0.25">
      <c r="C78" s="99" t="s">
        <v>417</v>
      </c>
      <c r="D78" s="663"/>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x14ac:dyDescent="0.25">
      <c r="C79" s="99" t="s">
        <v>51</v>
      </c>
      <c r="D79" s="663"/>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x14ac:dyDescent="0.25">
      <c r="C80" s="99" t="s">
        <v>123</v>
      </c>
      <c r="D80" s="663"/>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x14ac:dyDescent="0.25">
      <c r="C81" s="99" t="s">
        <v>34</v>
      </c>
      <c r="D81" s="663"/>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x14ac:dyDescent="0.25">
      <c r="C82" s="109" t="s">
        <v>52</v>
      </c>
      <c r="D82" s="663"/>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c r="E89" s="93"/>
      <c r="F89" s="93"/>
      <c r="G89" s="93"/>
      <c r="H89" s="76"/>
      <c r="I89" s="76"/>
      <c r="J89" s="76"/>
      <c r="K89" s="112"/>
    </row>
    <row r="90" spans="3:12"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x14ac:dyDescent="0.25">
      <c r="C93" s="328" t="s">
        <v>47</v>
      </c>
      <c r="D93" s="662"/>
      <c r="E93" s="329"/>
      <c r="F93" s="115">
        <v>30000</v>
      </c>
      <c r="G93" s="330">
        <f t="shared" ref="G93:G101" si="9">E93*F93</f>
        <v>0</v>
      </c>
      <c r="H93" s="331"/>
      <c r="I93" s="116" t="s">
        <v>699</v>
      </c>
      <c r="J93" s="116" t="str">
        <f>VLOOKUP(I93,Presupuesto!$B$11:$C$566,2,0)</f>
        <v>SERVICIOS DE CAPACITACION.</v>
      </c>
      <c r="K93" s="332" t="s">
        <v>1517</v>
      </c>
      <c r="L93" s="116" t="s">
        <v>394</v>
      </c>
    </row>
    <row r="94" spans="3:12" x14ac:dyDescent="0.25">
      <c r="C94" s="99" t="s">
        <v>48</v>
      </c>
      <c r="D94" s="663"/>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x14ac:dyDescent="0.25">
      <c r="C95" s="99" t="s">
        <v>49</v>
      </c>
      <c r="D95" s="663"/>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x14ac:dyDescent="0.25">
      <c r="C96" s="99" t="s">
        <v>50</v>
      </c>
      <c r="D96" s="663"/>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x14ac:dyDescent="0.25">
      <c r="C97" s="99" t="s">
        <v>417</v>
      </c>
      <c r="D97" s="663"/>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x14ac:dyDescent="0.25">
      <c r="C98" s="99" t="s">
        <v>51</v>
      </c>
      <c r="D98" s="663"/>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x14ac:dyDescent="0.25">
      <c r="C99" s="99" t="s">
        <v>123</v>
      </c>
      <c r="D99" s="663"/>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x14ac:dyDescent="0.25">
      <c r="C100" s="99" t="s">
        <v>34</v>
      </c>
      <c r="D100" s="663"/>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x14ac:dyDescent="0.25">
      <c r="C101" s="109" t="s">
        <v>52</v>
      </c>
      <c r="D101" s="663"/>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x14ac:dyDescent="0.3">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c r="E108" s="93"/>
      <c r="F108" s="93"/>
      <c r="G108" s="93"/>
      <c r="H108" s="76"/>
      <c r="I108" s="76"/>
      <c r="J108" s="76"/>
      <c r="K108" s="112"/>
    </row>
    <row r="109" spans="3:12"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662"/>
      <c r="E112" s="329"/>
      <c r="F112" s="115">
        <v>30000</v>
      </c>
      <c r="G112" s="330">
        <f t="shared" ref="G112:G120" si="11">E112*F112</f>
        <v>0</v>
      </c>
      <c r="H112" s="331"/>
      <c r="I112" s="116" t="s">
        <v>699</v>
      </c>
      <c r="J112" s="116" t="str">
        <f>VLOOKUP(I112,Presupuesto!$B$11:$C$566,2,0)</f>
        <v>SERVICIOS DE CAPACITACION.</v>
      </c>
      <c r="K112" s="332" t="s">
        <v>1517</v>
      </c>
      <c r="L112" s="116" t="s">
        <v>394</v>
      </c>
    </row>
    <row r="113" spans="3:12" x14ac:dyDescent="0.25">
      <c r="C113" s="99" t="s">
        <v>48</v>
      </c>
      <c r="D113" s="663"/>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x14ac:dyDescent="0.25">
      <c r="C114" s="99" t="s">
        <v>49</v>
      </c>
      <c r="D114" s="663"/>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x14ac:dyDescent="0.25">
      <c r="C115" s="99" t="s">
        <v>50</v>
      </c>
      <c r="D115" s="663"/>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x14ac:dyDescent="0.25">
      <c r="C116" s="99" t="s">
        <v>417</v>
      </c>
      <c r="D116" s="663"/>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x14ac:dyDescent="0.25">
      <c r="C117" s="99" t="s">
        <v>51</v>
      </c>
      <c r="D117" s="663"/>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x14ac:dyDescent="0.25">
      <c r="C118" s="99" t="s">
        <v>123</v>
      </c>
      <c r="D118" s="663"/>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x14ac:dyDescent="0.25">
      <c r="C119" s="99" t="s">
        <v>34</v>
      </c>
      <c r="D119" s="663"/>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x14ac:dyDescent="0.25">
      <c r="C120" s="109" t="s">
        <v>52</v>
      </c>
      <c r="D120" s="663"/>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c r="E127" s="93"/>
      <c r="F127" s="93"/>
      <c r="G127" s="93"/>
      <c r="H127" s="76"/>
      <c r="I127" s="76"/>
      <c r="J127" s="76"/>
      <c r="K127" s="112"/>
    </row>
    <row r="128" spans="3:12"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662"/>
      <c r="E131" s="329"/>
      <c r="F131" s="115">
        <v>30000</v>
      </c>
      <c r="G131" s="330">
        <f t="shared" ref="G131:G139" si="13">E131*F131</f>
        <v>0</v>
      </c>
      <c r="H131" s="331"/>
      <c r="I131" s="116" t="s">
        <v>699</v>
      </c>
      <c r="J131" s="116" t="str">
        <f>VLOOKUP(I131,Presupuesto!$B$11:$C$566,2,0)</f>
        <v>SERVICIOS DE CAPACITACION.</v>
      </c>
      <c r="K131" s="332" t="s">
        <v>1517</v>
      </c>
      <c r="L131" s="116" t="s">
        <v>394</v>
      </c>
    </row>
    <row r="132" spans="3:12" x14ac:dyDescent="0.25">
      <c r="C132" s="99" t="s">
        <v>48</v>
      </c>
      <c r="D132" s="663"/>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x14ac:dyDescent="0.25">
      <c r="C133" s="99" t="s">
        <v>49</v>
      </c>
      <c r="D133" s="663"/>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x14ac:dyDescent="0.25">
      <c r="C134" s="99" t="s">
        <v>50</v>
      </c>
      <c r="D134" s="663"/>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x14ac:dyDescent="0.25">
      <c r="C135" s="99" t="s">
        <v>417</v>
      </c>
      <c r="D135" s="663"/>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x14ac:dyDescent="0.25">
      <c r="C136" s="99" t="s">
        <v>51</v>
      </c>
      <c r="D136" s="663"/>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x14ac:dyDescent="0.25">
      <c r="C137" s="99" t="s">
        <v>123</v>
      </c>
      <c r="D137" s="663"/>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x14ac:dyDescent="0.25">
      <c r="C138" s="99" t="s">
        <v>34</v>
      </c>
      <c r="D138" s="663"/>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x14ac:dyDescent="0.25">
      <c r="C139" s="109" t="s">
        <v>52</v>
      </c>
      <c r="D139" s="663"/>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c r="E146" s="93"/>
      <c r="F146" s="93"/>
      <c r="G146" s="93"/>
      <c r="H146" s="76"/>
      <c r="I146" s="76"/>
      <c r="J146" s="76"/>
      <c r="K146" s="112"/>
    </row>
    <row r="147" spans="3:12"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x14ac:dyDescent="0.25">
      <c r="C150" s="328" t="s">
        <v>47</v>
      </c>
      <c r="D150" s="662"/>
      <c r="E150" s="329"/>
      <c r="F150" s="115">
        <v>30000</v>
      </c>
      <c r="G150" s="330">
        <f t="shared" ref="G150:G158" si="15">E150*F150</f>
        <v>0</v>
      </c>
      <c r="H150" s="331"/>
      <c r="I150" s="116" t="s">
        <v>699</v>
      </c>
      <c r="J150" s="116" t="str">
        <f>VLOOKUP(I150,Presupuesto!$B$11:$C$566,2,0)</f>
        <v>SERVICIOS DE CAPACITACION.</v>
      </c>
      <c r="K150" s="332" t="s">
        <v>1517</v>
      </c>
      <c r="L150" s="116" t="s">
        <v>394</v>
      </c>
    </row>
    <row r="151" spans="3:12" x14ac:dyDescent="0.25">
      <c r="C151" s="99" t="s">
        <v>48</v>
      </c>
      <c r="D151" s="663"/>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x14ac:dyDescent="0.25">
      <c r="C152" s="99" t="s">
        <v>49</v>
      </c>
      <c r="D152" s="663"/>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x14ac:dyDescent="0.25">
      <c r="C153" s="99" t="s">
        <v>50</v>
      </c>
      <c r="D153" s="663"/>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x14ac:dyDescent="0.25">
      <c r="C154" s="99" t="s">
        <v>417</v>
      </c>
      <c r="D154" s="663"/>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x14ac:dyDescent="0.25">
      <c r="C155" s="99" t="s">
        <v>51</v>
      </c>
      <c r="D155" s="663"/>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x14ac:dyDescent="0.25">
      <c r="C156" s="99" t="s">
        <v>123</v>
      </c>
      <c r="D156" s="663"/>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x14ac:dyDescent="0.25">
      <c r="C157" s="99" t="s">
        <v>34</v>
      </c>
      <c r="D157" s="663"/>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x14ac:dyDescent="0.25">
      <c r="C158" s="109" t="s">
        <v>52</v>
      </c>
      <c r="D158" s="663"/>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x14ac:dyDescent="0.3">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c r="E165" s="93"/>
      <c r="F165" s="93"/>
      <c r="G165" s="93"/>
      <c r="H165" s="76"/>
      <c r="I165" s="76"/>
      <c r="J165" s="76"/>
      <c r="K165" s="112"/>
    </row>
    <row r="166" spans="3:12"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662"/>
      <c r="E169" s="329"/>
      <c r="F169" s="115">
        <v>30000</v>
      </c>
      <c r="G169" s="330">
        <f t="shared" ref="G169:G177" si="17">E169*F169</f>
        <v>0</v>
      </c>
      <c r="H169" s="331"/>
      <c r="I169" s="116" t="s">
        <v>699</v>
      </c>
      <c r="J169" s="116" t="str">
        <f>VLOOKUP(I169,Presupuesto!$B$11:$C$566,2,0)</f>
        <v>SERVICIOS DE CAPACITACION.</v>
      </c>
      <c r="K169" s="332" t="s">
        <v>1517</v>
      </c>
      <c r="L169" s="116" t="s">
        <v>394</v>
      </c>
    </row>
    <row r="170" spans="3:12" x14ac:dyDescent="0.25">
      <c r="C170" s="99" t="s">
        <v>48</v>
      </c>
      <c r="D170" s="663"/>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x14ac:dyDescent="0.25">
      <c r="C171" s="99" t="s">
        <v>49</v>
      </c>
      <c r="D171" s="663"/>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x14ac:dyDescent="0.25">
      <c r="C172" s="99" t="s">
        <v>50</v>
      </c>
      <c r="D172" s="663"/>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x14ac:dyDescent="0.25">
      <c r="C173" s="99" t="s">
        <v>417</v>
      </c>
      <c r="D173" s="663"/>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x14ac:dyDescent="0.25">
      <c r="C174" s="99" t="s">
        <v>51</v>
      </c>
      <c r="D174" s="663"/>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x14ac:dyDescent="0.25">
      <c r="C175" s="99" t="s">
        <v>123</v>
      </c>
      <c r="D175" s="663"/>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x14ac:dyDescent="0.25">
      <c r="C176" s="99" t="s">
        <v>34</v>
      </c>
      <c r="D176" s="663"/>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x14ac:dyDescent="0.25">
      <c r="C177" s="109" t="s">
        <v>52</v>
      </c>
      <c r="D177" s="663"/>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c r="E184" s="93"/>
      <c r="F184" s="93"/>
      <c r="G184" s="93"/>
      <c r="H184" s="76"/>
      <c r="I184" s="76"/>
      <c r="J184" s="76"/>
      <c r="K184" s="112"/>
    </row>
    <row r="185" spans="3:12"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662"/>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x14ac:dyDescent="0.25">
      <c r="C189" s="99" t="s">
        <v>48</v>
      </c>
      <c r="D189" s="663"/>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663"/>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663"/>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663"/>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663"/>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663"/>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663"/>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663"/>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662"/>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x14ac:dyDescent="0.25">
      <c r="C208" s="99" t="s">
        <v>48</v>
      </c>
      <c r="D208" s="663"/>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663"/>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663"/>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663"/>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663"/>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663"/>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663"/>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663"/>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662"/>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x14ac:dyDescent="0.25">
      <c r="C227" s="99" t="s">
        <v>48</v>
      </c>
      <c r="D227" s="663"/>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663"/>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663"/>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663"/>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663"/>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663"/>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663"/>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663"/>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35 C45 C64 C83 C102 C121 C140 C159 C178 C197 C216 C26">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226:I235 I36:I45 I55:I64 I74:I83 I93:I102 I112:I121 I131:I140 I150:I159 I169:I178 I188:I197 I207:I216 I17:I26">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967"/>
  <sheetViews>
    <sheetView showGridLines="0" topLeftCell="H53" zoomScale="84" zoomScaleNormal="84" workbookViewId="0">
      <selection activeCell="L69" sqref="L69"/>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1458000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1458000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c r="E13" s="93"/>
      <c r="F13" s="93"/>
      <c r="G13" s="93"/>
      <c r="H13" s="76"/>
      <c r="I13" s="76"/>
      <c r="J13" s="76"/>
      <c r="K13" s="153"/>
      <c r="CA13" s="304"/>
    </row>
    <row r="14" spans="1:555" ht="18.75" x14ac:dyDescent="0.25">
      <c r="C14" s="211" t="str">
        <f>'8. Asegura. de la Calid. y M'!F27</f>
        <v>Pago de salarios para tres plazas y la apertura de tres plazas nuevas</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1362</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Aseguramiento de la Calidad</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Aseguramiento de la Calidad</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Aseguramiento de la Calidad</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Aseguramiento de la Calidad</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Aseguramiento de la Calidad</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Aseguramiento de la Calidad</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Aseguramiento de la Calidad</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Aseguramiento de la Calidad</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Aseguramiento de la Calidad</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Aseguramiento de la Calidad</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Aseguramiento de la Calidad</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Aseguramiento de la Calidad</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Aseguramiento de la Calidad</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Aseguramiento de la Calidad</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Aseguramiento de la Calidad</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Aseguramiento de la Calidad</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Aseguramiento de la Calidad</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Aseguramiento de la Calidad</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Aseguramiento de la Calidad</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Aseguramiento de la Calidad</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Aseguramiento de la Calidad</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Aseguramiento de la Calidad</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Aseguramiento de la Calidad</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Aseguramiento de la Calidad</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Aseguramiento de la Calidad</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Aseguramiento de la Calidad</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Aseguramiento de la Calidad</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Aseguramiento de la Calidad</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Aseguramiento de la Calidad</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Aseguramiento de la Calidad</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Aseguramiento de la Calidad</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Aseguramiento de la Calidad</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Aseguramiento de la Calidad</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Aseguramiento de la Calidad</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Aseguramiento de la Calidad</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Aseguramiento de la Calidad</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Aseguramiento de la Calidad</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Aseguramiento de la Calidad</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Aseguramiento de la Calidad</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Aseguramiento de la Calidad</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Aseguramiento de la Calidad</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Aseguramiento de la Calidad</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Aseguramiento de la Calidad</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Aseguramiento de la Calidad</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Aseguramiento de la Calidad</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Aseguramiento de la Calidad</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Aseguramiento de la Calidad</v>
      </c>
      <c r="L64" s="98" t="s">
        <v>394</v>
      </c>
    </row>
    <row r="65" spans="3:12" ht="15.75" thickBot="1" x14ac:dyDescent="0.3">
      <c r="C65" s="140" t="s">
        <v>61</v>
      </c>
      <c r="D65" s="199">
        <v>6</v>
      </c>
      <c r="E65" s="152">
        <v>12</v>
      </c>
      <c r="F65" s="118">
        <v>18000</v>
      </c>
      <c r="G65" s="113">
        <f>D65*E65*F65</f>
        <v>1296000</v>
      </c>
      <c r="H65" s="166"/>
      <c r="I65" s="114" t="s">
        <v>496</v>
      </c>
      <c r="J65" s="114" t="str">
        <f>VLOOKUP(I65,Presupuesto!$B$11:$C$565,2,0)</f>
        <v>SUELDOS Y SALARIOS PERMANENTES</v>
      </c>
      <c r="K65" s="98" t="str">
        <f t="shared" si="1"/>
        <v>Aseguramiento de la Calidad</v>
      </c>
      <c r="L65" s="98" t="s">
        <v>394</v>
      </c>
    </row>
    <row r="66" spans="3:12" x14ac:dyDescent="0.25">
      <c r="C66" s="171" t="s">
        <v>58</v>
      </c>
      <c r="D66" s="169"/>
      <c r="E66" s="131">
        <v>0</v>
      </c>
      <c r="F66" s="119">
        <f>IF(E65=0,"",(G65/E65)/12*E65)</f>
        <v>108000</v>
      </c>
      <c r="G66" s="120">
        <f>F66</f>
        <v>108000</v>
      </c>
      <c r="H66" s="164" t="s">
        <v>1509</v>
      </c>
      <c r="I66" s="101" t="s">
        <v>516</v>
      </c>
      <c r="J66" s="101" t="str">
        <f>VLOOKUP(I66,Presupuesto!$B$11:$C$565,2,0)</f>
        <v>AGUINALDO Y DECIMO CUARTO MES</v>
      </c>
      <c r="K66" s="98" t="str">
        <f t="shared" si="1"/>
        <v>Aseguramiento de la Calidad</v>
      </c>
      <c r="L66" s="98" t="s">
        <v>394</v>
      </c>
    </row>
    <row r="67" spans="3:12" ht="15.75" thickBot="1" x14ac:dyDescent="0.3">
      <c r="C67" s="173" t="s">
        <v>59</v>
      </c>
      <c r="D67" s="162"/>
      <c r="E67" s="132">
        <v>0</v>
      </c>
      <c r="F67" s="105">
        <f>IF(E65&lt;6,"",((E65-6)/12)*(G65/E65))</f>
        <v>54000</v>
      </c>
      <c r="G67" s="105">
        <f>F67</f>
        <v>54000</v>
      </c>
      <c r="H67" s="162" t="s">
        <v>1509</v>
      </c>
      <c r="I67" s="106" t="s">
        <v>519</v>
      </c>
      <c r="J67" s="124" t="str">
        <f>VLOOKUP(I67,Presupuesto!$B$11:$C$565,2,0)</f>
        <v>DECIMOCUARTO MES</v>
      </c>
      <c r="K67" s="106" t="str">
        <f t="shared" si="1"/>
        <v>Aseguramiento de la Calidad</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c r="E73" s="93"/>
      <c r="F73" s="93"/>
      <c r="G73" s="93"/>
      <c r="H73" s="76"/>
      <c r="I73" s="76"/>
      <c r="J73" s="76"/>
      <c r="K73" s="153"/>
    </row>
    <row r="74" spans="3:12" ht="18.75" x14ac:dyDescent="0.2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c r="E133" s="93"/>
      <c r="F133" s="93"/>
      <c r="G133" s="93"/>
      <c r="H133" s="76"/>
      <c r="I133" s="76"/>
      <c r="J133" s="76"/>
      <c r="K133" s="153"/>
    </row>
    <row r="134" spans="3:12" ht="18.75" x14ac:dyDescent="0.2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c r="E193" s="93"/>
      <c r="F193" s="93"/>
      <c r="G193" s="93"/>
      <c r="H193" s="76"/>
      <c r="I193" s="76"/>
      <c r="J193" s="76"/>
      <c r="K193" s="153"/>
    </row>
    <row r="194" spans="3:12" ht="18.75" x14ac:dyDescent="0.2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22" priority="17" operator="greaterThan">
      <formula>12</formula>
    </cfRule>
  </conditionalFormatting>
  <conditionalFormatting sqref="E956">
    <cfRule type="cellIs" dxfId="21" priority="1" operator="greaterThan">
      <formula>12</formula>
    </cfRule>
  </conditionalFormatting>
  <conditionalFormatting sqref="E116">
    <cfRule type="cellIs" dxfId="20" priority="15" operator="greaterThan">
      <formula>12</formula>
    </cfRule>
  </conditionalFormatting>
  <conditionalFormatting sqref="E176">
    <cfRule type="cellIs" dxfId="19" priority="14" operator="greaterThan">
      <formula>12</formula>
    </cfRule>
  </conditionalFormatting>
  <conditionalFormatting sqref="E236">
    <cfRule type="cellIs" dxfId="18" priority="13" operator="greaterThan">
      <formula>12</formula>
    </cfRule>
  </conditionalFormatting>
  <conditionalFormatting sqref="E296">
    <cfRule type="cellIs" dxfId="17" priority="12" operator="greaterThan">
      <formula>12</formula>
    </cfRule>
  </conditionalFormatting>
  <conditionalFormatting sqref="E356">
    <cfRule type="cellIs" dxfId="16" priority="11" operator="greaterThan">
      <formula>12</formula>
    </cfRule>
  </conditionalFormatting>
  <conditionalFormatting sqref="E416">
    <cfRule type="cellIs" dxfId="15" priority="10" operator="greaterThan">
      <formula>12</formula>
    </cfRule>
  </conditionalFormatting>
  <conditionalFormatting sqref="E476">
    <cfRule type="cellIs" dxfId="14" priority="9" operator="greaterThan">
      <formula>12</formula>
    </cfRule>
  </conditionalFormatting>
  <conditionalFormatting sqref="E536">
    <cfRule type="cellIs" dxfId="13" priority="8" operator="greaterThan">
      <formula>12</formula>
    </cfRule>
  </conditionalFormatting>
  <conditionalFormatting sqref="E596">
    <cfRule type="cellIs" dxfId="12" priority="7" operator="greaterThan">
      <formula>12</formula>
    </cfRule>
  </conditionalFormatting>
  <conditionalFormatting sqref="E656">
    <cfRule type="cellIs" dxfId="11" priority="6" operator="greaterThan">
      <formula>12</formula>
    </cfRule>
  </conditionalFormatting>
  <conditionalFormatting sqref="E716">
    <cfRule type="cellIs" dxfId="10" priority="5" operator="greaterThan">
      <formula>12</formula>
    </cfRule>
  </conditionalFormatting>
  <conditionalFormatting sqref="E776">
    <cfRule type="cellIs" dxfId="9" priority="4" operator="greaterThan">
      <formula>12</formula>
    </cfRule>
  </conditionalFormatting>
  <conditionalFormatting sqref="E836">
    <cfRule type="cellIs" dxfId="8" priority="3" operator="greaterThan">
      <formula>12</formula>
    </cfRule>
  </conditionalFormatting>
  <conditionalFormatting sqref="E896">
    <cfRule type="cellIs" dxfId="7"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35"/>
  <sheetViews>
    <sheetView showGridLines="0" topLeftCell="A7" zoomScale="84" zoomScaleNormal="84" workbookViewId="0">
      <selection activeCell="D28" sqref="D28"/>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41800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41800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'11. Gestion Administrativa'!F21</f>
        <v>Compra de escritorios, sillas y materiales de oficina para el personal del departamento de mercadeo</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6</v>
      </c>
      <c r="E17" s="96">
        <v>2800</v>
      </c>
      <c r="F17" s="97">
        <f>D17*E17</f>
        <v>16800</v>
      </c>
      <c r="G17" s="161" t="s">
        <v>1509</v>
      </c>
      <c r="H17" s="98" t="s">
        <v>985</v>
      </c>
      <c r="I17" s="98" t="str">
        <f>VLOOKUP(H17,Presupuesto!$B$11:$C$565,2,0)</f>
        <v>MUEBLES VARIOS DE OFICINA</v>
      </c>
      <c r="J17" s="219" t="s">
        <v>1365</v>
      </c>
      <c r="K17" s="98" t="s">
        <v>396</v>
      </c>
    </row>
    <row r="18" spans="2:11" ht="32.25" customHeight="1" x14ac:dyDescent="0.25">
      <c r="B18" s="93"/>
      <c r="C18" s="99" t="s">
        <v>64</v>
      </c>
      <c r="D18" s="151"/>
      <c r="E18" s="100">
        <v>2400</v>
      </c>
      <c r="F18" s="97">
        <f>D18*E18</f>
        <v>0</v>
      </c>
      <c r="G18" s="161" t="s">
        <v>1509</v>
      </c>
      <c r="H18" s="101" t="s">
        <v>985</v>
      </c>
      <c r="I18" s="98" t="str">
        <f>VLOOKUP(H18,Presupuesto!$B$11:$C$565,2,0)</f>
        <v>MUEBLES VARIOS DE OFICINA</v>
      </c>
      <c r="J18" s="98" t="str">
        <f t="shared" ref="J18:J26" si="0">$J$17</f>
        <v>Gestión del Talento Humano, Administrativo y Docente</v>
      </c>
      <c r="K18" s="98" t="s">
        <v>396</v>
      </c>
    </row>
    <row r="19" spans="2:11" x14ac:dyDescent="0.25">
      <c r="B19" s="93"/>
      <c r="C19" s="99" t="s">
        <v>65</v>
      </c>
      <c r="D19" s="151">
        <v>2</v>
      </c>
      <c r="E19" s="100">
        <v>1000</v>
      </c>
      <c r="F19" s="97">
        <f t="shared" ref="F19:F26" si="1">D19*E19</f>
        <v>2000</v>
      </c>
      <c r="G19" s="161" t="s">
        <v>1509</v>
      </c>
      <c r="H19" s="101" t="s">
        <v>985</v>
      </c>
      <c r="I19" s="98" t="str">
        <f>VLOOKUP(H19,Presupuesto!$B$11:$C$565,2,0)</f>
        <v>MUEBLES VARIOS DE OFICINA</v>
      </c>
      <c r="J19" s="98" t="str">
        <f t="shared" si="0"/>
        <v>Gestión del Talento Humano, Administrativo y Docente</v>
      </c>
      <c r="K19" s="98" t="s">
        <v>396</v>
      </c>
    </row>
    <row r="20" spans="2:11" x14ac:dyDescent="0.25">
      <c r="B20" s="93"/>
      <c r="C20" s="99" t="s">
        <v>66</v>
      </c>
      <c r="D20" s="151"/>
      <c r="E20" s="100">
        <v>6000</v>
      </c>
      <c r="F20" s="97">
        <f t="shared" si="1"/>
        <v>0</v>
      </c>
      <c r="G20" s="161" t="s">
        <v>1509</v>
      </c>
      <c r="H20" s="101" t="s">
        <v>985</v>
      </c>
      <c r="I20" s="98" t="str">
        <f>VLOOKUP(H20,Presupuesto!$B$11:$C$565,2,0)</f>
        <v>MUEBLES VARIOS DE OFICINA</v>
      </c>
      <c r="J20" s="98" t="str">
        <f t="shared" si="0"/>
        <v>Gestión del Talento Humano, Administrativo y Docente</v>
      </c>
      <c r="K20" s="98" t="s">
        <v>396</v>
      </c>
    </row>
    <row r="21" spans="2:11" x14ac:dyDescent="0.25">
      <c r="B21" s="93"/>
      <c r="C21" s="99" t="s">
        <v>67</v>
      </c>
      <c r="D21" s="151"/>
      <c r="E21" s="100">
        <v>3000</v>
      </c>
      <c r="F21" s="97">
        <f t="shared" si="1"/>
        <v>0</v>
      </c>
      <c r="G21" s="161" t="s">
        <v>1509</v>
      </c>
      <c r="H21" s="101" t="s">
        <v>985</v>
      </c>
      <c r="I21" s="98" t="str">
        <f>VLOOKUP(H21,Presupuesto!$B$11:$C$565,2,0)</f>
        <v>MUEBLES VARIOS DE OFICINA</v>
      </c>
      <c r="J21" s="98" t="str">
        <f t="shared" si="0"/>
        <v>Gestión del Talento Humano, Administrativo y Docente</v>
      </c>
      <c r="K21" s="98" t="s">
        <v>396</v>
      </c>
    </row>
    <row r="22" spans="2:11" x14ac:dyDescent="0.25">
      <c r="B22" s="93"/>
      <c r="C22" s="99" t="s">
        <v>68</v>
      </c>
      <c r="D22" s="151">
        <v>1</v>
      </c>
      <c r="E22" s="100">
        <v>10000</v>
      </c>
      <c r="F22" s="97">
        <f t="shared" si="1"/>
        <v>10000</v>
      </c>
      <c r="G22" s="161" t="s">
        <v>1509</v>
      </c>
      <c r="H22" s="101" t="s">
        <v>985</v>
      </c>
      <c r="I22" s="98" t="str">
        <f>VLOOKUP(H22,Presupuesto!$B$11:$C$565,2,0)</f>
        <v>MUEBLES VARIOS DE OFICINA</v>
      </c>
      <c r="J22" s="98" t="str">
        <f t="shared" si="0"/>
        <v>Gestión del Talento Humano, Administrativo y Docente</v>
      </c>
      <c r="K22" s="98" t="s">
        <v>396</v>
      </c>
    </row>
    <row r="23" spans="2:11" x14ac:dyDescent="0.25">
      <c r="B23" s="93"/>
      <c r="C23" s="99" t="s">
        <v>69</v>
      </c>
      <c r="D23" s="151">
        <v>1</v>
      </c>
      <c r="E23" s="100">
        <v>8000</v>
      </c>
      <c r="F23" s="97">
        <f t="shared" si="1"/>
        <v>8000</v>
      </c>
      <c r="G23" s="161" t="s">
        <v>1509</v>
      </c>
      <c r="H23" s="101" t="s">
        <v>988</v>
      </c>
      <c r="I23" s="98" t="str">
        <f>VLOOKUP(H23,Presupuesto!$B$11:$C$565,2,0)</f>
        <v>EQUIPOS VARIOS DE OFICINA</v>
      </c>
      <c r="J23" s="98" t="str">
        <f t="shared" si="0"/>
        <v>Gestión del Talento Humano, Administrativo y Docente</v>
      </c>
      <c r="K23" s="98" t="s">
        <v>396</v>
      </c>
    </row>
    <row r="24" spans="2:11" x14ac:dyDescent="0.25">
      <c r="B24" s="93"/>
      <c r="C24" s="99" t="s">
        <v>70</v>
      </c>
      <c r="D24" s="151"/>
      <c r="E24" s="100">
        <v>2000</v>
      </c>
      <c r="F24" s="97">
        <f t="shared" si="1"/>
        <v>0</v>
      </c>
      <c r="G24" s="161" t="s">
        <v>1509</v>
      </c>
      <c r="H24" s="101" t="s">
        <v>988</v>
      </c>
      <c r="I24" s="98" t="str">
        <f>VLOOKUP(H24,Presupuesto!$B$11:$C$565,2,0)</f>
        <v>EQUIPOS VARIOS DE OFICINA</v>
      </c>
      <c r="J24" s="98" t="str">
        <f t="shared" si="0"/>
        <v>Gestión del Talento Humano, Administrativo y Docente</v>
      </c>
      <c r="K24" s="98" t="s">
        <v>396</v>
      </c>
    </row>
    <row r="25" spans="2:11" x14ac:dyDescent="0.25">
      <c r="B25" s="93"/>
      <c r="C25" s="99" t="s">
        <v>71</v>
      </c>
      <c r="D25" s="151">
        <v>1</v>
      </c>
      <c r="E25" s="100">
        <v>5000</v>
      </c>
      <c r="F25" s="97">
        <f t="shared" si="1"/>
        <v>5000</v>
      </c>
      <c r="G25" s="161" t="s">
        <v>1509</v>
      </c>
      <c r="H25" s="101" t="s">
        <v>988</v>
      </c>
      <c r="I25" s="98" t="str">
        <f>VLOOKUP(H25,Presupuesto!$B$11:$C$565,2,0)</f>
        <v>EQUIPOS VARIOS DE OFICINA</v>
      </c>
      <c r="J25" s="98" t="str">
        <f t="shared" si="0"/>
        <v>Gestión del Talento Humano, Administrativo y Docente</v>
      </c>
      <c r="K25" s="98" t="s">
        <v>396</v>
      </c>
    </row>
    <row r="26" spans="2:11" ht="15.75" thickBot="1" x14ac:dyDescent="0.3">
      <c r="B26" s="93"/>
      <c r="C26" s="102" t="s">
        <v>72</v>
      </c>
      <c r="D26" s="159"/>
      <c r="E26" s="104">
        <v>100000</v>
      </c>
      <c r="F26" s="105">
        <f t="shared" si="1"/>
        <v>0</v>
      </c>
      <c r="G26" s="162" t="s">
        <v>1509</v>
      </c>
      <c r="H26" s="106" t="s">
        <v>988</v>
      </c>
      <c r="I26" s="106" t="str">
        <f>VLOOKUP(H26,Presupuesto!$B$11:$C$565,2,0)</f>
        <v>EQUIPOS VARIOS DE OFICINA</v>
      </c>
      <c r="J26" s="106" t="str">
        <f t="shared" si="0"/>
        <v>Gestión del Talento Humano, Administrativo y Docente</v>
      </c>
      <c r="K26" s="124" t="s">
        <v>396</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c r="E32" s="93"/>
      <c r="F32" s="93"/>
      <c r="G32" s="93"/>
      <c r="H32" s="76"/>
      <c r="I32" s="76"/>
      <c r="J32" s="76"/>
      <c r="K32" s="112"/>
    </row>
    <row r="33" spans="3:11" ht="18.75" x14ac:dyDescent="0.2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1454</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Posgrado</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c r="E51" s="93"/>
      <c r="F51" s="93"/>
      <c r="G51" s="93"/>
      <c r="H51" s="76"/>
      <c r="I51" s="76"/>
      <c r="J51" s="76"/>
      <c r="K51" s="112"/>
    </row>
    <row r="52" spans="3:11" ht="18.75" x14ac:dyDescent="0.2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1454</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Posgrado</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Gestión del Talento Humano, Administrativo y Docente</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Gestión del Talento Humano, Administrativo y Docente</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Gestión del Talento Humano, Administrativo y Docente</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Gestión del Talento Humano, Administrativo y Docente</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Gestión del Talento Humano, Administrativo y Docente</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Gestión del Talento Humano, Administrativo y Docente</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Gestión del Talento Humano, Administrativo y Docente</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Gestión del Talento Humano, Administrativo y Docente</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c r="E70" s="93"/>
      <c r="F70" s="93"/>
      <c r="G70" s="93"/>
      <c r="H70" s="76"/>
      <c r="I70" s="76"/>
      <c r="J70" s="76"/>
      <c r="K70" s="112"/>
    </row>
    <row r="71" spans="3:11" ht="18.75" x14ac:dyDescent="0.2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1454</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Posgrado</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c r="E89" s="93"/>
      <c r="F89" s="93"/>
      <c r="G89" s="93"/>
      <c r="H89" s="76"/>
      <c r="I89" s="76"/>
      <c r="J89" s="76"/>
      <c r="K89" s="112"/>
    </row>
    <row r="90" spans="3:11" ht="18.75" x14ac:dyDescent="0.2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c r="H93" s="98" t="s">
        <v>985</v>
      </c>
      <c r="I93" s="98" t="str">
        <f>VLOOKUP(H93,Presupuesto!$B$11:$C$565,2,0)</f>
        <v>MUEBLES VARIOS DE OFICINA</v>
      </c>
      <c r="J93" s="219" t="s">
        <v>1454</v>
      </c>
      <c r="K93" s="98" t="s">
        <v>404</v>
      </c>
    </row>
    <row r="94" spans="3:11" x14ac:dyDescent="0.25">
      <c r="C94" s="99" t="s">
        <v>64</v>
      </c>
      <c r="D94" s="151"/>
      <c r="E94" s="100">
        <v>2400</v>
      </c>
      <c r="F94" s="97">
        <f>D94*E94</f>
        <v>0</v>
      </c>
      <c r="G94" s="161"/>
      <c r="H94" s="101" t="s">
        <v>985</v>
      </c>
      <c r="I94" s="98" t="str">
        <f>VLOOKUP(H94,Presupuesto!$B$11:$C$565,2,0)</f>
        <v>MUEBLES VARIOS DE OFICINA</v>
      </c>
      <c r="J94" s="98" t="str">
        <f>$J$93</f>
        <v>Posgrado</v>
      </c>
      <c r="K94" s="98" t="s">
        <v>412</v>
      </c>
    </row>
    <row r="95" spans="3:11" x14ac:dyDescent="0.25">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x14ac:dyDescent="0.25">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x14ac:dyDescent="0.25">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x14ac:dyDescent="0.25">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c r="E108" s="93"/>
      <c r="F108" s="93"/>
      <c r="G108" s="93"/>
      <c r="H108" s="76"/>
      <c r="I108" s="76"/>
      <c r="J108" s="76"/>
      <c r="K108" s="112"/>
    </row>
    <row r="109" spans="3:11" ht="18.75" x14ac:dyDescent="0.2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1454</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0"/>
      <c r="E127" s="93"/>
      <c r="F127" s="93"/>
      <c r="G127" s="93"/>
      <c r="H127" s="76"/>
      <c r="I127" s="76"/>
      <c r="J127" s="76"/>
      <c r="K127" s="112"/>
    </row>
    <row r="128" spans="3:11" ht="18.75" x14ac:dyDescent="0.2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1454</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0"/>
      <c r="E146" s="93"/>
      <c r="F146" s="93"/>
      <c r="G146" s="93"/>
      <c r="H146" s="76"/>
      <c r="I146" s="76"/>
      <c r="J146" s="76"/>
      <c r="K146" s="112"/>
    </row>
    <row r="147" spans="3:11" ht="18.75" x14ac:dyDescent="0.2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1454</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0"/>
      <c r="E165" s="93"/>
      <c r="F165" s="93"/>
      <c r="G165" s="93"/>
      <c r="H165" s="76"/>
      <c r="I165" s="76"/>
      <c r="J165" s="76"/>
      <c r="K165" s="112"/>
    </row>
    <row r="166" spans="3:11" ht="18.75" x14ac:dyDescent="0.2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1454</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0"/>
      <c r="E184" s="93"/>
      <c r="F184" s="93"/>
      <c r="G184" s="93"/>
      <c r="H184" s="76"/>
      <c r="I184" s="76"/>
      <c r="J184" s="76"/>
      <c r="K184" s="112"/>
    </row>
    <row r="185" spans="3:11" ht="18.75" x14ac:dyDescent="0.2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1454</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0"/>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1454</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0"/>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1479</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226:H235 H36:H45 H55:H64 H74:H83 H93:H102 H112:H121 H131:H140 H150:H159 H169:H178 H188:H197 H207:H216 H17:H26">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I283"/>
  <sheetViews>
    <sheetView showGridLines="0" topLeftCell="A4" workbookViewId="0">
      <selection activeCell="C15" sqref="C15"/>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182500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182500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'11. Gestion Administrativa'!F9</f>
        <v>Compra de equipo tecnológico y computacional para el desarrollo de las funciones del personal del departamento de Marketing</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3</v>
      </c>
      <c r="E17" s="96">
        <f>HLOOKUP($C17,$CB$2:$CE$3,2,0)</f>
        <v>15000</v>
      </c>
      <c r="F17" s="97">
        <f>D17*E17</f>
        <v>45000</v>
      </c>
      <c r="G17" s="165" t="s">
        <v>1509</v>
      </c>
      <c r="H17" s="98" t="s">
        <v>1014</v>
      </c>
      <c r="I17" s="98" t="str">
        <f>VLOOKUP(H17,Presupuesto!$B$11:$C$565,2,0)</f>
        <v>EQUIPO DE COMPUTACION</v>
      </c>
      <c r="J17" s="219" t="s">
        <v>1364</v>
      </c>
      <c r="K17" s="98" t="s">
        <v>395</v>
      </c>
      <c r="L17" s="98"/>
    </row>
    <row r="18" spans="2:12" x14ac:dyDescent="0.25">
      <c r="B18" s="93"/>
      <c r="C18" s="306" t="s">
        <v>1337</v>
      </c>
      <c r="D18" s="151">
        <v>2</v>
      </c>
      <c r="E18" s="96">
        <f>HLOOKUP($C18,$CB$2:$CE$3,2,0)</f>
        <v>35000</v>
      </c>
      <c r="F18" s="97">
        <f>D18*E18</f>
        <v>70000</v>
      </c>
      <c r="G18" s="165" t="s">
        <v>1509</v>
      </c>
      <c r="H18" s="101" t="s">
        <v>1014</v>
      </c>
      <c r="I18" s="101" t="str">
        <f>VLOOKUP(H18,Presupuesto!$B$11:$C$565,2,0)</f>
        <v>EQUIPO DE COMPUTACION</v>
      </c>
      <c r="J18" s="98" t="str">
        <f t="shared" ref="J18:J29" si="0">$J$17</f>
        <v>Gestión Administrativa y  financiera en apoyo al Desarrollo Académico</v>
      </c>
      <c r="K18" s="98" t="s">
        <v>395</v>
      </c>
      <c r="L18" s="98"/>
    </row>
    <row r="19" spans="2:12" x14ac:dyDescent="0.25">
      <c r="B19" s="93"/>
      <c r="C19" s="99" t="s">
        <v>73</v>
      </c>
      <c r="D19" s="151">
        <v>1</v>
      </c>
      <c r="E19" s="100">
        <v>4000</v>
      </c>
      <c r="F19" s="97">
        <f t="shared" ref="F19:F30" si="1">D19*E19</f>
        <v>4000</v>
      </c>
      <c r="G19" s="165" t="s">
        <v>1509</v>
      </c>
      <c r="H19" s="101" t="s">
        <v>986</v>
      </c>
      <c r="I19" s="101" t="str">
        <f>VLOOKUP(H19,Presupuesto!$B$11:$C$565,2,0)</f>
        <v>EQUIPOS VARIOS DE OFICINA</v>
      </c>
      <c r="J19" s="98" t="str">
        <f t="shared" si="0"/>
        <v>Gestión Administrativa y  financiera en apoyo al Desarrollo Académico</v>
      </c>
      <c r="K19" s="98" t="s">
        <v>395</v>
      </c>
      <c r="L19" s="98"/>
    </row>
    <row r="20" spans="2:12" x14ac:dyDescent="0.25">
      <c r="B20" s="93"/>
      <c r="C20" s="99" t="s">
        <v>74</v>
      </c>
      <c r="D20" s="151">
        <v>1</v>
      </c>
      <c r="E20" s="100">
        <v>8000</v>
      </c>
      <c r="F20" s="97">
        <f t="shared" si="1"/>
        <v>8000</v>
      </c>
      <c r="G20" s="165" t="s">
        <v>1509</v>
      </c>
      <c r="H20" s="101" t="s">
        <v>1014</v>
      </c>
      <c r="I20" s="101" t="str">
        <f>VLOOKUP(H20,Presupuesto!$B$11:$C$565,2,0)</f>
        <v>EQUIPO DE COMPUTACION</v>
      </c>
      <c r="J20" s="98" t="str">
        <f t="shared" si="0"/>
        <v>Gestión Administrativa y  financiera en apoyo al Desarrollo Académico</v>
      </c>
      <c r="K20" s="98" t="s">
        <v>395</v>
      </c>
      <c r="L20" s="98"/>
    </row>
    <row r="21" spans="2:12" x14ac:dyDescent="0.25">
      <c r="B21" s="93"/>
      <c r="C21" s="99" t="s">
        <v>75</v>
      </c>
      <c r="D21" s="151">
        <v>1</v>
      </c>
      <c r="E21" s="100">
        <v>5000</v>
      </c>
      <c r="F21" s="97">
        <f t="shared" si="1"/>
        <v>5000</v>
      </c>
      <c r="G21" s="165" t="s">
        <v>1509</v>
      </c>
      <c r="H21" s="101" t="s">
        <v>1014</v>
      </c>
      <c r="I21" s="101" t="str">
        <f>VLOOKUP(H21,Presupuesto!$B$11:$C$565,2,0)</f>
        <v>EQUIPO DE COMPUTACION</v>
      </c>
      <c r="J21" s="98" t="str">
        <f t="shared" si="0"/>
        <v>Gestión Administrativa y  financiera en apoyo al Desarrollo Académico</v>
      </c>
      <c r="K21" s="98" t="s">
        <v>395</v>
      </c>
      <c r="L21" s="98"/>
    </row>
    <row r="22" spans="2:12" x14ac:dyDescent="0.25">
      <c r="B22" s="93"/>
      <c r="C22" s="99" t="s">
        <v>35</v>
      </c>
      <c r="D22" s="151">
        <v>1</v>
      </c>
      <c r="E22" s="100">
        <v>13000</v>
      </c>
      <c r="F22" s="97">
        <f t="shared" si="1"/>
        <v>13000</v>
      </c>
      <c r="G22" s="165" t="s">
        <v>1509</v>
      </c>
      <c r="H22" s="101" t="s">
        <v>1000</v>
      </c>
      <c r="I22" s="101" t="str">
        <f>VLOOKUP(H22,Presupuesto!$B$11:$C$565,2,0)</f>
        <v>EQUIPO DE TRANSPORTE TRACCION Y ELEVACION</v>
      </c>
      <c r="J22" s="98" t="str">
        <f t="shared" si="0"/>
        <v>Gestión Administrativa y  financiera en apoyo al Desarrollo Académico</v>
      </c>
      <c r="K22" s="98" t="s">
        <v>395</v>
      </c>
      <c r="L22" s="98"/>
    </row>
    <row r="23" spans="2:12" x14ac:dyDescent="0.25">
      <c r="B23" s="93"/>
      <c r="C23" s="99" t="s">
        <v>76</v>
      </c>
      <c r="D23" s="151"/>
      <c r="E23" s="100">
        <v>15000</v>
      </c>
      <c r="F23" s="97">
        <f t="shared" si="1"/>
        <v>0</v>
      </c>
      <c r="G23" s="165" t="s">
        <v>1509</v>
      </c>
      <c r="H23" s="101" t="s">
        <v>1000</v>
      </c>
      <c r="I23" s="101" t="str">
        <f>VLOOKUP(H23,Presupuesto!$B$11:$C$565,2,0)</f>
        <v>EQUIPO DE TRANSPORTE TRACCION Y ELEVACION</v>
      </c>
      <c r="J23" s="98" t="str">
        <f t="shared" si="0"/>
        <v>Gestión Administrativa y  financiera en apoyo al Desarrollo Académico</v>
      </c>
      <c r="K23" s="98" t="s">
        <v>395</v>
      </c>
      <c r="L23" s="98"/>
    </row>
    <row r="24" spans="2:12" x14ac:dyDescent="0.25">
      <c r="B24" s="93"/>
      <c r="C24" s="99" t="s">
        <v>77</v>
      </c>
      <c r="D24" s="151">
        <v>1</v>
      </c>
      <c r="E24" s="100">
        <v>10000</v>
      </c>
      <c r="F24" s="97">
        <f t="shared" si="1"/>
        <v>10000</v>
      </c>
      <c r="G24" s="165" t="s">
        <v>1509</v>
      </c>
      <c r="H24" s="101" t="s">
        <v>1000</v>
      </c>
      <c r="I24" s="101" t="str">
        <f>VLOOKUP(H24,Presupuesto!$B$11:$C$565,2,0)</f>
        <v>EQUIPO DE TRANSPORTE TRACCION Y ELEVACION</v>
      </c>
      <c r="J24" s="98" t="str">
        <f t="shared" si="0"/>
        <v>Gestión Administrativa y  financiera en apoyo al Desarrollo Académico</v>
      </c>
      <c r="K24" s="98" t="s">
        <v>395</v>
      </c>
      <c r="L24" s="98"/>
    </row>
    <row r="25" spans="2:12" x14ac:dyDescent="0.25">
      <c r="C25" s="99" t="s">
        <v>78</v>
      </c>
      <c r="D25" s="151"/>
      <c r="E25" s="100">
        <v>10000</v>
      </c>
      <c r="F25" s="97">
        <f t="shared" si="1"/>
        <v>0</v>
      </c>
      <c r="G25" s="165" t="s">
        <v>1509</v>
      </c>
      <c r="H25" s="101" t="s">
        <v>1046</v>
      </c>
      <c r="I25" s="101" t="str">
        <f>VLOOKUP(H25,Presupuesto!$B$11:$C$565,2,0)</f>
        <v>APLICACIONES INFORMATICAS</v>
      </c>
      <c r="J25" s="98" t="str">
        <f t="shared" si="0"/>
        <v>Gestión Administrativa y  financiera en apoyo al Desarrollo Académico</v>
      </c>
      <c r="K25" s="98" t="s">
        <v>395</v>
      </c>
      <c r="L25" s="98"/>
    </row>
    <row r="26" spans="2:12" x14ac:dyDescent="0.25">
      <c r="C26" s="109" t="s">
        <v>79</v>
      </c>
      <c r="D26" s="151">
        <v>5</v>
      </c>
      <c r="E26" s="100">
        <v>2000</v>
      </c>
      <c r="F26" s="97">
        <f t="shared" si="1"/>
        <v>10000</v>
      </c>
      <c r="G26" s="165" t="s">
        <v>1509</v>
      </c>
      <c r="H26" s="110" t="s">
        <v>1014</v>
      </c>
      <c r="I26" s="110" t="str">
        <f>VLOOKUP(H26,Presupuesto!$B$11:$C$565,2,0)</f>
        <v>EQUIPO DE COMPUTACION</v>
      </c>
      <c r="J26" s="98" t="str">
        <f t="shared" si="0"/>
        <v>Gestión Administrativa y  financiera en apoyo al Desarrollo Académico</v>
      </c>
      <c r="K26" s="98" t="s">
        <v>395</v>
      </c>
      <c r="L26" s="98"/>
    </row>
    <row r="27" spans="2:12" x14ac:dyDescent="0.25">
      <c r="C27" s="109" t="s">
        <v>1649</v>
      </c>
      <c r="D27" s="151">
        <v>6</v>
      </c>
      <c r="E27" s="100">
        <v>1500</v>
      </c>
      <c r="F27" s="97">
        <f t="shared" si="1"/>
        <v>9000</v>
      </c>
      <c r="G27" s="165" t="s">
        <v>1509</v>
      </c>
      <c r="H27" s="110" t="s">
        <v>946</v>
      </c>
      <c r="I27" s="110" t="str">
        <f>VLOOKUP(H27,Presupuesto!$B$11:$C$565,2,0)</f>
        <v>UTILES Y MATERIALES ELECTRICOS</v>
      </c>
      <c r="J27" s="98" t="str">
        <f t="shared" si="0"/>
        <v>Gestión Administrativa y  financiera en apoyo al Desarrollo Académico</v>
      </c>
      <c r="K27" s="98" t="s">
        <v>395</v>
      </c>
      <c r="L27" s="98"/>
    </row>
    <row r="28" spans="2:12" x14ac:dyDescent="0.25">
      <c r="C28" s="109" t="s">
        <v>80</v>
      </c>
      <c r="D28" s="151">
        <v>1</v>
      </c>
      <c r="E28" s="100">
        <v>1500</v>
      </c>
      <c r="F28" s="97">
        <f t="shared" si="1"/>
        <v>1500</v>
      </c>
      <c r="G28" s="165" t="s">
        <v>1509</v>
      </c>
      <c r="H28" s="110" t="s">
        <v>1014</v>
      </c>
      <c r="I28" s="110" t="str">
        <f>VLOOKUP(H28,Presupuesto!$B$11:$C$565,2,0)</f>
        <v>EQUIPO DE COMPUTACION</v>
      </c>
      <c r="J28" s="98" t="str">
        <f t="shared" si="0"/>
        <v>Gestión Administrativa y  financiera en apoyo al Desarrollo Académico</v>
      </c>
      <c r="K28" s="98" t="s">
        <v>395</v>
      </c>
      <c r="L28" s="98"/>
    </row>
    <row r="29" spans="2:12" x14ac:dyDescent="0.25">
      <c r="C29" s="109" t="s">
        <v>81</v>
      </c>
      <c r="D29" s="151">
        <v>6</v>
      </c>
      <c r="E29" s="100">
        <v>500</v>
      </c>
      <c r="F29" s="97">
        <f t="shared" si="1"/>
        <v>3000</v>
      </c>
      <c r="G29" s="165" t="s">
        <v>1509</v>
      </c>
      <c r="H29" s="110" t="s">
        <v>955</v>
      </c>
      <c r="I29" s="110" t="str">
        <f>VLOOKUP(H29,Presupuesto!$B$11:$C$565,2,0)</f>
        <v>OTROS RESPUESTOS Y ACCESORIOS MENORES</v>
      </c>
      <c r="J29" s="98" t="str">
        <f t="shared" si="0"/>
        <v>Gestión Administrativa y  financiera en apoyo al Desarrollo Académico</v>
      </c>
      <c r="K29" s="98" t="s">
        <v>395</v>
      </c>
      <c r="L29" s="98"/>
    </row>
    <row r="30" spans="2:12" ht="15.75" thickBot="1" x14ac:dyDescent="0.3">
      <c r="B30" s="93"/>
      <c r="C30" s="102" t="s">
        <v>82</v>
      </c>
      <c r="D30" s="159">
        <v>200</v>
      </c>
      <c r="E30" s="104">
        <v>20</v>
      </c>
      <c r="F30" s="105">
        <f t="shared" si="1"/>
        <v>4000</v>
      </c>
      <c r="G30" s="162" t="s">
        <v>1509</v>
      </c>
      <c r="H30" s="106" t="s">
        <v>955</v>
      </c>
      <c r="I30" s="106" t="str">
        <f>VLOOKUP(H30,Presupuesto!$B$11:$C$565,2,0)</f>
        <v>OTROS RESPUESTOS Y ACCESORIOS MENORES</v>
      </c>
      <c r="J30" s="106" t="str">
        <f t="shared" ref="J30" si="2">$J$17</f>
        <v>Gestión Administrativa y  financiera en apoyo al Desarrollo Académico</v>
      </c>
      <c r="K30" s="124" t="s">
        <v>395</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0"/>
      <c r="E36" s="93"/>
      <c r="F36" s="93"/>
      <c r="G36" s="93"/>
      <c r="H36" s="76"/>
      <c r="I36" s="76"/>
      <c r="J36" s="76"/>
      <c r="K36" s="112"/>
    </row>
    <row r="37" spans="3:12" ht="18.75" x14ac:dyDescent="0.25">
      <c r="C37" s="211"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c r="E40" s="96">
        <f>HLOOKUP($C40,$CB$2:$CE$3,2,0)</f>
        <v>15000</v>
      </c>
      <c r="F40" s="97">
        <f>D40*E40</f>
        <v>0</v>
      </c>
      <c r="G40" s="165"/>
      <c r="H40" s="98" t="s">
        <v>1014</v>
      </c>
      <c r="I40" s="98" t="str">
        <f>VLOOKUP(H40,Presupuesto!$B$11:$C$565,2,0)</f>
        <v>EQUIPO DE COMPUTACION</v>
      </c>
      <c r="J40" s="219" t="s">
        <v>1454</v>
      </c>
      <c r="K40" s="98" t="s">
        <v>394</v>
      </c>
      <c r="L40" s="98"/>
    </row>
    <row r="41" spans="3:12" x14ac:dyDescent="0.25">
      <c r="C41" s="306" t="s">
        <v>1337</v>
      </c>
      <c r="D41" s="151"/>
      <c r="E41" s="96">
        <f>HLOOKUP($C41,$CB$2:$CE$3,2,0)</f>
        <v>35000</v>
      </c>
      <c r="F41" s="97">
        <f>D41*E41</f>
        <v>0</v>
      </c>
      <c r="G41" s="165"/>
      <c r="H41" s="101" t="s">
        <v>1014</v>
      </c>
      <c r="I41" s="101" t="str">
        <f>VLOOKUP(H41,Presupuesto!$B$11:$C$565,2,0)</f>
        <v>EQUIPO DE COMPUTACION</v>
      </c>
      <c r="J41" s="98" t="str">
        <f>$J$40</f>
        <v>Posgrado</v>
      </c>
      <c r="K41" s="98" t="s">
        <v>412</v>
      </c>
      <c r="L41" s="98"/>
    </row>
    <row r="42" spans="3:12" x14ac:dyDescent="0.25">
      <c r="C42" s="99" t="s">
        <v>73</v>
      </c>
      <c r="D42" s="151"/>
      <c r="E42" s="100">
        <v>4000</v>
      </c>
      <c r="F42" s="97">
        <f t="shared" ref="F42:F53" si="3">D42*E42</f>
        <v>0</v>
      </c>
      <c r="G42" s="165"/>
      <c r="H42" s="101" t="s">
        <v>986</v>
      </c>
      <c r="I42" s="101" t="str">
        <f>VLOOKUP(H42,Presupuesto!$B$11:$C$565,2,0)</f>
        <v>EQUIPOS VARIOS DE OFICINA</v>
      </c>
      <c r="J42" s="98" t="str">
        <f t="shared" ref="J42:J53" si="4">$J$40</f>
        <v>Posgrado</v>
      </c>
      <c r="K42" s="98" t="s">
        <v>395</v>
      </c>
      <c r="L42" s="98"/>
    </row>
    <row r="43" spans="3:12" x14ac:dyDescent="0.25">
      <c r="C43" s="99" t="s">
        <v>74</v>
      </c>
      <c r="D43" s="151"/>
      <c r="E43" s="100">
        <v>8000</v>
      </c>
      <c r="F43" s="97">
        <f t="shared" si="3"/>
        <v>0</v>
      </c>
      <c r="G43" s="165"/>
      <c r="H43" s="101" t="s">
        <v>1014</v>
      </c>
      <c r="I43" s="101" t="str">
        <f>VLOOKUP(H43,Presupuesto!$B$11:$C$565,2,0)</f>
        <v>EQUIPO DE COMPUTACION</v>
      </c>
      <c r="J43" s="98" t="str">
        <f t="shared" si="4"/>
        <v>Posgrado</v>
      </c>
      <c r="K43" s="98" t="s">
        <v>395</v>
      </c>
      <c r="L43" s="98"/>
    </row>
    <row r="44" spans="3:12" x14ac:dyDescent="0.25">
      <c r="C44" s="99" t="s">
        <v>75</v>
      </c>
      <c r="D44" s="151"/>
      <c r="E44" s="100">
        <v>5000</v>
      </c>
      <c r="F44" s="97">
        <f t="shared" si="3"/>
        <v>0</v>
      </c>
      <c r="G44" s="165"/>
      <c r="H44" s="101" t="s">
        <v>1014</v>
      </c>
      <c r="I44" s="101" t="str">
        <f>VLOOKUP(H44,Presupuesto!$B$11:$C$565,2,0)</f>
        <v>EQUIPO DE COMPUTACION</v>
      </c>
      <c r="J44" s="98" t="str">
        <f t="shared" si="4"/>
        <v>Posgrado</v>
      </c>
      <c r="K44" s="98" t="s">
        <v>395</v>
      </c>
      <c r="L44" s="98"/>
    </row>
    <row r="45" spans="3:12" x14ac:dyDescent="0.25">
      <c r="C45" s="99" t="s">
        <v>35</v>
      </c>
      <c r="D45" s="151"/>
      <c r="E45" s="100">
        <v>13000</v>
      </c>
      <c r="F45" s="97">
        <f t="shared" si="3"/>
        <v>0</v>
      </c>
      <c r="G45" s="165"/>
      <c r="H45" s="101" t="s">
        <v>1000</v>
      </c>
      <c r="I45" s="101" t="str">
        <f>VLOOKUP(H45,Presupuesto!$B$11:$C$565,2,0)</f>
        <v>EQUIPO DE TRANSPORTE TRACCION Y ELEVACION</v>
      </c>
      <c r="J45" s="98" t="str">
        <f t="shared" si="4"/>
        <v>Posgrado</v>
      </c>
      <c r="K45" s="98" t="s">
        <v>395</v>
      </c>
      <c r="L45" s="98"/>
    </row>
    <row r="46" spans="3:12" x14ac:dyDescent="0.25">
      <c r="C46" s="99" t="s">
        <v>76</v>
      </c>
      <c r="D46" s="151"/>
      <c r="E46" s="100">
        <v>15000</v>
      </c>
      <c r="F46" s="97">
        <f t="shared" si="3"/>
        <v>0</v>
      </c>
      <c r="G46" s="165"/>
      <c r="H46" s="101" t="s">
        <v>1000</v>
      </c>
      <c r="I46" s="101" t="str">
        <f>VLOOKUP(H46,Presupuesto!$B$11:$C$565,2,0)</f>
        <v>EQUIPO DE TRANSPORTE TRACCION Y ELEVACION</v>
      </c>
      <c r="J46" s="98" t="str">
        <f t="shared" si="4"/>
        <v>Posgrado</v>
      </c>
      <c r="K46" s="98" t="s">
        <v>395</v>
      </c>
      <c r="L46" s="98"/>
    </row>
    <row r="47" spans="3:12" x14ac:dyDescent="0.25">
      <c r="C47" s="99" t="s">
        <v>77</v>
      </c>
      <c r="D47" s="151"/>
      <c r="E47" s="100">
        <v>10000</v>
      </c>
      <c r="F47" s="97">
        <f t="shared" si="3"/>
        <v>0</v>
      </c>
      <c r="G47" s="165"/>
      <c r="H47" s="101" t="s">
        <v>1000</v>
      </c>
      <c r="I47" s="101" t="str">
        <f>VLOOKUP(H47,Presupuesto!$B$11:$C$565,2,0)</f>
        <v>EQUIPO DE TRANSPORTE TRACCION Y ELEVACION</v>
      </c>
      <c r="J47" s="98" t="str">
        <f t="shared" si="4"/>
        <v>Posgrado</v>
      </c>
      <c r="K47" s="98" t="s">
        <v>403</v>
      </c>
      <c r="L47" s="98"/>
    </row>
    <row r="48" spans="3:12" x14ac:dyDescent="0.25">
      <c r="C48" s="99" t="s">
        <v>78</v>
      </c>
      <c r="D48" s="151"/>
      <c r="E48" s="100">
        <v>10000</v>
      </c>
      <c r="F48" s="97">
        <f t="shared" si="3"/>
        <v>0</v>
      </c>
      <c r="G48" s="165"/>
      <c r="H48" s="101" t="s">
        <v>1046</v>
      </c>
      <c r="I48" s="101" t="str">
        <f>VLOOKUP(H48,Presupuesto!$B$11:$C$565,2,0)</f>
        <v>APLICACIONES INFORMATICAS</v>
      </c>
      <c r="J48" s="98" t="str">
        <f t="shared" si="4"/>
        <v>Posgrado</v>
      </c>
      <c r="K48" s="98" t="s">
        <v>399</v>
      </c>
      <c r="L48" s="98"/>
    </row>
    <row r="49" spans="3:12" x14ac:dyDescent="0.25">
      <c r="C49" s="109" t="s">
        <v>79</v>
      </c>
      <c r="D49" s="151"/>
      <c r="E49" s="100">
        <v>2000</v>
      </c>
      <c r="F49" s="97">
        <f t="shared" si="3"/>
        <v>0</v>
      </c>
      <c r="G49" s="165"/>
      <c r="H49" s="110" t="s">
        <v>1014</v>
      </c>
      <c r="I49" s="110" t="str">
        <f>VLOOKUP(H49,Presupuesto!$B$11:$C$565,2,0)</f>
        <v>EQUIPO DE COMPUTACION</v>
      </c>
      <c r="J49" s="98" t="str">
        <f t="shared" si="4"/>
        <v>Posgrado</v>
      </c>
      <c r="K49" s="98" t="s">
        <v>395</v>
      </c>
      <c r="L49" s="98"/>
    </row>
    <row r="50" spans="3:12" x14ac:dyDescent="0.25">
      <c r="C50" s="109" t="s">
        <v>1482</v>
      </c>
      <c r="D50" s="151"/>
      <c r="E50" s="100">
        <v>1500</v>
      </c>
      <c r="F50" s="97">
        <f t="shared" si="3"/>
        <v>0</v>
      </c>
      <c r="G50" s="165"/>
      <c r="H50" s="110" t="s">
        <v>946</v>
      </c>
      <c r="I50" s="110" t="str">
        <f>VLOOKUP(H50,Presupuesto!$B$11:$C$565,2,0)</f>
        <v>UTILES Y MATERIALES ELECTRICOS</v>
      </c>
      <c r="J50" s="98" t="str">
        <f t="shared" si="4"/>
        <v>Posgrado</v>
      </c>
      <c r="K50" s="98" t="s">
        <v>395</v>
      </c>
      <c r="L50" s="98"/>
    </row>
    <row r="51" spans="3:12" x14ac:dyDescent="0.25">
      <c r="C51" s="109" t="s">
        <v>80</v>
      </c>
      <c r="D51" s="151"/>
      <c r="E51" s="100">
        <v>1500</v>
      </c>
      <c r="F51" s="97">
        <f t="shared" si="3"/>
        <v>0</v>
      </c>
      <c r="G51" s="165"/>
      <c r="H51" s="110" t="s">
        <v>1014</v>
      </c>
      <c r="I51" s="110" t="str">
        <f>VLOOKUP(H51,Presupuesto!$B$11:$C$565,2,0)</f>
        <v>EQUIPO DE COMPUTACION</v>
      </c>
      <c r="J51" s="98" t="str">
        <f t="shared" si="4"/>
        <v>Posgrado</v>
      </c>
      <c r="K51" s="98" t="s">
        <v>395</v>
      </c>
      <c r="L51" s="98"/>
    </row>
    <row r="52" spans="3:12" x14ac:dyDescent="0.25">
      <c r="C52" s="109" t="s">
        <v>81</v>
      </c>
      <c r="D52" s="151"/>
      <c r="E52" s="100">
        <v>500</v>
      </c>
      <c r="F52" s="97">
        <f t="shared" si="3"/>
        <v>0</v>
      </c>
      <c r="G52" s="165"/>
      <c r="H52" s="110" t="s">
        <v>955</v>
      </c>
      <c r="I52" s="110" t="str">
        <f>VLOOKUP(H52,Presupuesto!$B$11:$C$565,2,0)</f>
        <v>OTROS RESPUESTOS Y ACCESORIOS MENORES</v>
      </c>
      <c r="J52" s="98" t="str">
        <f t="shared" si="4"/>
        <v>Posgrado</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Posgrado</v>
      </c>
      <c r="K53" s="124" t="s">
        <v>394</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0"/>
      <c r="E59" s="93"/>
      <c r="F59" s="93"/>
      <c r="G59" s="93"/>
      <c r="H59" s="76"/>
      <c r="I59" s="76"/>
      <c r="J59" s="76"/>
      <c r="K59" s="112"/>
    </row>
    <row r="60" spans="3:12" ht="18.75" x14ac:dyDescent="0.25">
      <c r="C60" s="211"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c r="E63" s="96">
        <f>HLOOKUP($C63,$CB$2:$CE$3,2,0)</f>
        <v>15000</v>
      </c>
      <c r="F63" s="97">
        <f>D63*E63</f>
        <v>0</v>
      </c>
      <c r="G63" s="165"/>
      <c r="H63" s="98" t="s">
        <v>1014</v>
      </c>
      <c r="I63" s="98" t="str">
        <f>VLOOKUP(H63,Presupuesto!$B$11:$C$565,2,0)</f>
        <v>EQUIPO DE COMPUTACION</v>
      </c>
      <c r="J63" s="219" t="s">
        <v>1454</v>
      </c>
      <c r="K63" s="98" t="s">
        <v>394</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Posgrado</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Posgrado</v>
      </c>
      <c r="K65" s="98" t="s">
        <v>395</v>
      </c>
      <c r="L65" s="98"/>
    </row>
    <row r="66" spans="3:12" x14ac:dyDescent="0.25">
      <c r="C66" s="99" t="s">
        <v>74</v>
      </c>
      <c r="D66" s="151"/>
      <c r="E66" s="100">
        <v>8000</v>
      </c>
      <c r="F66" s="97">
        <f t="shared" si="5"/>
        <v>0</v>
      </c>
      <c r="G66" s="165"/>
      <c r="H66" s="101" t="s">
        <v>1014</v>
      </c>
      <c r="I66" s="101" t="str">
        <f>VLOOKUP(H66,Presupuesto!$B$11:$C$565,2,0)</f>
        <v>EQUIPO DE COMPUTACION</v>
      </c>
      <c r="J66" s="98" t="str">
        <f t="shared" si="6"/>
        <v>Posgrado</v>
      </c>
      <c r="K66" s="98" t="s">
        <v>395</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Posgrado</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Posgrado</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Posgrado</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Posgrado</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Posgrado</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Posgrado</v>
      </c>
      <c r="K72" s="98" t="s">
        <v>395</v>
      </c>
      <c r="L72" s="98"/>
    </row>
    <row r="73" spans="3:12" x14ac:dyDescent="0.25">
      <c r="C73" s="109" t="s">
        <v>1482</v>
      </c>
      <c r="D73" s="151"/>
      <c r="E73" s="100">
        <v>1500</v>
      </c>
      <c r="F73" s="97">
        <f t="shared" si="5"/>
        <v>0</v>
      </c>
      <c r="G73" s="165"/>
      <c r="H73" s="110" t="s">
        <v>946</v>
      </c>
      <c r="I73" s="110" t="str">
        <f>VLOOKUP(H73,Presupuesto!$B$11:$C$565,2,0)</f>
        <v>UTILES Y MATERIALES ELECTRICOS</v>
      </c>
      <c r="J73" s="98" t="str">
        <f t="shared" si="6"/>
        <v>Posgrado</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Posgrado</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Posgrado</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Posgrado</v>
      </c>
      <c r="K76" s="124" t="s">
        <v>394</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0"/>
      <c r="E82" s="93"/>
      <c r="F82" s="93"/>
      <c r="G82" s="93"/>
      <c r="H82" s="76"/>
      <c r="I82" s="76"/>
      <c r="J82" s="76"/>
      <c r="K82" s="112"/>
    </row>
    <row r="83" spans="3:12" ht="18.75" x14ac:dyDescent="0.25">
      <c r="C83" s="211"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c r="E86" s="96">
        <f>HLOOKUP($C86,$CB$2:$CE$3,2,0)</f>
        <v>15000</v>
      </c>
      <c r="F86" s="97">
        <f>D86*E86</f>
        <v>0</v>
      </c>
      <c r="G86" s="165"/>
      <c r="H86" s="98" t="s">
        <v>1014</v>
      </c>
      <c r="I86" s="98" t="str">
        <f>VLOOKUP(H86,Presupuesto!$B$11:$C$565,2,0)</f>
        <v>EQUIPO DE COMPUTACION</v>
      </c>
      <c r="J86" s="219" t="s">
        <v>1454</v>
      </c>
      <c r="K86" s="98" t="s">
        <v>394</v>
      </c>
      <c r="L86" s="98"/>
    </row>
    <row r="87" spans="3:12" x14ac:dyDescent="0.25">
      <c r="C87" s="306" t="s">
        <v>1337</v>
      </c>
      <c r="D87" s="151"/>
      <c r="E87" s="96">
        <f>HLOOKUP($C87,$CB$2:$CE$3,2,0)</f>
        <v>35000</v>
      </c>
      <c r="F87" s="97">
        <f>D87*E87</f>
        <v>0</v>
      </c>
      <c r="G87" s="165"/>
      <c r="H87" s="101" t="s">
        <v>1014</v>
      </c>
      <c r="I87" s="101" t="str">
        <f>VLOOKUP(H87,Presupuesto!$B$11:$C$565,2,0)</f>
        <v>EQUIPO DE COMPUTACION</v>
      </c>
      <c r="J87" s="98" t="str">
        <f>$J$86</f>
        <v>Posgrado</v>
      </c>
      <c r="K87" s="98" t="s">
        <v>412</v>
      </c>
      <c r="L87" s="98"/>
    </row>
    <row r="88" spans="3:12" x14ac:dyDescent="0.25">
      <c r="C88" s="99" t="s">
        <v>73</v>
      </c>
      <c r="D88" s="151"/>
      <c r="E88" s="100">
        <v>4000</v>
      </c>
      <c r="F88" s="97">
        <f t="shared" ref="F88:F99" si="7">D88*E88</f>
        <v>0</v>
      </c>
      <c r="G88" s="165"/>
      <c r="H88" s="101" t="s">
        <v>986</v>
      </c>
      <c r="I88" s="101" t="str">
        <f>VLOOKUP(H88,Presupuesto!$B$11:$C$565,2,0)</f>
        <v>EQUIPOS VARIOS DE OFICINA</v>
      </c>
      <c r="J88" s="98" t="str">
        <f t="shared" ref="J88:J99" si="8">$J$86</f>
        <v>Posgrado</v>
      </c>
      <c r="K88" s="98" t="s">
        <v>395</v>
      </c>
      <c r="L88" s="98"/>
    </row>
    <row r="89" spans="3:12" x14ac:dyDescent="0.25">
      <c r="C89" s="99" t="s">
        <v>74</v>
      </c>
      <c r="D89" s="151"/>
      <c r="E89" s="100">
        <v>8000</v>
      </c>
      <c r="F89" s="97">
        <f t="shared" si="7"/>
        <v>0</v>
      </c>
      <c r="G89" s="165"/>
      <c r="H89" s="101" t="s">
        <v>1014</v>
      </c>
      <c r="I89" s="101" t="str">
        <f>VLOOKUP(H89,Presupuesto!$B$11:$C$565,2,0)</f>
        <v>EQUIPO DE COMPUTACION</v>
      </c>
      <c r="J89" s="98" t="str">
        <f t="shared" si="8"/>
        <v>Posgrado</v>
      </c>
      <c r="K89" s="98" t="s">
        <v>395</v>
      </c>
      <c r="L89" s="98"/>
    </row>
    <row r="90" spans="3:12" x14ac:dyDescent="0.25">
      <c r="C90" s="99" t="s">
        <v>75</v>
      </c>
      <c r="D90" s="151"/>
      <c r="E90" s="100">
        <v>5000</v>
      </c>
      <c r="F90" s="97">
        <f t="shared" si="7"/>
        <v>0</v>
      </c>
      <c r="G90" s="165"/>
      <c r="H90" s="101" t="s">
        <v>1014</v>
      </c>
      <c r="I90" s="101" t="str">
        <f>VLOOKUP(H90,Presupuesto!$B$11:$C$565,2,0)</f>
        <v>EQUIPO DE COMPUTACION</v>
      </c>
      <c r="J90" s="98" t="str">
        <f t="shared" si="8"/>
        <v>Posgrado</v>
      </c>
      <c r="K90" s="98" t="s">
        <v>395</v>
      </c>
      <c r="L90" s="98"/>
    </row>
    <row r="91" spans="3:12" x14ac:dyDescent="0.25">
      <c r="C91" s="99" t="s">
        <v>35</v>
      </c>
      <c r="D91" s="151"/>
      <c r="E91" s="100">
        <v>13000</v>
      </c>
      <c r="F91" s="97">
        <f t="shared" si="7"/>
        <v>0</v>
      </c>
      <c r="G91" s="165"/>
      <c r="H91" s="101" t="s">
        <v>1000</v>
      </c>
      <c r="I91" s="101" t="str">
        <f>VLOOKUP(H91,Presupuesto!$B$11:$C$565,2,0)</f>
        <v>EQUIPO DE TRANSPORTE TRACCION Y ELEVACION</v>
      </c>
      <c r="J91" s="98" t="str">
        <f t="shared" si="8"/>
        <v>Posgrado</v>
      </c>
      <c r="K91" s="98" t="s">
        <v>395</v>
      </c>
      <c r="L91" s="98"/>
    </row>
    <row r="92" spans="3:12" x14ac:dyDescent="0.25">
      <c r="C92" s="99" t="s">
        <v>76</v>
      </c>
      <c r="D92" s="151"/>
      <c r="E92" s="100">
        <v>15000</v>
      </c>
      <c r="F92" s="97">
        <f t="shared" si="7"/>
        <v>0</v>
      </c>
      <c r="G92" s="165"/>
      <c r="H92" s="101" t="s">
        <v>1000</v>
      </c>
      <c r="I92" s="101" t="str">
        <f>VLOOKUP(H92,Presupuesto!$B$11:$C$565,2,0)</f>
        <v>EQUIPO DE TRANSPORTE TRACCION Y ELEVACION</v>
      </c>
      <c r="J92" s="98" t="str">
        <f t="shared" si="8"/>
        <v>Posgrado</v>
      </c>
      <c r="K92" s="98" t="s">
        <v>395</v>
      </c>
      <c r="L92" s="98"/>
    </row>
    <row r="93" spans="3:12" x14ac:dyDescent="0.25">
      <c r="C93" s="99" t="s">
        <v>77</v>
      </c>
      <c r="D93" s="151"/>
      <c r="E93" s="100">
        <v>10000</v>
      </c>
      <c r="F93" s="97">
        <f t="shared" si="7"/>
        <v>0</v>
      </c>
      <c r="G93" s="165"/>
      <c r="H93" s="101" t="s">
        <v>1000</v>
      </c>
      <c r="I93" s="101" t="str">
        <f>VLOOKUP(H93,Presupuesto!$B$11:$C$565,2,0)</f>
        <v>EQUIPO DE TRANSPORTE TRACCION Y ELEVACION</v>
      </c>
      <c r="J93" s="98" t="str">
        <f t="shared" si="8"/>
        <v>Posgrado</v>
      </c>
      <c r="K93" s="98" t="s">
        <v>403</v>
      </c>
      <c r="L93" s="98"/>
    </row>
    <row r="94" spans="3:12" x14ac:dyDescent="0.25">
      <c r="C94" s="99" t="s">
        <v>78</v>
      </c>
      <c r="D94" s="151"/>
      <c r="E94" s="100">
        <v>10000</v>
      </c>
      <c r="F94" s="97">
        <f t="shared" si="7"/>
        <v>0</v>
      </c>
      <c r="G94" s="165"/>
      <c r="H94" s="101" t="s">
        <v>1046</v>
      </c>
      <c r="I94" s="101" t="str">
        <f>VLOOKUP(H94,Presupuesto!$B$11:$C$565,2,0)</f>
        <v>APLICACIONES INFORMATICAS</v>
      </c>
      <c r="J94" s="98" t="str">
        <f t="shared" si="8"/>
        <v>Posgrado</v>
      </c>
      <c r="K94" s="98" t="s">
        <v>399</v>
      </c>
      <c r="L94" s="98"/>
    </row>
    <row r="95" spans="3:12" x14ac:dyDescent="0.25">
      <c r="C95" s="109" t="s">
        <v>79</v>
      </c>
      <c r="D95" s="151"/>
      <c r="E95" s="100">
        <v>2000</v>
      </c>
      <c r="F95" s="97">
        <f t="shared" si="7"/>
        <v>0</v>
      </c>
      <c r="G95" s="165"/>
      <c r="H95" s="110" t="s">
        <v>1014</v>
      </c>
      <c r="I95" s="110" t="str">
        <f>VLOOKUP(H95,Presupuesto!$B$11:$C$565,2,0)</f>
        <v>EQUIPO DE COMPUTACION</v>
      </c>
      <c r="J95" s="98" t="str">
        <f t="shared" si="8"/>
        <v>Posgrado</v>
      </c>
      <c r="K95" s="98" t="s">
        <v>395</v>
      </c>
      <c r="L95" s="98"/>
    </row>
    <row r="96" spans="3:12" x14ac:dyDescent="0.25">
      <c r="C96" s="109" t="s">
        <v>1482</v>
      </c>
      <c r="D96" s="151"/>
      <c r="E96" s="100">
        <v>1500</v>
      </c>
      <c r="F96" s="97">
        <f t="shared" si="7"/>
        <v>0</v>
      </c>
      <c r="G96" s="165"/>
      <c r="H96" s="110" t="s">
        <v>946</v>
      </c>
      <c r="I96" s="110" t="str">
        <f>VLOOKUP(H96,Presupuesto!$B$11:$C$565,2,0)</f>
        <v>UTILES Y MATERIALES ELECTRICOS</v>
      </c>
      <c r="J96" s="98" t="str">
        <f t="shared" si="8"/>
        <v>Posgrado</v>
      </c>
      <c r="K96" s="98" t="s">
        <v>395</v>
      </c>
      <c r="L96" s="98"/>
    </row>
    <row r="97" spans="3:12" x14ac:dyDescent="0.25">
      <c r="C97" s="109" t="s">
        <v>80</v>
      </c>
      <c r="D97" s="151"/>
      <c r="E97" s="100">
        <v>1500</v>
      </c>
      <c r="F97" s="97">
        <f t="shared" si="7"/>
        <v>0</v>
      </c>
      <c r="G97" s="165"/>
      <c r="H97" s="110" t="s">
        <v>1014</v>
      </c>
      <c r="I97" s="110" t="str">
        <f>VLOOKUP(H97,Presupuesto!$B$11:$C$565,2,0)</f>
        <v>EQUIPO DE COMPUTACION</v>
      </c>
      <c r="J97" s="98" t="str">
        <f t="shared" si="8"/>
        <v>Posgrado</v>
      </c>
      <c r="K97" s="98" t="s">
        <v>395</v>
      </c>
      <c r="L97" s="98"/>
    </row>
    <row r="98" spans="3:12" x14ac:dyDescent="0.25">
      <c r="C98" s="109" t="s">
        <v>81</v>
      </c>
      <c r="D98" s="151"/>
      <c r="E98" s="100">
        <v>500</v>
      </c>
      <c r="F98" s="97">
        <f t="shared" si="7"/>
        <v>0</v>
      </c>
      <c r="G98" s="165"/>
      <c r="H98" s="110" t="s">
        <v>955</v>
      </c>
      <c r="I98" s="110" t="str">
        <f>VLOOKUP(H98,Presupuesto!$B$11:$C$565,2,0)</f>
        <v>OTROS RESPUESTOS Y ACCESORIOS MENORES</v>
      </c>
      <c r="J98" s="98" t="str">
        <f t="shared" si="8"/>
        <v>Posgrado</v>
      </c>
      <c r="K98" s="98" t="s">
        <v>395</v>
      </c>
      <c r="L98" s="98"/>
    </row>
    <row r="99" spans="3:12" ht="15.75" thickBot="1" x14ac:dyDescent="0.3">
      <c r="C99" s="102" t="s">
        <v>82</v>
      </c>
      <c r="D99" s="159"/>
      <c r="E99" s="104">
        <v>20</v>
      </c>
      <c r="F99" s="105">
        <f t="shared" si="7"/>
        <v>0</v>
      </c>
      <c r="G99" s="162"/>
      <c r="H99" s="106" t="s">
        <v>955</v>
      </c>
      <c r="I99" s="106" t="str">
        <f>VLOOKUP(H99,Presupuesto!$B$11:$C$565,2,0)</f>
        <v>OTROS RESPUESTOS Y ACCESORIOS MENORES</v>
      </c>
      <c r="J99" s="106" t="str">
        <f t="shared" si="8"/>
        <v>Posgrado</v>
      </c>
      <c r="K99" s="124" t="s">
        <v>394</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0"/>
      <c r="E105" s="93"/>
      <c r="F105" s="93"/>
      <c r="G105" s="93"/>
      <c r="H105" s="76"/>
      <c r="I105" s="76"/>
      <c r="J105" s="76"/>
      <c r="K105" s="112"/>
    </row>
    <row r="106" spans="3:12" ht="18.75" x14ac:dyDescent="0.25">
      <c r="C106" s="211"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c r="E109" s="96">
        <f>HLOOKUP($C109,$CB$2:$CE$3,2,0)</f>
        <v>15000</v>
      </c>
      <c r="F109" s="97">
        <f>D109*E109</f>
        <v>0</v>
      </c>
      <c r="G109" s="165"/>
      <c r="H109" s="98" t="s">
        <v>1014</v>
      </c>
      <c r="I109" s="98" t="str">
        <f>VLOOKUP(H109,Presupuesto!$B$11:$C$565,2,0)</f>
        <v>EQUIPO DE COMPUTACION</v>
      </c>
      <c r="J109" s="219" t="s">
        <v>1517</v>
      </c>
      <c r="K109" s="98" t="s">
        <v>394</v>
      </c>
      <c r="L109" s="98"/>
    </row>
    <row r="110" spans="3:12" x14ac:dyDescent="0.25">
      <c r="C110" s="306" t="s">
        <v>1337</v>
      </c>
      <c r="D110" s="151"/>
      <c r="E110" s="96">
        <f>HLOOKUP($C110,$CB$2:$CE$3,2,0)</f>
        <v>35000</v>
      </c>
      <c r="F110" s="97">
        <f>D110*E110</f>
        <v>0</v>
      </c>
      <c r="G110" s="165"/>
      <c r="H110" s="101" t="s">
        <v>1014</v>
      </c>
      <c r="I110" s="101" t="str">
        <f>VLOOKUP(H110,Presupuesto!$B$11:$C$565,2,0)</f>
        <v>EQUIPO DE COMPUTACION</v>
      </c>
      <c r="J110" s="98" t="str">
        <f>$J$109</f>
        <v>Gestión Tecnologías de Información y Comunicación</v>
      </c>
      <c r="K110" s="98" t="s">
        <v>412</v>
      </c>
      <c r="L110" s="98"/>
    </row>
    <row r="111" spans="3:12" x14ac:dyDescent="0.25">
      <c r="C111" s="99" t="s">
        <v>73</v>
      </c>
      <c r="D111" s="151"/>
      <c r="E111" s="100">
        <v>4000</v>
      </c>
      <c r="F111" s="97">
        <f t="shared" ref="F111:F122" si="9">D111*E111</f>
        <v>0</v>
      </c>
      <c r="G111" s="165"/>
      <c r="H111" s="101" t="s">
        <v>986</v>
      </c>
      <c r="I111" s="101" t="str">
        <f>VLOOKUP(H111,Presupuesto!$B$11:$C$565,2,0)</f>
        <v>EQUIPOS VARIOS DE OFICINA</v>
      </c>
      <c r="J111" s="98" t="str">
        <f t="shared" ref="J111:J122" si="10">$J$109</f>
        <v>Gestión Tecnologías de Información y Comunicación</v>
      </c>
      <c r="K111" s="98" t="s">
        <v>395</v>
      </c>
      <c r="L111" s="98"/>
    </row>
    <row r="112" spans="3:12" x14ac:dyDescent="0.25">
      <c r="C112" s="99" t="s">
        <v>74</v>
      </c>
      <c r="D112" s="151"/>
      <c r="E112" s="100">
        <v>8000</v>
      </c>
      <c r="F112" s="97">
        <f t="shared" si="9"/>
        <v>0</v>
      </c>
      <c r="G112" s="165"/>
      <c r="H112" s="101" t="s">
        <v>1014</v>
      </c>
      <c r="I112" s="101" t="str">
        <f>VLOOKUP(H112,Presupuesto!$B$11:$C$565,2,0)</f>
        <v>EQUIPO DE COMPUTACION</v>
      </c>
      <c r="J112" s="98" t="str">
        <f t="shared" si="10"/>
        <v>Gestión Tecnologías de Información y Comunicación</v>
      </c>
      <c r="K112" s="98" t="s">
        <v>395</v>
      </c>
      <c r="L112" s="98"/>
    </row>
    <row r="113" spans="3:12" x14ac:dyDescent="0.25">
      <c r="C113" s="99" t="s">
        <v>75</v>
      </c>
      <c r="D113" s="151"/>
      <c r="E113" s="100">
        <v>5000</v>
      </c>
      <c r="F113" s="97">
        <f t="shared" si="9"/>
        <v>0</v>
      </c>
      <c r="G113" s="165"/>
      <c r="H113" s="101" t="s">
        <v>1014</v>
      </c>
      <c r="I113" s="101" t="str">
        <f>VLOOKUP(H113,Presupuesto!$B$11:$C$565,2,0)</f>
        <v>EQUIPO DE COMPUTACION</v>
      </c>
      <c r="J113" s="98" t="str">
        <f t="shared" si="10"/>
        <v>Gestión Tecnologías de Información y Comunicación</v>
      </c>
      <c r="K113" s="98" t="s">
        <v>395</v>
      </c>
      <c r="L113" s="98"/>
    </row>
    <row r="114" spans="3:12" x14ac:dyDescent="0.25">
      <c r="C114" s="99" t="s">
        <v>35</v>
      </c>
      <c r="D114" s="151"/>
      <c r="E114" s="100">
        <v>13000</v>
      </c>
      <c r="F114" s="97">
        <f t="shared" si="9"/>
        <v>0</v>
      </c>
      <c r="G114" s="165"/>
      <c r="H114" s="101" t="s">
        <v>1000</v>
      </c>
      <c r="I114" s="101" t="str">
        <f>VLOOKUP(H114,Presupuesto!$B$11:$C$565,2,0)</f>
        <v>EQUIPO DE TRANSPORTE TRACCION Y ELEVACION</v>
      </c>
      <c r="J114" s="98" t="str">
        <f t="shared" si="10"/>
        <v>Gestión Tecnologías de Información y Comunicación</v>
      </c>
      <c r="K114" s="98" t="s">
        <v>395</v>
      </c>
      <c r="L114" s="98"/>
    </row>
    <row r="115" spans="3:12" x14ac:dyDescent="0.25">
      <c r="C115" s="99" t="s">
        <v>76</v>
      </c>
      <c r="D115" s="151"/>
      <c r="E115" s="100">
        <v>15000</v>
      </c>
      <c r="F115" s="97">
        <f t="shared" si="9"/>
        <v>0</v>
      </c>
      <c r="G115" s="165"/>
      <c r="H115" s="101" t="s">
        <v>1000</v>
      </c>
      <c r="I115" s="101" t="str">
        <f>VLOOKUP(H115,Presupuesto!$B$11:$C$565,2,0)</f>
        <v>EQUIPO DE TRANSPORTE TRACCION Y ELEVACION</v>
      </c>
      <c r="J115" s="98" t="str">
        <f t="shared" si="10"/>
        <v>Gestión Tecnologías de Información y Comunicación</v>
      </c>
      <c r="K115" s="98" t="s">
        <v>395</v>
      </c>
      <c r="L115" s="98"/>
    </row>
    <row r="116" spans="3:12" x14ac:dyDescent="0.25">
      <c r="C116" s="99" t="s">
        <v>77</v>
      </c>
      <c r="D116" s="151"/>
      <c r="E116" s="100">
        <v>10000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403</v>
      </c>
      <c r="L116" s="98"/>
    </row>
    <row r="117" spans="3:12" x14ac:dyDescent="0.25">
      <c r="C117" s="99" t="s">
        <v>78</v>
      </c>
      <c r="D117" s="151"/>
      <c r="E117" s="100">
        <v>10000</v>
      </c>
      <c r="F117" s="97">
        <f t="shared" si="9"/>
        <v>0</v>
      </c>
      <c r="G117" s="165"/>
      <c r="H117" s="101" t="s">
        <v>1046</v>
      </c>
      <c r="I117" s="101" t="str">
        <f>VLOOKUP(H117,Presupuesto!$B$11:$C$565,2,0)</f>
        <v>APLICACIONES INFORMATICAS</v>
      </c>
      <c r="J117" s="98" t="str">
        <f t="shared" si="10"/>
        <v>Gestión Tecnologías de Información y Comunicación</v>
      </c>
      <c r="K117" s="98" t="s">
        <v>399</v>
      </c>
      <c r="L117" s="98"/>
    </row>
    <row r="118" spans="3:12" x14ac:dyDescent="0.25">
      <c r="C118" s="109" t="s">
        <v>79</v>
      </c>
      <c r="D118" s="151"/>
      <c r="E118" s="100">
        <v>2000</v>
      </c>
      <c r="F118" s="97">
        <f t="shared" si="9"/>
        <v>0</v>
      </c>
      <c r="G118" s="165"/>
      <c r="H118" s="110" t="s">
        <v>1014</v>
      </c>
      <c r="I118" s="110" t="str">
        <f>VLOOKUP(H118,Presupuesto!$B$11:$C$565,2,0)</f>
        <v>EQUIPO DE COMPUTACION</v>
      </c>
      <c r="J118" s="98" t="str">
        <f t="shared" si="10"/>
        <v>Gestión Tecnologías de Información y Comunicación</v>
      </c>
      <c r="K118" s="98" t="s">
        <v>395</v>
      </c>
      <c r="L118" s="98"/>
    </row>
    <row r="119" spans="3:12" x14ac:dyDescent="0.25">
      <c r="C119" s="109" t="s">
        <v>1482</v>
      </c>
      <c r="D119" s="151"/>
      <c r="E119" s="100">
        <v>1500</v>
      </c>
      <c r="F119" s="97">
        <f t="shared" si="9"/>
        <v>0</v>
      </c>
      <c r="G119" s="165"/>
      <c r="H119" s="110" t="s">
        <v>946</v>
      </c>
      <c r="I119" s="110" t="str">
        <f>VLOOKUP(H119,Presupuesto!$B$11:$C$565,2,0)</f>
        <v>UTILES Y MATERIALES ELECTRICOS</v>
      </c>
      <c r="J119" s="98" t="str">
        <f t="shared" si="10"/>
        <v>Gestión Tecnologías de Información y Comunicación</v>
      </c>
      <c r="K119" s="98" t="s">
        <v>395</v>
      </c>
      <c r="L119" s="98"/>
    </row>
    <row r="120" spans="3:12" x14ac:dyDescent="0.25">
      <c r="C120" s="109" t="s">
        <v>80</v>
      </c>
      <c r="D120" s="151"/>
      <c r="E120" s="100">
        <v>1500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x14ac:dyDescent="0.25">
      <c r="C121" s="109" t="s">
        <v>81</v>
      </c>
      <c r="D121" s="151"/>
      <c r="E121" s="100">
        <v>500</v>
      </c>
      <c r="F121" s="97">
        <f t="shared" si="9"/>
        <v>0</v>
      </c>
      <c r="G121" s="165"/>
      <c r="H121" s="110" t="s">
        <v>955</v>
      </c>
      <c r="I121" s="110" t="str">
        <f>VLOOKUP(H121,Presupuesto!$B$11:$C$565,2,0)</f>
        <v>OTROS RESPUESTOS Y ACCESORIOS MENORES</v>
      </c>
      <c r="J121" s="98" t="str">
        <f t="shared" si="10"/>
        <v>Gestión Tecnologías de Información y Comunicación</v>
      </c>
      <c r="K121" s="98" t="s">
        <v>395</v>
      </c>
      <c r="L121" s="98"/>
    </row>
    <row r="122" spans="3:12" ht="15.75" thickBot="1" x14ac:dyDescent="0.3">
      <c r="C122" s="102" t="s">
        <v>82</v>
      </c>
      <c r="D122" s="159"/>
      <c r="E122" s="104">
        <v>20</v>
      </c>
      <c r="F122" s="105">
        <f t="shared" si="9"/>
        <v>0</v>
      </c>
      <c r="G122" s="162"/>
      <c r="H122" s="106" t="s">
        <v>955</v>
      </c>
      <c r="I122" s="106" t="str">
        <f>VLOOKUP(H122,Presupuesto!$B$11:$C$565,2,0)</f>
        <v>OTROS RESPUESTOS Y ACCESORIOS MENORES</v>
      </c>
      <c r="J122" s="106" t="str">
        <f t="shared" si="10"/>
        <v>Gestión Tecnologías de Información y Comunicación</v>
      </c>
      <c r="K122" s="124" t="s">
        <v>394</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0"/>
      <c r="E128" s="93"/>
      <c r="F128" s="93"/>
      <c r="G128" s="93"/>
      <c r="H128" s="76"/>
      <c r="I128" s="76"/>
      <c r="J128" s="76"/>
      <c r="K128" s="112"/>
    </row>
    <row r="129" spans="3:12" ht="18.75" x14ac:dyDescent="0.25">
      <c r="C129" s="211"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c r="E132" s="96">
        <f>HLOOKUP($C132,$CB$2:$CE$3,2,0)</f>
        <v>15000</v>
      </c>
      <c r="F132" s="97">
        <f>D132*E132</f>
        <v>0</v>
      </c>
      <c r="G132" s="165"/>
      <c r="H132" s="98" t="s">
        <v>1014</v>
      </c>
      <c r="I132" s="98" t="str">
        <f>VLOOKUP(H132,Presupuesto!$B$11:$C$565,2,0)</f>
        <v>EQUIPO DE COMPUTACION</v>
      </c>
      <c r="J132" s="219" t="s">
        <v>1454</v>
      </c>
      <c r="K132" s="98" t="s">
        <v>394</v>
      </c>
      <c r="L132" s="98"/>
    </row>
    <row r="133" spans="3:12" x14ac:dyDescent="0.25">
      <c r="C133" s="306" t="s">
        <v>1337</v>
      </c>
      <c r="D133" s="151"/>
      <c r="E133" s="96">
        <f>HLOOKUP($C133,$CB$2:$CE$3,2,0)</f>
        <v>35000</v>
      </c>
      <c r="F133" s="97">
        <f>D133*E133</f>
        <v>0</v>
      </c>
      <c r="G133" s="165"/>
      <c r="H133" s="101" t="s">
        <v>1014</v>
      </c>
      <c r="I133" s="101" t="str">
        <f>VLOOKUP(H133,Presupuesto!$B$11:$C$565,2,0)</f>
        <v>EQUIPO DE COMPUTACION</v>
      </c>
      <c r="J133" s="98" t="str">
        <f>$J$132</f>
        <v>Posgrado</v>
      </c>
      <c r="K133" s="98" t="s">
        <v>412</v>
      </c>
      <c r="L133" s="98"/>
    </row>
    <row r="134" spans="3:12" x14ac:dyDescent="0.25">
      <c r="C134" s="99" t="s">
        <v>73</v>
      </c>
      <c r="D134" s="151"/>
      <c r="E134" s="100">
        <v>4000</v>
      </c>
      <c r="F134" s="97">
        <f t="shared" ref="F134:F145" si="11">D134*E134</f>
        <v>0</v>
      </c>
      <c r="G134" s="165"/>
      <c r="H134" s="101" t="s">
        <v>986</v>
      </c>
      <c r="I134" s="101" t="str">
        <f>VLOOKUP(H134,Presupuesto!$B$11:$C$565,2,0)</f>
        <v>EQUIPOS VARIOS DE OFICINA</v>
      </c>
      <c r="J134" s="98" t="str">
        <f t="shared" ref="J134:J144" si="12">$J$132</f>
        <v>Posgrado</v>
      </c>
      <c r="K134" s="98" t="s">
        <v>395</v>
      </c>
      <c r="L134" s="98"/>
    </row>
    <row r="135" spans="3:12" x14ac:dyDescent="0.25">
      <c r="C135" s="99" t="s">
        <v>74</v>
      </c>
      <c r="D135" s="151"/>
      <c r="E135" s="100">
        <v>8000</v>
      </c>
      <c r="F135" s="97">
        <f t="shared" si="11"/>
        <v>0</v>
      </c>
      <c r="G135" s="165"/>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c r="H136" s="101" t="s">
        <v>1014</v>
      </c>
      <c r="I136" s="101" t="str">
        <f>VLOOKUP(H136,Presupuesto!$B$11:$C$565,2,0)</f>
        <v>EQUIPO DE COMPUTACION</v>
      </c>
      <c r="J136" s="98" t="str">
        <f t="shared" si="12"/>
        <v>Posgrado</v>
      </c>
      <c r="K136" s="98" t="s">
        <v>395</v>
      </c>
      <c r="L136" s="98"/>
    </row>
    <row r="137" spans="3:12" x14ac:dyDescent="0.25">
      <c r="C137" s="99" t="s">
        <v>35</v>
      </c>
      <c r="D137" s="151"/>
      <c r="E137" s="100">
        <v>13000</v>
      </c>
      <c r="F137" s="97">
        <f t="shared" si="11"/>
        <v>0</v>
      </c>
      <c r="G137" s="165"/>
      <c r="H137" s="101" t="s">
        <v>1000</v>
      </c>
      <c r="I137" s="101" t="str">
        <f>VLOOKUP(H137,Presupuesto!$B$11:$C$565,2,0)</f>
        <v>EQUIPO DE TRANSPORTE TRACCION Y ELEVACION</v>
      </c>
      <c r="J137" s="98" t="str">
        <f t="shared" si="12"/>
        <v>Posgrado</v>
      </c>
      <c r="K137" s="98" t="s">
        <v>395</v>
      </c>
      <c r="L137" s="98"/>
    </row>
    <row r="138" spans="3:12" x14ac:dyDescent="0.25">
      <c r="C138" s="99" t="s">
        <v>76</v>
      </c>
      <c r="D138" s="151"/>
      <c r="E138" s="100">
        <v>15000</v>
      </c>
      <c r="F138" s="97">
        <f t="shared" si="11"/>
        <v>0</v>
      </c>
      <c r="G138" s="165"/>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c r="H141" s="110" t="s">
        <v>1014</v>
      </c>
      <c r="I141" s="110" t="str">
        <f>VLOOKUP(H141,Presupuesto!$B$11:$C$565,2,0)</f>
        <v>EQUIPO DE COMPUTACION</v>
      </c>
      <c r="J141" s="98" t="str">
        <f t="shared" si="12"/>
        <v>Posgrado</v>
      </c>
      <c r="K141" s="98" t="s">
        <v>395</v>
      </c>
      <c r="L141" s="98"/>
    </row>
    <row r="142" spans="3:12" x14ac:dyDescent="0.25">
      <c r="C142" s="109" t="s">
        <v>1482</v>
      </c>
      <c r="D142" s="151"/>
      <c r="E142" s="100">
        <v>1500</v>
      </c>
      <c r="F142" s="97">
        <f t="shared" si="11"/>
        <v>0</v>
      </c>
      <c r="G142" s="165"/>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2"/>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0"/>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1454</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1482</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0"/>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1454</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1482</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0"/>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1454</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1482</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0"/>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1454</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1482</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0"/>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1454</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1482</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0"/>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1479</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1482</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270:C271 C40:C41 C63:C64 C86:C87 C109:C110 C132:C133 C155:C156 C178:C179 C201:C202 C224:C225 C247:C248 C17:C18">
      <formula1>$CB$2:$CE$2</formula1>
    </dataValidation>
    <dataValidation type="list" allowBlank="1" showInputMessage="1" showErrorMessage="1" errorTitle="¡Ingreso Inválido!" error="Verifique el valor ingresado" promptTitle="Objeto de Gasto" prompt="Ingrese el Objeto de Gasto" sqref="H270:H283 H40:H53 H63:H76 H86:H99 H109:H122 H132:H145 H155:H168 H178:H191 H201:H214 H224:H237 H247:H260 H17:H30">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I916"/>
  <sheetViews>
    <sheetView showGridLines="0" topLeftCell="F553" zoomScale="86" zoomScaleNormal="86" workbookViewId="0">
      <selection activeCell="G553" sqref="G553"/>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24" style="86" bestFit="1"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4993930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147350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str">
        <f>'5. Estudiantes y Graduados'!F25</f>
        <v>Feria para la promoción de la cultura y la identidad nacional.</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ht="15.75" thickBot="1" x14ac:dyDescent="0.3">
      <c r="C17" s="221" t="s">
        <v>439</v>
      </c>
      <c r="D17" s="222">
        <v>0</v>
      </c>
      <c r="E17" s="220">
        <v>0</v>
      </c>
      <c r="F17" s="97">
        <f t="shared" ref="F17:F28" si="0">D17*E17</f>
        <v>0</v>
      </c>
      <c r="G17" s="161" t="s">
        <v>1509</v>
      </c>
      <c r="H17" s="142"/>
      <c r="I17" s="130" t="e">
        <f>VLOOKUP(H17,Presupuesto!$B$11:$C$565,2,0)</f>
        <v>#N/A</v>
      </c>
      <c r="J17" s="219" t="s">
        <v>1360</v>
      </c>
      <c r="K17" s="98" t="s">
        <v>397</v>
      </c>
    </row>
    <row r="18" spans="3:11" x14ac:dyDescent="0.25">
      <c r="C18" s="544" t="s">
        <v>1650</v>
      </c>
      <c r="D18" s="545">
        <v>20</v>
      </c>
      <c r="E18" s="546">
        <v>1200</v>
      </c>
      <c r="F18" s="97">
        <f t="shared" si="0"/>
        <v>24000</v>
      </c>
      <c r="G18" s="161" t="s">
        <v>1509</v>
      </c>
      <c r="H18" s="142" t="s">
        <v>296</v>
      </c>
      <c r="I18" s="130" t="str">
        <f>VLOOKUP(H18,Presupuesto!$B$11:$C$565,2,0)</f>
        <v>PUBLICIDAD Y PROPAGANDA</v>
      </c>
      <c r="J18" s="98" t="str">
        <f t="shared" ref="J18:J51" si="1">$J$17</f>
        <v>Estudiantes y Graduados</v>
      </c>
      <c r="K18" s="98" t="s">
        <v>397</v>
      </c>
    </row>
    <row r="19" spans="3:11" x14ac:dyDescent="0.25">
      <c r="C19" s="547" t="s">
        <v>1651</v>
      </c>
      <c r="D19" s="548">
        <v>200</v>
      </c>
      <c r="E19" s="549">
        <v>15</v>
      </c>
      <c r="F19" s="97">
        <f t="shared" si="0"/>
        <v>3000</v>
      </c>
      <c r="G19" s="161" t="s">
        <v>1509</v>
      </c>
      <c r="H19" s="142" t="s">
        <v>294</v>
      </c>
      <c r="I19" s="130" t="str">
        <f>VLOOKUP(H19,Presupuesto!$B$11:$C$565,2,0)</f>
        <v>IMPRENTA, PUBLIC. Y REPRODUC. (25300-00)</v>
      </c>
      <c r="J19" s="98" t="str">
        <f t="shared" si="1"/>
        <v>Estudiantes y Graduados</v>
      </c>
      <c r="K19" s="98" t="s">
        <v>397</v>
      </c>
    </row>
    <row r="20" spans="3:11" x14ac:dyDescent="0.25">
      <c r="C20" s="547" t="s">
        <v>1652</v>
      </c>
      <c r="D20" s="548">
        <v>200</v>
      </c>
      <c r="E20" s="549">
        <v>15</v>
      </c>
      <c r="F20" s="97">
        <f t="shared" si="0"/>
        <v>3000</v>
      </c>
      <c r="G20" s="161" t="s">
        <v>1509</v>
      </c>
      <c r="H20" s="142" t="s">
        <v>294</v>
      </c>
      <c r="I20" s="130" t="str">
        <f>VLOOKUP(H20,Presupuesto!$B$11:$C$565,2,0)</f>
        <v>IMPRENTA, PUBLIC. Y REPRODUC. (25300-00)</v>
      </c>
      <c r="J20" s="98" t="str">
        <f t="shared" si="1"/>
        <v>Estudiantes y Graduados</v>
      </c>
      <c r="K20" s="98" t="s">
        <v>397</v>
      </c>
    </row>
    <row r="21" spans="3:11" x14ac:dyDescent="0.25">
      <c r="C21" s="550" t="s">
        <v>1653</v>
      </c>
      <c r="D21" s="551">
        <v>10</v>
      </c>
      <c r="E21" s="552">
        <v>1000</v>
      </c>
      <c r="F21" s="97">
        <f t="shared" si="0"/>
        <v>10000</v>
      </c>
      <c r="G21" s="161" t="s">
        <v>1509</v>
      </c>
      <c r="H21" s="142" t="s">
        <v>296</v>
      </c>
      <c r="I21" s="130" t="str">
        <f>VLOOKUP(H21,Presupuesto!$B$11:$C$565,2,0)</f>
        <v>PUBLICIDAD Y PROPAGANDA</v>
      </c>
      <c r="J21" s="98" t="str">
        <f t="shared" si="1"/>
        <v>Estudiantes y Graduados</v>
      </c>
      <c r="K21" s="98" t="s">
        <v>397</v>
      </c>
    </row>
    <row r="22" spans="3:11" x14ac:dyDescent="0.25">
      <c r="C22" s="553" t="s">
        <v>1654</v>
      </c>
      <c r="D22" s="551">
        <v>300</v>
      </c>
      <c r="E22" s="552">
        <v>14</v>
      </c>
      <c r="F22" s="97">
        <f t="shared" si="0"/>
        <v>4200</v>
      </c>
      <c r="G22" s="161" t="s">
        <v>1509</v>
      </c>
      <c r="H22" s="142" t="s">
        <v>955</v>
      </c>
      <c r="I22" s="130" t="str">
        <f>VLOOKUP(H22,Presupuesto!$B$11:$C$565,2,0)</f>
        <v>OTROS RESPUESTOS Y ACCESORIOS MENORES</v>
      </c>
      <c r="J22" s="98" t="str">
        <f t="shared" si="1"/>
        <v>Estudiantes y Graduados</v>
      </c>
      <c r="K22" s="98" t="s">
        <v>397</v>
      </c>
    </row>
    <row r="23" spans="3:11" x14ac:dyDescent="0.25">
      <c r="C23" s="553" t="s">
        <v>1655</v>
      </c>
      <c r="D23" s="551">
        <v>1</v>
      </c>
      <c r="E23" s="552">
        <v>800</v>
      </c>
      <c r="F23" s="97">
        <f t="shared" si="0"/>
        <v>800</v>
      </c>
      <c r="G23" s="161" t="s">
        <v>1509</v>
      </c>
      <c r="H23" s="142" t="s">
        <v>805</v>
      </c>
      <c r="I23" s="130" t="str">
        <f>VLOOKUP(H23,Presupuesto!$B$11:$C$565,2,0)</f>
        <v>CONFECCIONES TEXTILES,</v>
      </c>
      <c r="J23" s="98" t="str">
        <f t="shared" si="1"/>
        <v>Estudiantes y Graduados</v>
      </c>
      <c r="K23" s="98" t="s">
        <v>397</v>
      </c>
    </row>
    <row r="24" spans="3:11" x14ac:dyDescent="0.25">
      <c r="C24" s="553" t="s">
        <v>1656</v>
      </c>
      <c r="D24" s="551">
        <v>200</v>
      </c>
      <c r="E24" s="552">
        <v>60</v>
      </c>
      <c r="F24" s="97">
        <f t="shared" si="0"/>
        <v>12000</v>
      </c>
      <c r="G24" s="161" t="s">
        <v>1509</v>
      </c>
      <c r="H24" s="142" t="s">
        <v>805</v>
      </c>
      <c r="I24" s="130" t="str">
        <f>VLOOKUP(H24,Presupuesto!$B$11:$C$565,2,0)</f>
        <v>CONFECCIONES TEXTILES,</v>
      </c>
      <c r="J24" s="98" t="str">
        <f t="shared" si="1"/>
        <v>Estudiantes y Graduados</v>
      </c>
      <c r="K24" s="98" t="s">
        <v>397</v>
      </c>
    </row>
    <row r="25" spans="3:11" x14ac:dyDescent="0.25">
      <c r="C25" s="554" t="s">
        <v>1657</v>
      </c>
      <c r="D25" s="551">
        <v>100</v>
      </c>
      <c r="E25" s="552">
        <v>100</v>
      </c>
      <c r="F25" s="97">
        <f t="shared" si="0"/>
        <v>10000</v>
      </c>
      <c r="G25" s="161" t="s">
        <v>1509</v>
      </c>
      <c r="H25" s="142" t="s">
        <v>311</v>
      </c>
      <c r="I25" s="130" t="str">
        <f>VLOOKUP(H25,Presupuesto!$B$11:$C$565,2,0)</f>
        <v>ALIMENTOS Y BEBIDAS PARA PERSONAS (31100-00)</v>
      </c>
      <c r="J25" s="98" t="str">
        <f t="shared" si="1"/>
        <v>Estudiantes y Graduados</v>
      </c>
      <c r="K25" s="98" t="s">
        <v>397</v>
      </c>
    </row>
    <row r="26" spans="3:11" x14ac:dyDescent="0.25">
      <c r="C26" s="553" t="s">
        <v>1658</v>
      </c>
      <c r="D26" s="555">
        <v>10</v>
      </c>
      <c r="E26" s="556">
        <v>7000</v>
      </c>
      <c r="F26" s="97">
        <f t="shared" si="0"/>
        <v>70000</v>
      </c>
      <c r="G26" s="161" t="s">
        <v>1509</v>
      </c>
      <c r="H26" s="142" t="s">
        <v>661</v>
      </c>
      <c r="I26" s="130" t="str">
        <f>VLOOKUP(H26,Presupuesto!$B$11:$C$565,2,0)</f>
        <v>OTROS ALQUILERES</v>
      </c>
      <c r="J26" s="98" t="str">
        <f t="shared" si="1"/>
        <v>Estudiantes y Graduados</v>
      </c>
      <c r="K26" s="98" t="s">
        <v>397</v>
      </c>
    </row>
    <row r="27" spans="3:11" x14ac:dyDescent="0.25">
      <c r="C27" s="553" t="s">
        <v>1659</v>
      </c>
      <c r="D27" s="557">
        <v>15</v>
      </c>
      <c r="E27" s="556">
        <v>90</v>
      </c>
      <c r="F27" s="97">
        <f t="shared" si="0"/>
        <v>1350</v>
      </c>
      <c r="G27" s="161" t="s">
        <v>1509</v>
      </c>
      <c r="H27" s="142" t="s">
        <v>661</v>
      </c>
      <c r="I27" s="130" t="str">
        <f>VLOOKUP(H27,Presupuesto!$B$11:$C$565,2,0)</f>
        <v>OTROS ALQUILERES</v>
      </c>
      <c r="J27" s="98" t="str">
        <f t="shared" si="1"/>
        <v>Estudiantes y Graduados</v>
      </c>
      <c r="K27" s="98" t="s">
        <v>397</v>
      </c>
    </row>
    <row r="28" spans="3:11" ht="15.75" thickBot="1" x14ac:dyDescent="0.3">
      <c r="C28" s="558" t="s">
        <v>1660</v>
      </c>
      <c r="D28" s="559">
        <v>1</v>
      </c>
      <c r="E28" s="560">
        <v>9000</v>
      </c>
      <c r="F28" s="97">
        <f t="shared" si="0"/>
        <v>9000</v>
      </c>
      <c r="G28" s="161" t="s">
        <v>1509</v>
      </c>
      <c r="H28" s="142" t="s">
        <v>661</v>
      </c>
      <c r="I28" s="130" t="str">
        <f>VLOOKUP(H28,Presupuesto!$B$11:$C$565,2,0)</f>
        <v>OTROS ALQUILERES</v>
      </c>
      <c r="J28" s="98" t="str">
        <f t="shared" si="1"/>
        <v>Estudiantes y Graduados</v>
      </c>
      <c r="K28" s="98" t="s">
        <v>397</v>
      </c>
    </row>
    <row r="29" spans="3:11" hidden="1" x14ac:dyDescent="0.25">
      <c r="C29" s="141"/>
      <c r="D29" s="158"/>
      <c r="E29" s="123"/>
      <c r="F29" s="97">
        <f t="shared" ref="F29:F51" si="2">D29*E29</f>
        <v>0</v>
      </c>
      <c r="G29" s="161" t="s">
        <v>1509</v>
      </c>
      <c r="H29" s="142"/>
      <c r="I29" s="130" t="e">
        <f>VLOOKUP(H29,Presupuesto!$B$11:$C$565,2,0)</f>
        <v>#N/A</v>
      </c>
      <c r="J29" s="98" t="str">
        <f t="shared" si="1"/>
        <v>Estudiantes y Graduados</v>
      </c>
      <c r="K29" s="98" t="s">
        <v>397</v>
      </c>
    </row>
    <row r="30" spans="3:11" hidden="1" x14ac:dyDescent="0.25">
      <c r="C30" s="141"/>
      <c r="D30" s="158"/>
      <c r="E30" s="123"/>
      <c r="F30" s="97">
        <f t="shared" si="2"/>
        <v>0</v>
      </c>
      <c r="G30" s="161" t="s">
        <v>1509</v>
      </c>
      <c r="H30" s="142"/>
      <c r="I30" s="130" t="e">
        <f>VLOOKUP(H30,Presupuesto!$B$11:$C$565,2,0)</f>
        <v>#N/A</v>
      </c>
      <c r="J30" s="98" t="str">
        <f t="shared" si="1"/>
        <v>Estudiantes y Graduados</v>
      </c>
      <c r="K30" s="98" t="s">
        <v>397</v>
      </c>
    </row>
    <row r="31" spans="3:11" hidden="1" x14ac:dyDescent="0.25">
      <c r="C31" s="141"/>
      <c r="D31" s="158"/>
      <c r="E31" s="123"/>
      <c r="F31" s="97">
        <f t="shared" si="2"/>
        <v>0</v>
      </c>
      <c r="G31" s="161"/>
      <c r="H31" s="142"/>
      <c r="I31" s="130" t="e">
        <f>VLOOKUP(H31,Presupuesto!$B$11:$C$565,2,0)</f>
        <v>#N/A</v>
      </c>
      <c r="J31" s="98" t="str">
        <f t="shared" si="1"/>
        <v>Estudiantes y Graduados</v>
      </c>
      <c r="K31" s="98" t="s">
        <v>397</v>
      </c>
    </row>
    <row r="32" spans="3:11" hidden="1" x14ac:dyDescent="0.25">
      <c r="C32" s="141"/>
      <c r="D32" s="158"/>
      <c r="E32" s="123"/>
      <c r="F32" s="97">
        <f t="shared" si="2"/>
        <v>0</v>
      </c>
      <c r="G32" s="161"/>
      <c r="H32" s="142"/>
      <c r="I32" s="130" t="e">
        <f>VLOOKUP(H32,Presupuesto!$B$11:$C$565,2,0)</f>
        <v>#N/A</v>
      </c>
      <c r="J32" s="98" t="str">
        <f t="shared" si="1"/>
        <v>Estudiantes y Graduados</v>
      </c>
      <c r="K32" s="98" t="s">
        <v>397</v>
      </c>
    </row>
    <row r="33" spans="3:11" hidden="1" x14ac:dyDescent="0.25">
      <c r="C33" s="141"/>
      <c r="D33" s="158"/>
      <c r="E33" s="123"/>
      <c r="F33" s="97">
        <f t="shared" si="2"/>
        <v>0</v>
      </c>
      <c r="G33" s="161"/>
      <c r="H33" s="142"/>
      <c r="I33" s="130" t="e">
        <f>VLOOKUP(H33,Presupuesto!$B$11:$C$565,2,0)</f>
        <v>#N/A</v>
      </c>
      <c r="J33" s="98" t="str">
        <f t="shared" si="1"/>
        <v>Estudiantes y Graduados</v>
      </c>
      <c r="K33" s="98" t="s">
        <v>397</v>
      </c>
    </row>
    <row r="34" spans="3:11" hidden="1" x14ac:dyDescent="0.25">
      <c r="C34" s="141"/>
      <c r="D34" s="158"/>
      <c r="E34" s="123"/>
      <c r="F34" s="97">
        <f t="shared" si="2"/>
        <v>0</v>
      </c>
      <c r="G34" s="161"/>
      <c r="H34" s="142"/>
      <c r="I34" s="130" t="e">
        <f>VLOOKUP(H34,Presupuesto!$B$11:$C$565,2,0)</f>
        <v>#N/A</v>
      </c>
      <c r="J34" s="98" t="str">
        <f t="shared" si="1"/>
        <v>Estudiantes y Graduados</v>
      </c>
      <c r="K34" s="98" t="s">
        <v>412</v>
      </c>
    </row>
    <row r="35" spans="3:11" hidden="1" x14ac:dyDescent="0.25">
      <c r="C35" s="141"/>
      <c r="D35" s="158"/>
      <c r="E35" s="123"/>
      <c r="F35" s="97">
        <f t="shared" si="2"/>
        <v>0</v>
      </c>
      <c r="G35" s="161"/>
      <c r="H35" s="142"/>
      <c r="I35" s="130" t="e">
        <f>VLOOKUP(H35,Presupuesto!$B$11:$C$565,2,0)</f>
        <v>#N/A</v>
      </c>
      <c r="J35" s="98" t="str">
        <f t="shared" si="1"/>
        <v>Estudiantes y Graduados</v>
      </c>
      <c r="K35" s="98" t="s">
        <v>412</v>
      </c>
    </row>
    <row r="36" spans="3:11" hidden="1" x14ac:dyDescent="0.25">
      <c r="C36" s="141"/>
      <c r="D36" s="158"/>
      <c r="E36" s="123"/>
      <c r="F36" s="97">
        <f t="shared" si="2"/>
        <v>0</v>
      </c>
      <c r="G36" s="161"/>
      <c r="H36" s="142"/>
      <c r="I36" s="130" t="e">
        <f>VLOOKUP(H36,Presupuesto!$B$11:$C$565,2,0)</f>
        <v>#N/A</v>
      </c>
      <c r="J36" s="98" t="str">
        <f t="shared" si="1"/>
        <v>Estudiantes y Graduados</v>
      </c>
      <c r="K36" s="98" t="s">
        <v>412</v>
      </c>
    </row>
    <row r="37" spans="3:11" hidden="1" x14ac:dyDescent="0.25">
      <c r="C37" s="141"/>
      <c r="D37" s="158"/>
      <c r="E37" s="123"/>
      <c r="F37" s="97">
        <f t="shared" si="2"/>
        <v>0</v>
      </c>
      <c r="G37" s="161"/>
      <c r="H37" s="142"/>
      <c r="I37" s="130" t="e">
        <f>VLOOKUP(H37,Presupuesto!$B$11:$C$565,2,0)</f>
        <v>#N/A</v>
      </c>
      <c r="J37" s="98" t="str">
        <f t="shared" si="1"/>
        <v>Estudiantes y Graduados</v>
      </c>
      <c r="K37" s="98" t="s">
        <v>412</v>
      </c>
    </row>
    <row r="38" spans="3:11" hidden="1" x14ac:dyDescent="0.25">
      <c r="C38" s="141"/>
      <c r="D38" s="158"/>
      <c r="E38" s="123"/>
      <c r="F38" s="97">
        <f t="shared" si="2"/>
        <v>0</v>
      </c>
      <c r="G38" s="161"/>
      <c r="H38" s="142"/>
      <c r="I38" s="130" t="e">
        <f>VLOOKUP(H38,Presupuesto!$B$11:$C$565,2,0)</f>
        <v>#N/A</v>
      </c>
      <c r="J38" s="98" t="str">
        <f t="shared" si="1"/>
        <v>Estudiantes y Graduados</v>
      </c>
      <c r="K38" s="98" t="s">
        <v>412</v>
      </c>
    </row>
    <row r="39" spans="3:11" hidden="1" x14ac:dyDescent="0.25">
      <c r="C39" s="143"/>
      <c r="D39" s="151"/>
      <c r="E39" s="118"/>
      <c r="F39" s="97">
        <f t="shared" ref="F39:F45" si="3">D39*E39</f>
        <v>0</v>
      </c>
      <c r="G39" s="161"/>
      <c r="H39" s="144"/>
      <c r="I39" s="130" t="e">
        <f>VLOOKUP(H39,Presupuesto!$B$11:$C$565,2,0)</f>
        <v>#N/A</v>
      </c>
      <c r="J39" s="98" t="str">
        <f t="shared" si="1"/>
        <v>Estudiantes y Graduados</v>
      </c>
      <c r="K39" s="98" t="s">
        <v>412</v>
      </c>
    </row>
    <row r="40" spans="3:11" hidden="1" x14ac:dyDescent="0.25">
      <c r="C40" s="143"/>
      <c r="D40" s="151"/>
      <c r="E40" s="118"/>
      <c r="F40" s="97">
        <f t="shared" si="3"/>
        <v>0</v>
      </c>
      <c r="G40" s="161"/>
      <c r="H40" s="144"/>
      <c r="I40" s="130" t="e">
        <f>VLOOKUP(H40,Presupuesto!$B$11:$C$565,2,0)</f>
        <v>#N/A</v>
      </c>
      <c r="J40" s="98" t="str">
        <f t="shared" si="1"/>
        <v>Estudiantes y Graduados</v>
      </c>
      <c r="K40" s="98" t="s">
        <v>412</v>
      </c>
    </row>
    <row r="41" spans="3:11" hidden="1" x14ac:dyDescent="0.25">
      <c r="C41" s="143"/>
      <c r="D41" s="151"/>
      <c r="E41" s="118"/>
      <c r="F41" s="97">
        <f t="shared" si="3"/>
        <v>0</v>
      </c>
      <c r="G41" s="161"/>
      <c r="H41" s="144"/>
      <c r="I41" s="130" t="e">
        <f>VLOOKUP(H41,Presupuesto!$B$11:$C$565,2,0)</f>
        <v>#N/A</v>
      </c>
      <c r="J41" s="98" t="str">
        <f t="shared" si="1"/>
        <v>Estudiantes y Graduados</v>
      </c>
      <c r="K41" s="98" t="s">
        <v>412</v>
      </c>
    </row>
    <row r="42" spans="3:11" hidden="1" x14ac:dyDescent="0.25">
      <c r="C42" s="143"/>
      <c r="D42" s="151"/>
      <c r="E42" s="118"/>
      <c r="F42" s="97">
        <f t="shared" si="3"/>
        <v>0</v>
      </c>
      <c r="G42" s="161"/>
      <c r="H42" s="144"/>
      <c r="I42" s="130" t="e">
        <f>VLOOKUP(H42,Presupuesto!$B$11:$C$565,2,0)</f>
        <v>#N/A</v>
      </c>
      <c r="J42" s="98" t="str">
        <f t="shared" si="1"/>
        <v>Estudiantes y Graduados</v>
      </c>
      <c r="K42" s="98" t="s">
        <v>412</v>
      </c>
    </row>
    <row r="43" spans="3:11" hidden="1" x14ac:dyDescent="0.25">
      <c r="C43" s="143"/>
      <c r="D43" s="151"/>
      <c r="E43" s="118"/>
      <c r="F43" s="97">
        <f t="shared" si="3"/>
        <v>0</v>
      </c>
      <c r="G43" s="161"/>
      <c r="H43" s="144"/>
      <c r="I43" s="130" t="e">
        <f>VLOOKUP(H43,Presupuesto!$B$11:$C$565,2,0)</f>
        <v>#N/A</v>
      </c>
      <c r="J43" s="98" t="str">
        <f t="shared" si="1"/>
        <v>Estudiantes y Graduados</v>
      </c>
      <c r="K43" s="98" t="s">
        <v>412</v>
      </c>
    </row>
    <row r="44" spans="3:11" hidden="1" x14ac:dyDescent="0.25">
      <c r="C44" s="143"/>
      <c r="D44" s="151"/>
      <c r="E44" s="118"/>
      <c r="F44" s="97">
        <f t="shared" si="3"/>
        <v>0</v>
      </c>
      <c r="G44" s="161"/>
      <c r="H44" s="144"/>
      <c r="I44" s="130" t="e">
        <f>VLOOKUP(H44,Presupuesto!$B$11:$C$565,2,0)</f>
        <v>#N/A</v>
      </c>
      <c r="J44" s="98" t="str">
        <f t="shared" si="1"/>
        <v>Estudiantes y Graduados</v>
      </c>
      <c r="K44" s="98" t="s">
        <v>412</v>
      </c>
    </row>
    <row r="45" spans="3:11" hidden="1" x14ac:dyDescent="0.25">
      <c r="C45" s="143"/>
      <c r="D45" s="151"/>
      <c r="E45" s="118"/>
      <c r="F45" s="97">
        <f t="shared" si="3"/>
        <v>0</v>
      </c>
      <c r="G45" s="161"/>
      <c r="H45" s="144"/>
      <c r="I45" s="130" t="e">
        <f>VLOOKUP(H45,Presupuesto!$B$11:$C$565,2,0)</f>
        <v>#N/A</v>
      </c>
      <c r="J45" s="98" t="str">
        <f t="shared" si="1"/>
        <v>Estudiantes y Graduados</v>
      </c>
      <c r="K45" s="98" t="s">
        <v>412</v>
      </c>
    </row>
    <row r="46" spans="3:11" hidden="1" x14ac:dyDescent="0.25">
      <c r="C46" s="143"/>
      <c r="D46" s="151"/>
      <c r="E46" s="118"/>
      <c r="F46" s="97">
        <f t="shared" si="2"/>
        <v>0</v>
      </c>
      <c r="G46" s="161"/>
      <c r="H46" s="144"/>
      <c r="I46" s="130" t="e">
        <f>VLOOKUP(H46,Presupuesto!$B$11:$C$565,2,0)</f>
        <v>#N/A</v>
      </c>
      <c r="J46" s="98" t="str">
        <f t="shared" si="1"/>
        <v>Estudiantes y Graduados</v>
      </c>
      <c r="K46" s="98" t="s">
        <v>412</v>
      </c>
    </row>
    <row r="47" spans="3:11" hidden="1" x14ac:dyDescent="0.25">
      <c r="C47" s="145"/>
      <c r="D47" s="151"/>
      <c r="E47" s="118"/>
      <c r="F47" s="97">
        <f t="shared" si="2"/>
        <v>0</v>
      </c>
      <c r="G47" s="161"/>
      <c r="H47" s="146"/>
      <c r="I47" s="130" t="e">
        <f>VLOOKUP(H47,Presupuesto!$B$11:$C$565,2,0)</f>
        <v>#N/A</v>
      </c>
      <c r="J47" s="98" t="str">
        <f t="shared" si="1"/>
        <v>Estudiantes y Graduados</v>
      </c>
      <c r="K47" s="98" t="s">
        <v>403</v>
      </c>
    </row>
    <row r="48" spans="3:11" hidden="1" x14ac:dyDescent="0.25">
      <c r="C48" s="145"/>
      <c r="D48" s="151"/>
      <c r="E48" s="118"/>
      <c r="F48" s="97">
        <f t="shared" si="2"/>
        <v>0</v>
      </c>
      <c r="G48" s="161"/>
      <c r="H48" s="146"/>
      <c r="I48" s="130" t="e">
        <f>VLOOKUP(H48,Presupuesto!$B$11:$C$565,2,0)</f>
        <v>#N/A</v>
      </c>
      <c r="J48" s="98" t="str">
        <f t="shared" si="1"/>
        <v>Estudiantes y Graduados</v>
      </c>
      <c r="K48" s="98" t="s">
        <v>412</v>
      </c>
    </row>
    <row r="49" spans="3:11" hidden="1" x14ac:dyDescent="0.25">
      <c r="C49" s="145"/>
      <c r="D49" s="151"/>
      <c r="E49" s="118"/>
      <c r="F49" s="97">
        <f t="shared" si="2"/>
        <v>0</v>
      </c>
      <c r="G49" s="161"/>
      <c r="H49" s="146"/>
      <c r="I49" s="130" t="e">
        <f>VLOOKUP(H49,Presupuesto!$B$11:$C$565,2,0)</f>
        <v>#N/A</v>
      </c>
      <c r="J49" s="98" t="str">
        <f t="shared" si="1"/>
        <v>Estudiantes y Graduados</v>
      </c>
      <c r="K49" s="98" t="s">
        <v>412</v>
      </c>
    </row>
    <row r="50" spans="3:11" hidden="1" x14ac:dyDescent="0.25">
      <c r="C50" s="145"/>
      <c r="D50" s="151"/>
      <c r="E50" s="118"/>
      <c r="F50" s="97">
        <f t="shared" si="2"/>
        <v>0</v>
      </c>
      <c r="G50" s="161"/>
      <c r="H50" s="146"/>
      <c r="I50" s="130" t="e">
        <f>VLOOKUP(H50,Presupuesto!$B$11:$C$565,2,0)</f>
        <v>#N/A</v>
      </c>
      <c r="J50" s="98" t="str">
        <f t="shared" si="1"/>
        <v>Estudiantes y Graduados</v>
      </c>
      <c r="K50" s="98" t="s">
        <v>412</v>
      </c>
    </row>
    <row r="51" spans="3:11" ht="15.75" hidden="1" thickBot="1" x14ac:dyDescent="0.3">
      <c r="C51" s="147"/>
      <c r="D51" s="159"/>
      <c r="E51" s="103"/>
      <c r="F51" s="105">
        <f t="shared" si="2"/>
        <v>0</v>
      </c>
      <c r="G51" s="162"/>
      <c r="H51" s="148"/>
      <c r="I51" s="132" t="e">
        <f>VLOOKUP(H51,Presupuesto!$B$11:$C$565,2,0)</f>
        <v>#N/A</v>
      </c>
      <c r="J51" s="106" t="str">
        <f t="shared" si="1"/>
        <v>Estudiantes y Graduados</v>
      </c>
      <c r="K51" s="124" t="s">
        <v>394</v>
      </c>
    </row>
    <row r="52" spans="3:11" hidden="1" x14ac:dyDescent="0.25"/>
    <row r="53" spans="3:11" ht="15.75" thickBot="1" x14ac:dyDescent="0.3">
      <c r="F53" s="90"/>
      <c r="G53" s="89"/>
      <c r="H53" s="90"/>
      <c r="I53" s="90"/>
    </row>
    <row r="54" spans="3:11" ht="15.75" thickBot="1" x14ac:dyDescent="0.3">
      <c r="C54" s="157" t="s">
        <v>53</v>
      </c>
      <c r="D54" s="374">
        <f>SUM(F61:F95)</f>
        <v>67230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c r="E57" s="93"/>
      <c r="F57" s="93"/>
      <c r="G57" s="93"/>
      <c r="H57" s="76"/>
      <c r="I57" s="76"/>
      <c r="J57" s="76"/>
      <c r="K57" s="112"/>
    </row>
    <row r="58" spans="3:11" ht="18.75" x14ac:dyDescent="0.25">
      <c r="C58" s="211" t="str">
        <f>'5. Estudiantes y Graduados'!F26</f>
        <v>Festival de Juegos Tradicionales</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ht="15.75" thickBot="1" x14ac:dyDescent="0.3">
      <c r="C61" s="221" t="s">
        <v>439</v>
      </c>
      <c r="D61" s="222">
        <v>0</v>
      </c>
      <c r="E61" s="220">
        <v>0</v>
      </c>
      <c r="F61" s="97">
        <f t="shared" ref="F61:F72" si="4">D61*E61</f>
        <v>0</v>
      </c>
      <c r="G61" s="161" t="s">
        <v>1509</v>
      </c>
      <c r="H61" s="142"/>
      <c r="I61" s="130" t="e">
        <f>VLOOKUP(H61,Presupuesto!$B$11:$C$565,2,0)</f>
        <v>#N/A</v>
      </c>
      <c r="J61" s="219" t="s">
        <v>1360</v>
      </c>
      <c r="K61" s="98" t="s">
        <v>401</v>
      </c>
    </row>
    <row r="62" spans="3:11" x14ac:dyDescent="0.25">
      <c r="C62" s="544" t="s">
        <v>1652</v>
      </c>
      <c r="D62" s="561">
        <v>100</v>
      </c>
      <c r="E62" s="546">
        <v>15</v>
      </c>
      <c r="F62" s="97">
        <f t="shared" si="4"/>
        <v>1500</v>
      </c>
      <c r="G62" s="161" t="s">
        <v>1509</v>
      </c>
      <c r="H62" s="142" t="s">
        <v>294</v>
      </c>
      <c r="I62" s="130" t="str">
        <f>VLOOKUP(H62,Presupuesto!$B$11:$C$565,2,0)</f>
        <v>IMPRENTA, PUBLIC. Y REPRODUC. (25300-00)</v>
      </c>
      <c r="J62" s="98" t="str">
        <f>$J$61</f>
        <v>Estudiantes y Graduados</v>
      </c>
      <c r="K62" s="98" t="s">
        <v>401</v>
      </c>
    </row>
    <row r="63" spans="3:11" x14ac:dyDescent="0.25">
      <c r="C63" s="553" t="s">
        <v>1661</v>
      </c>
      <c r="D63" s="557">
        <v>5</v>
      </c>
      <c r="E63" s="552">
        <v>1800</v>
      </c>
      <c r="F63" s="97">
        <f t="shared" si="4"/>
        <v>9000</v>
      </c>
      <c r="G63" s="161" t="s">
        <v>1509</v>
      </c>
      <c r="H63" s="142" t="s">
        <v>294</v>
      </c>
      <c r="I63" s="130" t="str">
        <f>VLOOKUP(H63,Presupuesto!$B$11:$C$565,2,0)</f>
        <v>IMPRENTA, PUBLIC. Y REPRODUC. (25300-00)</v>
      </c>
      <c r="J63" s="98" t="str">
        <f t="shared" ref="J63:J95" si="5">$J$61</f>
        <v>Estudiantes y Graduados</v>
      </c>
      <c r="K63" s="98" t="s">
        <v>401</v>
      </c>
    </row>
    <row r="64" spans="3:11" x14ac:dyDescent="0.25">
      <c r="C64" s="553" t="s">
        <v>1662</v>
      </c>
      <c r="D64" s="557">
        <v>300</v>
      </c>
      <c r="E64" s="552">
        <v>20</v>
      </c>
      <c r="F64" s="97">
        <f t="shared" si="4"/>
        <v>6000</v>
      </c>
      <c r="G64" s="161" t="s">
        <v>1509</v>
      </c>
      <c r="H64" s="142" t="s">
        <v>294</v>
      </c>
      <c r="I64" s="130" t="str">
        <f>VLOOKUP(H64,Presupuesto!$B$11:$C$565,2,0)</f>
        <v>IMPRENTA, PUBLIC. Y REPRODUC. (25300-00)</v>
      </c>
      <c r="J64" s="98" t="str">
        <f t="shared" si="5"/>
        <v>Estudiantes y Graduados</v>
      </c>
      <c r="K64" s="98" t="s">
        <v>401</v>
      </c>
    </row>
    <row r="65" spans="3:11" x14ac:dyDescent="0.25">
      <c r="C65" s="553" t="s">
        <v>1657</v>
      </c>
      <c r="D65" s="557">
        <v>200</v>
      </c>
      <c r="E65" s="552">
        <v>120</v>
      </c>
      <c r="F65" s="97">
        <f t="shared" si="4"/>
        <v>24000</v>
      </c>
      <c r="G65" s="161" t="s">
        <v>1509</v>
      </c>
      <c r="H65" s="142" t="s">
        <v>311</v>
      </c>
      <c r="I65" s="130" t="str">
        <f>VLOOKUP(H65,Presupuesto!$B$11:$C$565,2,0)</f>
        <v>ALIMENTOS Y BEBIDAS PARA PERSONAS (31100-00)</v>
      </c>
      <c r="J65" s="98" t="str">
        <f t="shared" si="5"/>
        <v>Estudiantes y Graduados</v>
      </c>
      <c r="K65" s="98" t="s">
        <v>401</v>
      </c>
    </row>
    <row r="66" spans="3:11" x14ac:dyDescent="0.25">
      <c r="C66" s="553" t="s">
        <v>1663</v>
      </c>
      <c r="D66" s="557">
        <v>30</v>
      </c>
      <c r="E66" s="552">
        <v>60</v>
      </c>
      <c r="F66" s="97">
        <f t="shared" si="4"/>
        <v>1800</v>
      </c>
      <c r="G66" s="161" t="s">
        <v>1509</v>
      </c>
      <c r="H66" s="142" t="s">
        <v>907</v>
      </c>
      <c r="I66" s="130" t="str">
        <f>VLOOKUP(H66,Presupuesto!$B$11:$C$565,2,0)</f>
        <v>OTROS PRODUCTOS METALICOS</v>
      </c>
      <c r="J66" s="98" t="str">
        <f t="shared" si="5"/>
        <v>Estudiantes y Graduados</v>
      </c>
      <c r="K66" s="98" t="s">
        <v>401</v>
      </c>
    </row>
    <row r="67" spans="3:11" x14ac:dyDescent="0.25">
      <c r="C67" s="553" t="s">
        <v>1664</v>
      </c>
      <c r="D67" s="557">
        <v>30</v>
      </c>
      <c r="E67" s="552">
        <v>180</v>
      </c>
      <c r="F67" s="97">
        <f t="shared" si="4"/>
        <v>5400</v>
      </c>
      <c r="G67" s="161" t="s">
        <v>1509</v>
      </c>
      <c r="H67" s="142" t="s">
        <v>805</v>
      </c>
      <c r="I67" s="130" t="str">
        <f>VLOOKUP(H67,Presupuesto!$B$11:$C$565,2,0)</f>
        <v>CONFECCIONES TEXTILES,</v>
      </c>
      <c r="J67" s="98" t="str">
        <f t="shared" si="5"/>
        <v>Estudiantes y Graduados</v>
      </c>
      <c r="K67" s="98" t="s">
        <v>401</v>
      </c>
    </row>
    <row r="68" spans="3:11" x14ac:dyDescent="0.25">
      <c r="C68" s="553" t="s">
        <v>1665</v>
      </c>
      <c r="D68" s="557">
        <v>30</v>
      </c>
      <c r="E68" s="552">
        <v>120</v>
      </c>
      <c r="F68" s="97">
        <f t="shared" si="4"/>
        <v>3600</v>
      </c>
      <c r="G68" s="161" t="s">
        <v>1509</v>
      </c>
      <c r="H68" s="142" t="s">
        <v>948</v>
      </c>
      <c r="I68" s="130" t="str">
        <f>VLOOKUP(H68,Presupuesto!$B$11:$C$565,2,0)</f>
        <v>UTENCILIOS DE COCINA Y COMEDOR</v>
      </c>
      <c r="J68" s="98" t="str">
        <f t="shared" si="5"/>
        <v>Estudiantes y Graduados</v>
      </c>
      <c r="K68" s="98" t="s">
        <v>401</v>
      </c>
    </row>
    <row r="69" spans="3:11" x14ac:dyDescent="0.25">
      <c r="C69" s="553" t="s">
        <v>1666</v>
      </c>
      <c r="D69" s="557">
        <v>30</v>
      </c>
      <c r="E69" s="552">
        <v>110</v>
      </c>
      <c r="F69" s="97">
        <f t="shared" si="4"/>
        <v>3300</v>
      </c>
      <c r="G69" s="161" t="s">
        <v>1509</v>
      </c>
      <c r="H69" s="142" t="s">
        <v>805</v>
      </c>
      <c r="I69" s="130" t="str">
        <f>VLOOKUP(H69,Presupuesto!$B$11:$C$565,2,0)</f>
        <v>CONFECCIONES TEXTILES,</v>
      </c>
      <c r="J69" s="98" t="str">
        <f t="shared" si="5"/>
        <v>Estudiantes y Graduados</v>
      </c>
      <c r="K69" s="98" t="s">
        <v>401</v>
      </c>
    </row>
    <row r="70" spans="3:11" x14ac:dyDescent="0.25">
      <c r="C70" s="562" t="s">
        <v>1667</v>
      </c>
      <c r="D70" s="557">
        <v>30</v>
      </c>
      <c r="E70" s="552">
        <v>6</v>
      </c>
      <c r="F70" s="97">
        <f t="shared" si="4"/>
        <v>180</v>
      </c>
      <c r="G70" s="161" t="s">
        <v>1509</v>
      </c>
      <c r="H70" s="142" t="s">
        <v>819</v>
      </c>
      <c r="I70" s="130" t="str">
        <f>VLOOKUP(H70,Presupuesto!$B$11:$C$565,2,0)</f>
        <v>PRODUCTOS DE ARTES GRAFICAS</v>
      </c>
      <c r="J70" s="98" t="str">
        <f t="shared" si="5"/>
        <v>Estudiantes y Graduados</v>
      </c>
      <c r="K70" s="98" t="s">
        <v>401</v>
      </c>
    </row>
    <row r="71" spans="3:11" x14ac:dyDescent="0.25">
      <c r="C71" s="562" t="s">
        <v>123</v>
      </c>
      <c r="D71" s="557">
        <v>30</v>
      </c>
      <c r="E71" s="552">
        <v>15</v>
      </c>
      <c r="F71" s="97">
        <f t="shared" si="4"/>
        <v>450</v>
      </c>
      <c r="G71" s="161" t="s">
        <v>1509</v>
      </c>
      <c r="H71" s="142" t="s">
        <v>805</v>
      </c>
      <c r="I71" s="130" t="str">
        <f>VLOOKUP(H71,Presupuesto!$B$11:$C$565,2,0)</f>
        <v>CONFECCIONES TEXTILES,</v>
      </c>
      <c r="J71" s="98" t="str">
        <f t="shared" si="5"/>
        <v>Estudiantes y Graduados</v>
      </c>
      <c r="K71" s="98" t="s">
        <v>401</v>
      </c>
    </row>
    <row r="72" spans="3:11" ht="15.75" thickBot="1" x14ac:dyDescent="0.3">
      <c r="C72" s="558" t="s">
        <v>1668</v>
      </c>
      <c r="D72" s="559">
        <v>2</v>
      </c>
      <c r="E72" s="563">
        <v>6000</v>
      </c>
      <c r="F72" s="97">
        <f t="shared" si="4"/>
        <v>12000</v>
      </c>
      <c r="G72" s="161" t="s">
        <v>1509</v>
      </c>
      <c r="H72" s="142" t="s">
        <v>790</v>
      </c>
      <c r="I72" s="130" t="str">
        <f>VLOOKUP(H72,Presupuesto!$B$11:$C$565,2,0)</f>
        <v>ACTUACIONES ARTISTICAS</v>
      </c>
      <c r="J72" s="98" t="str">
        <f t="shared" si="5"/>
        <v>Estudiantes y Graduados</v>
      </c>
      <c r="K72" s="98" t="s">
        <v>401</v>
      </c>
    </row>
    <row r="73" spans="3:11" hidden="1" x14ac:dyDescent="0.25">
      <c r="C73" s="141"/>
      <c r="D73" s="158"/>
      <c r="E73" s="123"/>
      <c r="F73" s="97">
        <f t="shared" ref="F73:F95" si="6">D73*E73</f>
        <v>0</v>
      </c>
      <c r="G73" s="161"/>
      <c r="H73" s="142"/>
      <c r="I73" s="130" t="e">
        <f>VLOOKUP(H73,Presupuesto!$B$11:$C$565,2,0)</f>
        <v>#N/A</v>
      </c>
      <c r="J73" s="98" t="str">
        <f t="shared" si="5"/>
        <v>Estudiantes y Graduados</v>
      </c>
      <c r="K73" s="98" t="s">
        <v>401</v>
      </c>
    </row>
    <row r="74" spans="3:11" hidden="1" x14ac:dyDescent="0.25">
      <c r="C74" s="141"/>
      <c r="D74" s="158"/>
      <c r="E74" s="123"/>
      <c r="F74" s="97">
        <f t="shared" si="6"/>
        <v>0</v>
      </c>
      <c r="G74" s="161"/>
      <c r="H74" s="142"/>
      <c r="I74" s="130" t="e">
        <f>VLOOKUP(H74,Presupuesto!$B$11:$C$565,2,0)</f>
        <v>#N/A</v>
      </c>
      <c r="J74" s="98" t="str">
        <f t="shared" si="5"/>
        <v>Estudiantes y Graduados</v>
      </c>
      <c r="K74" s="98" t="s">
        <v>401</v>
      </c>
    </row>
    <row r="75" spans="3:11" hidden="1" x14ac:dyDescent="0.25">
      <c r="C75" s="141"/>
      <c r="D75" s="158"/>
      <c r="E75" s="123"/>
      <c r="F75" s="97">
        <f t="shared" si="6"/>
        <v>0</v>
      </c>
      <c r="G75" s="161"/>
      <c r="H75" s="142"/>
      <c r="I75" s="130" t="e">
        <f>VLOOKUP(H75,Presupuesto!$B$11:$C$565,2,0)</f>
        <v>#N/A</v>
      </c>
      <c r="J75" s="98" t="str">
        <f t="shared" si="5"/>
        <v>Estudiantes y Graduados</v>
      </c>
      <c r="K75" s="98" t="s">
        <v>401</v>
      </c>
    </row>
    <row r="76" spans="3:11" hidden="1" x14ac:dyDescent="0.25">
      <c r="C76" s="141"/>
      <c r="D76" s="158"/>
      <c r="E76" s="123"/>
      <c r="F76" s="97">
        <f t="shared" si="6"/>
        <v>0</v>
      </c>
      <c r="G76" s="161"/>
      <c r="H76" s="142"/>
      <c r="I76" s="130" t="e">
        <f>VLOOKUP(H76,Presupuesto!$B$11:$C$565,2,0)</f>
        <v>#N/A</v>
      </c>
      <c r="J76" s="98" t="str">
        <f t="shared" si="5"/>
        <v>Estudiantes y Graduados</v>
      </c>
      <c r="K76" s="98" t="s">
        <v>401</v>
      </c>
    </row>
    <row r="77" spans="3:11" hidden="1" x14ac:dyDescent="0.25">
      <c r="C77" s="141"/>
      <c r="D77" s="158"/>
      <c r="E77" s="123"/>
      <c r="F77" s="97">
        <f t="shared" si="6"/>
        <v>0</v>
      </c>
      <c r="G77" s="161"/>
      <c r="H77" s="142"/>
      <c r="I77" s="130" t="e">
        <f>VLOOKUP(H77,Presupuesto!$B$11:$C$565,2,0)</f>
        <v>#N/A</v>
      </c>
      <c r="J77" s="98" t="str">
        <f t="shared" si="5"/>
        <v>Estudiantes y Graduados</v>
      </c>
      <c r="K77" s="98" t="s">
        <v>401</v>
      </c>
    </row>
    <row r="78" spans="3:11" hidden="1" x14ac:dyDescent="0.25">
      <c r="C78" s="141"/>
      <c r="D78" s="158"/>
      <c r="E78" s="123"/>
      <c r="F78" s="97">
        <f t="shared" si="6"/>
        <v>0</v>
      </c>
      <c r="G78" s="161"/>
      <c r="H78" s="142"/>
      <c r="I78" s="130" t="e">
        <f>VLOOKUP(H78,Presupuesto!$B$11:$C$565,2,0)</f>
        <v>#N/A</v>
      </c>
      <c r="J78" s="98" t="str">
        <f t="shared" si="5"/>
        <v>Estudiantes y Graduados</v>
      </c>
      <c r="K78" s="98" t="s">
        <v>401</v>
      </c>
    </row>
    <row r="79" spans="3:11" hidden="1" x14ac:dyDescent="0.25">
      <c r="C79" s="141"/>
      <c r="D79" s="158"/>
      <c r="E79" s="123"/>
      <c r="F79" s="97">
        <f t="shared" si="6"/>
        <v>0</v>
      </c>
      <c r="G79" s="161"/>
      <c r="H79" s="142"/>
      <c r="I79" s="130" t="e">
        <f>VLOOKUP(H79,Presupuesto!$B$11:$C$565,2,0)</f>
        <v>#N/A</v>
      </c>
      <c r="J79" s="98" t="str">
        <f t="shared" si="5"/>
        <v>Estudiantes y Graduados</v>
      </c>
      <c r="K79" s="98" t="s">
        <v>412</v>
      </c>
    </row>
    <row r="80" spans="3:11" hidden="1" x14ac:dyDescent="0.25">
      <c r="C80" s="141"/>
      <c r="D80" s="158"/>
      <c r="E80" s="123"/>
      <c r="F80" s="97">
        <f t="shared" si="6"/>
        <v>0</v>
      </c>
      <c r="G80" s="161"/>
      <c r="H80" s="142"/>
      <c r="I80" s="130" t="e">
        <f>VLOOKUP(H80,Presupuesto!$B$11:$C$565,2,0)</f>
        <v>#N/A</v>
      </c>
      <c r="J80" s="98" t="str">
        <f t="shared" si="5"/>
        <v>Estudiantes y Graduados</v>
      </c>
      <c r="K80" s="98" t="s">
        <v>412</v>
      </c>
    </row>
    <row r="81" spans="3:11" hidden="1" x14ac:dyDescent="0.25">
      <c r="C81" s="141"/>
      <c r="D81" s="158"/>
      <c r="E81" s="123"/>
      <c r="F81" s="97">
        <f t="shared" si="6"/>
        <v>0</v>
      </c>
      <c r="G81" s="161"/>
      <c r="H81" s="142"/>
      <c r="I81" s="130" t="e">
        <f>VLOOKUP(H81,Presupuesto!$B$11:$C$565,2,0)</f>
        <v>#N/A</v>
      </c>
      <c r="J81" s="98" t="str">
        <f t="shared" si="5"/>
        <v>Estudiantes y Graduados</v>
      </c>
      <c r="K81" s="98" t="s">
        <v>412</v>
      </c>
    </row>
    <row r="82" spans="3:11" hidden="1" x14ac:dyDescent="0.25">
      <c r="C82" s="141"/>
      <c r="D82" s="158"/>
      <c r="E82" s="123"/>
      <c r="F82" s="97">
        <f t="shared" si="6"/>
        <v>0</v>
      </c>
      <c r="G82" s="161"/>
      <c r="H82" s="142"/>
      <c r="I82" s="130" t="e">
        <f>VLOOKUP(H82,Presupuesto!$B$11:$C$565,2,0)</f>
        <v>#N/A</v>
      </c>
      <c r="J82" s="98" t="str">
        <f t="shared" si="5"/>
        <v>Estudiantes y Graduados</v>
      </c>
      <c r="K82" s="98" t="s">
        <v>412</v>
      </c>
    </row>
    <row r="83" spans="3:11" hidden="1" x14ac:dyDescent="0.25">
      <c r="C83" s="143"/>
      <c r="D83" s="151"/>
      <c r="E83" s="118"/>
      <c r="F83" s="97">
        <f t="shared" si="6"/>
        <v>0</v>
      </c>
      <c r="G83" s="161"/>
      <c r="H83" s="144"/>
      <c r="I83" s="130" t="e">
        <f>VLOOKUP(H83,Presupuesto!$B$11:$C$565,2,0)</f>
        <v>#N/A</v>
      </c>
      <c r="J83" s="98" t="str">
        <f t="shared" si="5"/>
        <v>Estudiantes y Graduados</v>
      </c>
      <c r="K83" s="98" t="s">
        <v>412</v>
      </c>
    </row>
    <row r="84" spans="3:11" hidden="1" x14ac:dyDescent="0.25">
      <c r="C84" s="143"/>
      <c r="D84" s="151"/>
      <c r="E84" s="118"/>
      <c r="F84" s="97">
        <f t="shared" si="6"/>
        <v>0</v>
      </c>
      <c r="G84" s="161"/>
      <c r="H84" s="144"/>
      <c r="I84" s="130" t="e">
        <f>VLOOKUP(H84,Presupuesto!$B$11:$C$565,2,0)</f>
        <v>#N/A</v>
      </c>
      <c r="J84" s="98" t="str">
        <f t="shared" si="5"/>
        <v>Estudiantes y Graduados</v>
      </c>
      <c r="K84" s="98" t="s">
        <v>412</v>
      </c>
    </row>
    <row r="85" spans="3:11" hidden="1" x14ac:dyDescent="0.25">
      <c r="C85" s="143"/>
      <c r="D85" s="151"/>
      <c r="E85" s="118"/>
      <c r="F85" s="97">
        <f t="shared" si="6"/>
        <v>0</v>
      </c>
      <c r="G85" s="161"/>
      <c r="H85" s="144"/>
      <c r="I85" s="130" t="e">
        <f>VLOOKUP(H85,Presupuesto!$B$11:$C$565,2,0)</f>
        <v>#N/A</v>
      </c>
      <c r="J85" s="98" t="str">
        <f t="shared" si="5"/>
        <v>Estudiantes y Graduados</v>
      </c>
      <c r="K85" s="98" t="s">
        <v>412</v>
      </c>
    </row>
    <row r="86" spans="3:11" hidden="1" x14ac:dyDescent="0.25">
      <c r="C86" s="143"/>
      <c r="D86" s="151"/>
      <c r="E86" s="118"/>
      <c r="F86" s="97">
        <f t="shared" si="6"/>
        <v>0</v>
      </c>
      <c r="G86" s="161"/>
      <c r="H86" s="144"/>
      <c r="I86" s="130" t="e">
        <f>VLOOKUP(H86,Presupuesto!$B$11:$C$565,2,0)</f>
        <v>#N/A</v>
      </c>
      <c r="J86" s="98" t="str">
        <f t="shared" si="5"/>
        <v>Estudiantes y Graduados</v>
      </c>
      <c r="K86" s="98" t="s">
        <v>412</v>
      </c>
    </row>
    <row r="87" spans="3:11" hidden="1" x14ac:dyDescent="0.25">
      <c r="C87" s="143"/>
      <c r="D87" s="151"/>
      <c r="E87" s="118"/>
      <c r="F87" s="97">
        <f t="shared" si="6"/>
        <v>0</v>
      </c>
      <c r="G87" s="161"/>
      <c r="H87" s="144"/>
      <c r="I87" s="130" t="e">
        <f>VLOOKUP(H87,Presupuesto!$B$11:$C$565,2,0)</f>
        <v>#N/A</v>
      </c>
      <c r="J87" s="98" t="str">
        <f t="shared" si="5"/>
        <v>Estudiantes y Graduados</v>
      </c>
      <c r="K87" s="98" t="s">
        <v>412</v>
      </c>
    </row>
    <row r="88" spans="3:11" hidden="1" x14ac:dyDescent="0.25">
      <c r="C88" s="143"/>
      <c r="D88" s="151"/>
      <c r="E88" s="118"/>
      <c r="F88" s="97">
        <f t="shared" si="6"/>
        <v>0</v>
      </c>
      <c r="G88" s="161"/>
      <c r="H88" s="144"/>
      <c r="I88" s="130" t="e">
        <f>VLOOKUP(H88,Presupuesto!$B$11:$C$565,2,0)</f>
        <v>#N/A</v>
      </c>
      <c r="J88" s="98" t="str">
        <f t="shared" si="5"/>
        <v>Estudiantes y Graduados</v>
      </c>
      <c r="K88" s="98" t="s">
        <v>412</v>
      </c>
    </row>
    <row r="89" spans="3:11" hidden="1" x14ac:dyDescent="0.25">
      <c r="C89" s="143"/>
      <c r="D89" s="151"/>
      <c r="E89" s="118"/>
      <c r="F89" s="97">
        <f t="shared" si="6"/>
        <v>0</v>
      </c>
      <c r="G89" s="161"/>
      <c r="H89" s="144"/>
      <c r="I89" s="130" t="e">
        <f>VLOOKUP(H89,Presupuesto!$B$11:$C$565,2,0)</f>
        <v>#N/A</v>
      </c>
      <c r="J89" s="98" t="str">
        <f t="shared" si="5"/>
        <v>Estudiantes y Graduados</v>
      </c>
      <c r="K89" s="98" t="s">
        <v>412</v>
      </c>
    </row>
    <row r="90" spans="3:11" hidden="1" x14ac:dyDescent="0.25">
      <c r="C90" s="143"/>
      <c r="D90" s="151"/>
      <c r="E90" s="118"/>
      <c r="F90" s="97">
        <f t="shared" si="6"/>
        <v>0</v>
      </c>
      <c r="G90" s="161"/>
      <c r="H90" s="144"/>
      <c r="I90" s="130" t="e">
        <f>VLOOKUP(H90,Presupuesto!$B$11:$C$565,2,0)</f>
        <v>#N/A</v>
      </c>
      <c r="J90" s="98" t="str">
        <f t="shared" si="5"/>
        <v>Estudiantes y Graduados</v>
      </c>
      <c r="K90" s="98" t="s">
        <v>412</v>
      </c>
    </row>
    <row r="91" spans="3:11" hidden="1" x14ac:dyDescent="0.25">
      <c r="C91" s="145"/>
      <c r="D91" s="151"/>
      <c r="E91" s="118"/>
      <c r="F91" s="97">
        <f t="shared" si="6"/>
        <v>0</v>
      </c>
      <c r="G91" s="161"/>
      <c r="H91" s="146"/>
      <c r="I91" s="130" t="e">
        <f>VLOOKUP(H91,Presupuesto!$B$11:$C$565,2,0)</f>
        <v>#N/A</v>
      </c>
      <c r="J91" s="98" t="str">
        <f t="shared" si="5"/>
        <v>Estudiantes y Graduados</v>
      </c>
      <c r="K91" s="98" t="s">
        <v>403</v>
      </c>
    </row>
    <row r="92" spans="3:11" hidden="1" x14ac:dyDescent="0.25">
      <c r="C92" s="145"/>
      <c r="D92" s="151"/>
      <c r="E92" s="118"/>
      <c r="F92" s="97">
        <f t="shared" si="6"/>
        <v>0</v>
      </c>
      <c r="G92" s="161"/>
      <c r="H92" s="146"/>
      <c r="I92" s="130" t="e">
        <f>VLOOKUP(H92,Presupuesto!$B$11:$C$565,2,0)</f>
        <v>#N/A</v>
      </c>
      <c r="J92" s="98" t="str">
        <f t="shared" si="5"/>
        <v>Estudiantes y Graduados</v>
      </c>
      <c r="K92" s="98" t="s">
        <v>412</v>
      </c>
    </row>
    <row r="93" spans="3:11" hidden="1" x14ac:dyDescent="0.25">
      <c r="C93" s="145"/>
      <c r="D93" s="151"/>
      <c r="E93" s="118"/>
      <c r="F93" s="97">
        <f t="shared" si="6"/>
        <v>0</v>
      </c>
      <c r="G93" s="161"/>
      <c r="H93" s="146"/>
      <c r="I93" s="130" t="e">
        <f>VLOOKUP(H93,Presupuesto!$B$11:$C$565,2,0)</f>
        <v>#N/A</v>
      </c>
      <c r="J93" s="98" t="str">
        <f t="shared" si="5"/>
        <v>Estudiantes y Graduados</v>
      </c>
      <c r="K93" s="98" t="s">
        <v>412</v>
      </c>
    </row>
    <row r="94" spans="3:11" hidden="1" x14ac:dyDescent="0.25">
      <c r="C94" s="145"/>
      <c r="D94" s="151"/>
      <c r="E94" s="118"/>
      <c r="F94" s="97">
        <f t="shared" si="6"/>
        <v>0</v>
      </c>
      <c r="G94" s="161"/>
      <c r="H94" s="146"/>
      <c r="I94" s="130" t="e">
        <f>VLOOKUP(H94,Presupuesto!$B$11:$C$565,2,0)</f>
        <v>#N/A</v>
      </c>
      <c r="J94" s="98" t="str">
        <f t="shared" si="5"/>
        <v>Estudiantes y Graduados</v>
      </c>
      <c r="K94" s="98" t="s">
        <v>412</v>
      </c>
    </row>
    <row r="95" spans="3:11" ht="15.75" hidden="1" thickBot="1" x14ac:dyDescent="0.3">
      <c r="C95" s="147"/>
      <c r="D95" s="159"/>
      <c r="E95" s="103"/>
      <c r="F95" s="105">
        <f t="shared" si="6"/>
        <v>0</v>
      </c>
      <c r="G95" s="162"/>
      <c r="H95" s="148"/>
      <c r="I95" s="132" t="e">
        <f>VLOOKUP(H95,Presupuesto!$B$11:$C$565,2,0)</f>
        <v>#N/A</v>
      </c>
      <c r="J95" s="106" t="str">
        <f t="shared" si="5"/>
        <v>Estudiantes y Graduados</v>
      </c>
      <c r="K95" s="124" t="s">
        <v>394</v>
      </c>
    </row>
    <row r="97" spans="3:11" ht="15.75" thickBot="1" x14ac:dyDescent="0.3"/>
    <row r="98" spans="3:11" ht="15.75" thickBot="1" x14ac:dyDescent="0.3">
      <c r="C98" s="157" t="s">
        <v>53</v>
      </c>
      <c r="D98" s="374">
        <f>SUM(F105:F139)</f>
        <v>570900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c r="E101" s="93"/>
      <c r="F101" s="93"/>
      <c r="G101" s="93"/>
      <c r="H101" s="76"/>
      <c r="I101" s="76"/>
      <c r="J101" s="76"/>
      <c r="K101" s="112"/>
    </row>
    <row r="102" spans="3:11" ht="18.75" x14ac:dyDescent="0.25">
      <c r="C102" s="211" t="str">
        <f>'5. Estudiantes y Graduados'!F32</f>
        <v>Campaña de construcción de ciudadanía</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ht="15.75" thickBot="1" x14ac:dyDescent="0.3">
      <c r="C105" s="217" t="s">
        <v>433</v>
      </c>
      <c r="D105" s="218">
        <v>0</v>
      </c>
      <c r="E105" s="564">
        <v>0</v>
      </c>
      <c r="F105" s="104"/>
      <c r="G105" s="161"/>
      <c r="H105" s="575"/>
      <c r="I105" s="130" t="e">
        <f>VLOOKUP(H105,Presupuesto!$B$11:$C$565,2,0)</f>
        <v>#N/A</v>
      </c>
      <c r="J105" s="219" t="s">
        <v>1360</v>
      </c>
      <c r="K105" s="98" t="s">
        <v>401</v>
      </c>
    </row>
    <row r="106" spans="3:11" x14ac:dyDescent="0.25">
      <c r="C106" s="565" t="s">
        <v>1652</v>
      </c>
      <c r="D106" s="545">
        <v>500</v>
      </c>
      <c r="E106" s="566">
        <v>20</v>
      </c>
      <c r="F106" s="503">
        <f t="shared" ref="F106:F116" si="7">D106*E106</f>
        <v>10000</v>
      </c>
      <c r="G106" s="161" t="s">
        <v>1509</v>
      </c>
      <c r="H106" s="142" t="s">
        <v>294</v>
      </c>
      <c r="I106" s="130" t="str">
        <f>VLOOKUP(H106,Presupuesto!$B$11:$C$565,2,0)</f>
        <v>IMPRENTA, PUBLIC. Y REPRODUC. (25300-00)</v>
      </c>
      <c r="J106" s="98" t="str">
        <f>$J$105</f>
        <v>Estudiantes y Graduados</v>
      </c>
      <c r="K106" s="98" t="s">
        <v>401</v>
      </c>
    </row>
    <row r="107" spans="3:11" x14ac:dyDescent="0.25">
      <c r="C107" s="567" t="s">
        <v>1669</v>
      </c>
      <c r="D107" s="551">
        <v>50000</v>
      </c>
      <c r="E107" s="568">
        <v>2.5</v>
      </c>
      <c r="F107" s="504">
        <f t="shared" si="7"/>
        <v>125000</v>
      </c>
      <c r="G107" s="161" t="s">
        <v>1509</v>
      </c>
      <c r="H107" s="142" t="s">
        <v>294</v>
      </c>
      <c r="I107" s="130" t="str">
        <f>VLOOKUP(H107,Presupuesto!$B$11:$C$565,2,0)</f>
        <v>IMPRENTA, PUBLIC. Y REPRODUC. (25300-00)</v>
      </c>
      <c r="J107" s="98" t="str">
        <f t="shared" ref="J107:J139" si="8">$J$105</f>
        <v>Estudiantes y Graduados</v>
      </c>
      <c r="K107" s="98" t="s">
        <v>401</v>
      </c>
    </row>
    <row r="108" spans="3:11" x14ac:dyDescent="0.25">
      <c r="C108" s="569" t="s">
        <v>1670</v>
      </c>
      <c r="D108" s="551">
        <v>20</v>
      </c>
      <c r="E108" s="568">
        <v>2500</v>
      </c>
      <c r="F108" s="504">
        <f t="shared" si="7"/>
        <v>50000</v>
      </c>
      <c r="G108" s="161" t="s">
        <v>1509</v>
      </c>
      <c r="H108" s="142" t="s">
        <v>296</v>
      </c>
      <c r="I108" s="130" t="str">
        <f>VLOOKUP(H108,Presupuesto!$B$11:$C$565,2,0)</f>
        <v>PUBLICIDAD Y PROPAGANDA</v>
      </c>
      <c r="J108" s="98" t="str">
        <f t="shared" si="8"/>
        <v>Estudiantes y Graduados</v>
      </c>
      <c r="K108" s="98" t="s">
        <v>401</v>
      </c>
    </row>
    <row r="109" spans="3:11" x14ac:dyDescent="0.25">
      <c r="C109" s="569" t="s">
        <v>1671</v>
      </c>
      <c r="D109" s="551">
        <v>50</v>
      </c>
      <c r="E109" s="568">
        <v>1000</v>
      </c>
      <c r="F109" s="504">
        <f t="shared" si="7"/>
        <v>50000</v>
      </c>
      <c r="G109" s="161" t="s">
        <v>1509</v>
      </c>
      <c r="H109" s="142" t="s">
        <v>296</v>
      </c>
      <c r="I109" s="130" t="str">
        <f>VLOOKUP(H109,Presupuesto!$B$11:$C$565,2,0)</f>
        <v>PUBLICIDAD Y PROPAGANDA</v>
      </c>
      <c r="J109" s="98" t="str">
        <f t="shared" si="8"/>
        <v>Estudiantes y Graduados</v>
      </c>
      <c r="K109" s="98" t="s">
        <v>401</v>
      </c>
    </row>
    <row r="110" spans="3:11" x14ac:dyDescent="0.25">
      <c r="C110" s="567" t="s">
        <v>1672</v>
      </c>
      <c r="D110" s="551">
        <v>4</v>
      </c>
      <c r="E110" s="568">
        <v>800</v>
      </c>
      <c r="F110" s="504">
        <f t="shared" si="7"/>
        <v>3200</v>
      </c>
      <c r="G110" s="161" t="s">
        <v>1509</v>
      </c>
      <c r="H110" s="142" t="s">
        <v>685</v>
      </c>
      <c r="I110" s="130" t="str">
        <f>VLOOKUP(H110,Presupuesto!$B$11:$C$565,2,0)</f>
        <v>LIMPIEZA ASEO Y FUMIGACION</v>
      </c>
      <c r="J110" s="98" t="str">
        <f t="shared" si="8"/>
        <v>Estudiantes y Graduados</v>
      </c>
      <c r="K110" s="98" t="s">
        <v>401</v>
      </c>
    </row>
    <row r="111" spans="3:11" x14ac:dyDescent="0.25">
      <c r="C111" s="567" t="s">
        <v>1656</v>
      </c>
      <c r="D111" s="551">
        <v>500</v>
      </c>
      <c r="E111" s="568">
        <v>60</v>
      </c>
      <c r="F111" s="504">
        <f t="shared" si="7"/>
        <v>30000</v>
      </c>
      <c r="G111" s="161" t="s">
        <v>1509</v>
      </c>
      <c r="H111" s="142" t="s">
        <v>805</v>
      </c>
      <c r="I111" s="130" t="str">
        <f>VLOOKUP(H111,Presupuesto!$B$11:$C$565,2,0)</f>
        <v>CONFECCIONES TEXTILES,</v>
      </c>
      <c r="J111" s="98" t="str">
        <f t="shared" si="8"/>
        <v>Estudiantes y Graduados</v>
      </c>
      <c r="K111" s="98" t="s">
        <v>401</v>
      </c>
    </row>
    <row r="112" spans="3:11" x14ac:dyDescent="0.25">
      <c r="C112" s="567" t="s">
        <v>1673</v>
      </c>
      <c r="D112" s="551">
        <v>360</v>
      </c>
      <c r="E112" s="568">
        <v>100</v>
      </c>
      <c r="F112" s="504">
        <f t="shared" si="7"/>
        <v>36000</v>
      </c>
      <c r="G112" s="161" t="s">
        <v>1509</v>
      </c>
      <c r="H112" s="142" t="s">
        <v>311</v>
      </c>
      <c r="I112" s="130" t="str">
        <f>VLOOKUP(H112,Presupuesto!$B$11:$C$565,2,0)</f>
        <v>ALIMENTOS Y BEBIDAS PARA PERSONAS (31100-00)</v>
      </c>
      <c r="J112" s="98" t="str">
        <f t="shared" si="8"/>
        <v>Estudiantes y Graduados</v>
      </c>
      <c r="K112" s="98" t="s">
        <v>401</v>
      </c>
    </row>
    <row r="113" spans="3:11" x14ac:dyDescent="0.25">
      <c r="C113" s="569" t="s">
        <v>1674</v>
      </c>
      <c r="D113" s="551">
        <v>1000</v>
      </c>
      <c r="E113" s="568">
        <v>40</v>
      </c>
      <c r="F113" s="504">
        <f t="shared" si="7"/>
        <v>40000</v>
      </c>
      <c r="G113" s="161" t="s">
        <v>1509</v>
      </c>
      <c r="H113" s="142" t="s">
        <v>294</v>
      </c>
      <c r="I113" s="130" t="str">
        <f>VLOOKUP(H113,Presupuesto!$B$11:$C$565,2,0)</f>
        <v>IMPRENTA, PUBLIC. Y REPRODUC. (25300-00)</v>
      </c>
      <c r="J113" s="98" t="str">
        <f t="shared" si="8"/>
        <v>Estudiantes y Graduados</v>
      </c>
      <c r="K113" s="98" t="s">
        <v>401</v>
      </c>
    </row>
    <row r="114" spans="3:11" x14ac:dyDescent="0.25">
      <c r="C114" s="567" t="s">
        <v>1675</v>
      </c>
      <c r="D114" s="570">
        <v>6</v>
      </c>
      <c r="E114" s="568">
        <v>14000</v>
      </c>
      <c r="F114" s="504">
        <f t="shared" si="7"/>
        <v>84000</v>
      </c>
      <c r="G114" s="161" t="s">
        <v>1509</v>
      </c>
      <c r="H114" s="142" t="s">
        <v>296</v>
      </c>
      <c r="I114" s="130" t="str">
        <f>VLOOKUP(H114,Presupuesto!$B$11:$C$565,2,0)</f>
        <v>PUBLICIDAD Y PROPAGANDA</v>
      </c>
      <c r="J114" s="98" t="str">
        <f t="shared" si="8"/>
        <v>Estudiantes y Graduados</v>
      </c>
      <c r="K114" s="98" t="s">
        <v>401</v>
      </c>
    </row>
    <row r="115" spans="3:11" x14ac:dyDescent="0.25">
      <c r="C115" s="567" t="s">
        <v>1650</v>
      </c>
      <c r="D115" s="570">
        <v>20</v>
      </c>
      <c r="E115" s="568">
        <v>1200</v>
      </c>
      <c r="F115" s="504">
        <f t="shared" si="7"/>
        <v>24000</v>
      </c>
      <c r="G115" s="161" t="s">
        <v>1509</v>
      </c>
      <c r="H115" s="142" t="s">
        <v>296</v>
      </c>
      <c r="I115" s="130" t="str">
        <f>VLOOKUP(H115,Presupuesto!$B$11:$C$565,2,0)</f>
        <v>PUBLICIDAD Y PROPAGANDA</v>
      </c>
      <c r="J115" s="98" t="str">
        <f t="shared" si="8"/>
        <v>Estudiantes y Graduados</v>
      </c>
      <c r="K115" s="98" t="s">
        <v>401</v>
      </c>
    </row>
    <row r="116" spans="3:11" x14ac:dyDescent="0.25">
      <c r="C116" s="567" t="s">
        <v>1667</v>
      </c>
      <c r="D116" s="570">
        <v>10000</v>
      </c>
      <c r="E116" s="568">
        <v>5</v>
      </c>
      <c r="F116" s="571">
        <f t="shared" si="7"/>
        <v>50000</v>
      </c>
      <c r="G116" s="161" t="s">
        <v>1509</v>
      </c>
      <c r="H116" s="142" t="s">
        <v>819</v>
      </c>
      <c r="I116" s="130" t="str">
        <f>VLOOKUP(H116,Presupuesto!$B$11:$C$565,2,0)</f>
        <v>PRODUCTOS DE ARTES GRAFICAS</v>
      </c>
      <c r="J116" s="98" t="str">
        <f t="shared" si="8"/>
        <v>Estudiantes y Graduados</v>
      </c>
      <c r="K116" s="98" t="s">
        <v>401</v>
      </c>
    </row>
    <row r="117" spans="3:11" ht="15.75" thickBot="1" x14ac:dyDescent="0.3">
      <c r="C117" s="217" t="s">
        <v>432</v>
      </c>
      <c r="D117" s="218">
        <f>2*3</f>
        <v>6</v>
      </c>
      <c r="E117" s="572">
        <f t="shared" ref="E117:E124" si="9">HLOOKUP(C117,$AH$2:$BU$3,2,0)</f>
        <v>1750</v>
      </c>
      <c r="F117" s="573">
        <f>D117*E117</f>
        <v>10500</v>
      </c>
      <c r="G117" s="161" t="s">
        <v>1509</v>
      </c>
      <c r="H117" s="142" t="s">
        <v>761</v>
      </c>
      <c r="I117" s="130" t="str">
        <f>VLOOKUP(H117,Presupuesto!$B$11:$C$565,2,0)</f>
        <v>VIATICOS NACIONALES</v>
      </c>
      <c r="J117" s="98" t="str">
        <f t="shared" si="8"/>
        <v>Estudiantes y Graduados</v>
      </c>
      <c r="K117" s="98" t="s">
        <v>401</v>
      </c>
    </row>
    <row r="118" spans="3:11" ht="15.75" thickBot="1" x14ac:dyDescent="0.3">
      <c r="C118" s="217" t="s">
        <v>432</v>
      </c>
      <c r="D118" s="218">
        <f t="shared" ref="D118:D124" si="10">2*3</f>
        <v>6</v>
      </c>
      <c r="E118" s="572">
        <f t="shared" si="9"/>
        <v>1750</v>
      </c>
      <c r="F118" s="573">
        <f t="shared" ref="F118:F124" si="11">D118*E118</f>
        <v>10500</v>
      </c>
      <c r="G118" s="161" t="s">
        <v>1509</v>
      </c>
      <c r="H118" s="142" t="s">
        <v>761</v>
      </c>
      <c r="I118" s="130" t="str">
        <f>VLOOKUP(H118,Presupuesto!$B$11:$C$565,2,0)</f>
        <v>VIATICOS NACIONALES</v>
      </c>
      <c r="J118" s="98" t="str">
        <f t="shared" si="8"/>
        <v>Estudiantes y Graduados</v>
      </c>
      <c r="K118" s="98" t="s">
        <v>401</v>
      </c>
    </row>
    <row r="119" spans="3:11" ht="15.75" thickBot="1" x14ac:dyDescent="0.3">
      <c r="C119" s="217" t="s">
        <v>432</v>
      </c>
      <c r="D119" s="218">
        <f t="shared" si="10"/>
        <v>6</v>
      </c>
      <c r="E119" s="572">
        <f t="shared" si="9"/>
        <v>1750</v>
      </c>
      <c r="F119" s="573">
        <f t="shared" si="11"/>
        <v>10500</v>
      </c>
      <c r="G119" s="161" t="s">
        <v>1509</v>
      </c>
      <c r="H119" s="142" t="s">
        <v>761</v>
      </c>
      <c r="I119" s="130" t="str">
        <f>VLOOKUP(H119,Presupuesto!$B$11:$C$565,2,0)</f>
        <v>VIATICOS NACIONALES</v>
      </c>
      <c r="J119" s="98" t="str">
        <f t="shared" si="8"/>
        <v>Estudiantes y Graduados</v>
      </c>
      <c r="K119" s="98" t="s">
        <v>401</v>
      </c>
    </row>
    <row r="120" spans="3:11" ht="15.75" thickBot="1" x14ac:dyDescent="0.3">
      <c r="C120" s="217" t="s">
        <v>432</v>
      </c>
      <c r="D120" s="218">
        <f t="shared" si="10"/>
        <v>6</v>
      </c>
      <c r="E120" s="572">
        <f t="shared" si="9"/>
        <v>1750</v>
      </c>
      <c r="F120" s="573">
        <f t="shared" si="11"/>
        <v>10500</v>
      </c>
      <c r="G120" s="161" t="s">
        <v>1509</v>
      </c>
      <c r="H120" s="142" t="s">
        <v>761</v>
      </c>
      <c r="I120" s="130" t="str">
        <f>VLOOKUP(H120,Presupuesto!$B$11:$C$565,2,0)</f>
        <v>VIATICOS NACIONALES</v>
      </c>
      <c r="J120" s="98" t="str">
        <f t="shared" si="8"/>
        <v>Estudiantes y Graduados</v>
      </c>
      <c r="K120" s="98" t="s">
        <v>401</v>
      </c>
    </row>
    <row r="121" spans="3:11" ht="15.75" thickBot="1" x14ac:dyDescent="0.3">
      <c r="C121" s="217" t="s">
        <v>432</v>
      </c>
      <c r="D121" s="218">
        <f t="shared" si="10"/>
        <v>6</v>
      </c>
      <c r="E121" s="572">
        <f t="shared" si="9"/>
        <v>1750</v>
      </c>
      <c r="F121" s="573">
        <f t="shared" si="11"/>
        <v>10500</v>
      </c>
      <c r="G121" s="161" t="s">
        <v>1509</v>
      </c>
      <c r="H121" s="142" t="s">
        <v>761</v>
      </c>
      <c r="I121" s="130" t="str">
        <f>VLOOKUP(H121,Presupuesto!$B$11:$C$565,2,0)</f>
        <v>VIATICOS NACIONALES</v>
      </c>
      <c r="J121" s="98" t="str">
        <f t="shared" si="8"/>
        <v>Estudiantes y Graduados</v>
      </c>
      <c r="K121" s="98" t="s">
        <v>401</v>
      </c>
    </row>
    <row r="122" spans="3:11" ht="15.75" thickBot="1" x14ac:dyDescent="0.3">
      <c r="C122" s="217" t="s">
        <v>434</v>
      </c>
      <c r="D122" s="218">
        <f t="shared" si="10"/>
        <v>6</v>
      </c>
      <c r="E122" s="572">
        <f t="shared" si="9"/>
        <v>900</v>
      </c>
      <c r="F122" s="573">
        <f t="shared" si="11"/>
        <v>5400</v>
      </c>
      <c r="G122" s="161" t="s">
        <v>1509</v>
      </c>
      <c r="H122" s="142" t="s">
        <v>761</v>
      </c>
      <c r="I122" s="130" t="str">
        <f>VLOOKUP(H122,Presupuesto!$B$11:$C$565,2,0)</f>
        <v>VIATICOS NACIONALES</v>
      </c>
      <c r="J122" s="98" t="str">
        <f t="shared" si="8"/>
        <v>Estudiantes y Graduados</v>
      </c>
      <c r="K122" s="98" t="s">
        <v>401</v>
      </c>
    </row>
    <row r="123" spans="3:11" ht="15.75" thickBot="1" x14ac:dyDescent="0.3">
      <c r="C123" s="217" t="s">
        <v>434</v>
      </c>
      <c r="D123" s="218">
        <f t="shared" si="10"/>
        <v>6</v>
      </c>
      <c r="E123" s="572">
        <f t="shared" si="9"/>
        <v>900</v>
      </c>
      <c r="F123" s="573">
        <f t="shared" si="11"/>
        <v>5400</v>
      </c>
      <c r="G123" s="161" t="s">
        <v>1509</v>
      </c>
      <c r="H123" s="142" t="s">
        <v>761</v>
      </c>
      <c r="I123" s="130" t="str">
        <f>VLOOKUP(H123,Presupuesto!$B$11:$C$565,2,0)</f>
        <v>VIATICOS NACIONALES</v>
      </c>
      <c r="J123" s="98" t="str">
        <f t="shared" si="8"/>
        <v>Estudiantes y Graduados</v>
      </c>
      <c r="K123" s="98" t="s">
        <v>401</v>
      </c>
    </row>
    <row r="124" spans="3:11" ht="15.75" thickBot="1" x14ac:dyDescent="0.3">
      <c r="C124" s="217" t="s">
        <v>434</v>
      </c>
      <c r="D124" s="218">
        <f t="shared" si="10"/>
        <v>6</v>
      </c>
      <c r="E124" s="574">
        <f t="shared" si="9"/>
        <v>900</v>
      </c>
      <c r="F124" s="506">
        <f t="shared" si="11"/>
        <v>5400</v>
      </c>
      <c r="G124" s="161" t="s">
        <v>1509</v>
      </c>
      <c r="H124" s="576" t="s">
        <v>761</v>
      </c>
      <c r="I124" s="130" t="str">
        <f>VLOOKUP(H124,Presupuesto!$B$11:$C$565,2,0)</f>
        <v>VIATICOS NACIONALES</v>
      </c>
      <c r="J124" s="98" t="str">
        <f t="shared" si="8"/>
        <v>Estudiantes y Graduados</v>
      </c>
      <c r="K124" s="98" t="s">
        <v>401</v>
      </c>
    </row>
    <row r="125" spans="3:11" hidden="1" x14ac:dyDescent="0.25">
      <c r="C125" s="141"/>
      <c r="D125" s="158"/>
      <c r="E125" s="123"/>
      <c r="F125" s="97">
        <f t="shared" ref="F125:F139" si="12">D125*E125</f>
        <v>0</v>
      </c>
      <c r="G125" s="161"/>
      <c r="H125" s="142"/>
      <c r="I125" s="130" t="e">
        <f>VLOOKUP(H125,Presupuesto!$B$11:$C$565,2,0)</f>
        <v>#N/A</v>
      </c>
      <c r="J125" s="98" t="str">
        <f t="shared" si="8"/>
        <v>Estudiantes y Graduados</v>
      </c>
      <c r="K125" s="98" t="s">
        <v>401</v>
      </c>
    </row>
    <row r="126" spans="3:11" hidden="1" x14ac:dyDescent="0.25">
      <c r="C126" s="141"/>
      <c r="D126" s="158"/>
      <c r="E126" s="123"/>
      <c r="F126" s="97">
        <f t="shared" si="12"/>
        <v>0</v>
      </c>
      <c r="G126" s="161"/>
      <c r="H126" s="142"/>
      <c r="I126" s="130" t="e">
        <f>VLOOKUP(H126,Presupuesto!$B$11:$C$565,2,0)</f>
        <v>#N/A</v>
      </c>
      <c r="J126" s="98" t="str">
        <f t="shared" si="8"/>
        <v>Estudiantes y Graduados</v>
      </c>
      <c r="K126" s="98" t="s">
        <v>401</v>
      </c>
    </row>
    <row r="127" spans="3:11" hidden="1" x14ac:dyDescent="0.25">
      <c r="C127" s="143"/>
      <c r="D127" s="151"/>
      <c r="E127" s="118"/>
      <c r="F127" s="97">
        <f t="shared" si="12"/>
        <v>0</v>
      </c>
      <c r="G127" s="161"/>
      <c r="H127" s="144"/>
      <c r="I127" s="130" t="e">
        <f>VLOOKUP(H127,Presupuesto!$B$11:$C$565,2,0)</f>
        <v>#N/A</v>
      </c>
      <c r="J127" s="98" t="str">
        <f t="shared" si="8"/>
        <v>Estudiantes y Graduados</v>
      </c>
      <c r="K127" s="98" t="s">
        <v>401</v>
      </c>
    </row>
    <row r="128" spans="3:11" hidden="1" x14ac:dyDescent="0.25">
      <c r="C128" s="143"/>
      <c r="D128" s="151"/>
      <c r="E128" s="118"/>
      <c r="F128" s="97">
        <f t="shared" si="12"/>
        <v>0</v>
      </c>
      <c r="G128" s="161"/>
      <c r="H128" s="144"/>
      <c r="I128" s="130" t="e">
        <f>VLOOKUP(H128,Presupuesto!$B$11:$C$565,2,0)</f>
        <v>#N/A</v>
      </c>
      <c r="J128" s="98" t="str">
        <f t="shared" si="8"/>
        <v>Estudiantes y Graduados</v>
      </c>
      <c r="K128" s="98" t="s">
        <v>401</v>
      </c>
    </row>
    <row r="129" spans="3:11" hidden="1" x14ac:dyDescent="0.25">
      <c r="C129" s="143"/>
      <c r="D129" s="151"/>
      <c r="E129" s="118"/>
      <c r="F129" s="97">
        <f t="shared" si="12"/>
        <v>0</v>
      </c>
      <c r="G129" s="161"/>
      <c r="H129" s="144"/>
      <c r="I129" s="130" t="e">
        <f>VLOOKUP(H129,Presupuesto!$B$11:$C$565,2,0)</f>
        <v>#N/A</v>
      </c>
      <c r="J129" s="98" t="str">
        <f t="shared" si="8"/>
        <v>Estudiantes y Graduados</v>
      </c>
      <c r="K129" s="98" t="s">
        <v>401</v>
      </c>
    </row>
    <row r="130" spans="3:11" hidden="1" x14ac:dyDescent="0.25">
      <c r="C130" s="143"/>
      <c r="D130" s="151"/>
      <c r="E130" s="118"/>
      <c r="F130" s="97">
        <f t="shared" si="12"/>
        <v>0</v>
      </c>
      <c r="G130" s="161"/>
      <c r="H130" s="144"/>
      <c r="I130" s="130" t="e">
        <f>VLOOKUP(H130,Presupuesto!$B$11:$C$565,2,0)</f>
        <v>#N/A</v>
      </c>
      <c r="J130" s="98" t="str">
        <f t="shared" si="8"/>
        <v>Estudiantes y Graduados</v>
      </c>
      <c r="K130" s="98" t="s">
        <v>401</v>
      </c>
    </row>
    <row r="131" spans="3:11" hidden="1" x14ac:dyDescent="0.25">
      <c r="C131" s="143"/>
      <c r="D131" s="151"/>
      <c r="E131" s="118"/>
      <c r="F131" s="97">
        <f t="shared" si="12"/>
        <v>0</v>
      </c>
      <c r="G131" s="161"/>
      <c r="H131" s="144"/>
      <c r="I131" s="130" t="e">
        <f>VLOOKUP(H131,Presupuesto!$B$11:$C$565,2,0)</f>
        <v>#N/A</v>
      </c>
      <c r="J131" s="98" t="str">
        <f t="shared" si="8"/>
        <v>Estudiantes y Graduados</v>
      </c>
      <c r="K131" s="98" t="s">
        <v>401</v>
      </c>
    </row>
    <row r="132" spans="3:11" hidden="1" x14ac:dyDescent="0.25">
      <c r="C132" s="143"/>
      <c r="D132" s="151"/>
      <c r="E132" s="118"/>
      <c r="F132" s="97">
        <f t="shared" si="12"/>
        <v>0</v>
      </c>
      <c r="G132" s="161"/>
      <c r="H132" s="144"/>
      <c r="I132" s="130" t="e">
        <f>VLOOKUP(H132,Presupuesto!$B$11:$C$565,2,0)</f>
        <v>#N/A</v>
      </c>
      <c r="J132" s="98" t="str">
        <f t="shared" si="8"/>
        <v>Estudiantes y Graduados</v>
      </c>
      <c r="K132" s="98" t="s">
        <v>412</v>
      </c>
    </row>
    <row r="133" spans="3:11" hidden="1" x14ac:dyDescent="0.25">
      <c r="C133" s="143"/>
      <c r="D133" s="151"/>
      <c r="E133" s="118"/>
      <c r="F133" s="97">
        <f t="shared" si="12"/>
        <v>0</v>
      </c>
      <c r="G133" s="161"/>
      <c r="H133" s="144"/>
      <c r="I133" s="130" t="e">
        <f>VLOOKUP(H133,Presupuesto!$B$11:$C$565,2,0)</f>
        <v>#N/A</v>
      </c>
      <c r="J133" s="98" t="str">
        <f t="shared" si="8"/>
        <v>Estudiantes y Graduados</v>
      </c>
      <c r="K133" s="98" t="s">
        <v>412</v>
      </c>
    </row>
    <row r="134" spans="3:11" hidden="1" x14ac:dyDescent="0.25">
      <c r="C134" s="143"/>
      <c r="D134" s="151"/>
      <c r="E134" s="118"/>
      <c r="F134" s="97">
        <f t="shared" si="12"/>
        <v>0</v>
      </c>
      <c r="G134" s="161"/>
      <c r="H134" s="144"/>
      <c r="I134" s="130" t="e">
        <f>VLOOKUP(H134,Presupuesto!$B$11:$C$565,2,0)</f>
        <v>#N/A</v>
      </c>
      <c r="J134" s="98" t="str">
        <f t="shared" si="8"/>
        <v>Estudiantes y Graduados</v>
      </c>
      <c r="K134" s="98" t="s">
        <v>412</v>
      </c>
    </row>
    <row r="135" spans="3:11" hidden="1" x14ac:dyDescent="0.25">
      <c r="C135" s="145"/>
      <c r="D135" s="151"/>
      <c r="E135" s="118"/>
      <c r="F135" s="97">
        <f t="shared" si="12"/>
        <v>0</v>
      </c>
      <c r="G135" s="161"/>
      <c r="H135" s="146"/>
      <c r="I135" s="130" t="e">
        <f>VLOOKUP(H135,Presupuesto!$B$11:$C$565,2,0)</f>
        <v>#N/A</v>
      </c>
      <c r="J135" s="98" t="str">
        <f t="shared" si="8"/>
        <v>Estudiantes y Graduados</v>
      </c>
      <c r="K135" s="98" t="s">
        <v>403</v>
      </c>
    </row>
    <row r="136" spans="3:11" hidden="1" x14ac:dyDescent="0.25">
      <c r="C136" s="145"/>
      <c r="D136" s="151"/>
      <c r="E136" s="118"/>
      <c r="F136" s="97">
        <f t="shared" si="12"/>
        <v>0</v>
      </c>
      <c r="G136" s="161"/>
      <c r="H136" s="146"/>
      <c r="I136" s="130" t="e">
        <f>VLOOKUP(H136,Presupuesto!$B$11:$C$565,2,0)</f>
        <v>#N/A</v>
      </c>
      <c r="J136" s="98" t="str">
        <f t="shared" si="8"/>
        <v>Estudiantes y Graduados</v>
      </c>
      <c r="K136" s="98" t="s">
        <v>412</v>
      </c>
    </row>
    <row r="137" spans="3:11" hidden="1" x14ac:dyDescent="0.25">
      <c r="C137" s="145"/>
      <c r="D137" s="151"/>
      <c r="E137" s="118"/>
      <c r="F137" s="97">
        <f t="shared" si="12"/>
        <v>0</v>
      </c>
      <c r="G137" s="161"/>
      <c r="H137" s="146"/>
      <c r="I137" s="130" t="e">
        <f>VLOOKUP(H137,Presupuesto!$B$11:$C$565,2,0)</f>
        <v>#N/A</v>
      </c>
      <c r="J137" s="98" t="str">
        <f t="shared" si="8"/>
        <v>Estudiantes y Graduados</v>
      </c>
      <c r="K137" s="98" t="s">
        <v>412</v>
      </c>
    </row>
    <row r="138" spans="3:11" hidden="1" x14ac:dyDescent="0.25">
      <c r="C138" s="145"/>
      <c r="D138" s="151"/>
      <c r="E138" s="118"/>
      <c r="F138" s="97">
        <f t="shared" si="12"/>
        <v>0</v>
      </c>
      <c r="G138" s="161"/>
      <c r="H138" s="146"/>
      <c r="I138" s="130" t="e">
        <f>VLOOKUP(H138,Presupuesto!$B$11:$C$565,2,0)</f>
        <v>#N/A</v>
      </c>
      <c r="J138" s="98" t="str">
        <f t="shared" si="8"/>
        <v>Estudiantes y Graduados</v>
      </c>
      <c r="K138" s="98" t="s">
        <v>412</v>
      </c>
    </row>
    <row r="139" spans="3:11" ht="15.75" hidden="1" thickBot="1" x14ac:dyDescent="0.3">
      <c r="C139" s="147"/>
      <c r="D139" s="159"/>
      <c r="E139" s="103"/>
      <c r="F139" s="105">
        <f t="shared" si="12"/>
        <v>0</v>
      </c>
      <c r="G139" s="162"/>
      <c r="H139" s="148"/>
      <c r="I139" s="132" t="e">
        <f>VLOOKUP(H139,Presupuesto!$B$11:$C$565,2,0)</f>
        <v>#N/A</v>
      </c>
      <c r="J139" s="106" t="str">
        <f t="shared" si="8"/>
        <v>Estudiantes y Graduados</v>
      </c>
      <c r="K139" s="124" t="s">
        <v>394</v>
      </c>
    </row>
    <row r="141" spans="3:11" ht="15.75" thickBot="1" x14ac:dyDescent="0.3">
      <c r="F141" s="90"/>
      <c r="G141" s="89"/>
      <c r="H141" s="90"/>
      <c r="I141" s="90"/>
    </row>
    <row r="142" spans="3:11" ht="15.75" thickBot="1" x14ac:dyDescent="0.3">
      <c r="C142" s="157" t="s">
        <v>53</v>
      </c>
      <c r="D142" s="374">
        <f>SUM(F149:F183)</f>
        <v>405300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c r="E145" s="93"/>
      <c r="F145" s="93"/>
      <c r="G145" s="93"/>
      <c r="H145" s="76"/>
      <c r="I145" s="76"/>
      <c r="J145" s="76"/>
      <c r="K145" s="112"/>
    </row>
    <row r="146" spans="3:11" ht="18.75" x14ac:dyDescent="0.25">
      <c r="C146" s="211" t="str">
        <f>'5. Estudiantes y Graduados'!F27</f>
        <v xml:space="preserve">Campaña de fomento de la cultura, el deporte, la recreación, la actividad física y la salud integral </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ht="15.75" thickBot="1" x14ac:dyDescent="0.3">
      <c r="C149" s="221" t="s">
        <v>439</v>
      </c>
      <c r="D149" s="222">
        <v>0</v>
      </c>
      <c r="E149" s="577">
        <v>0</v>
      </c>
      <c r="F149" s="578">
        <f t="shared" ref="F149:F158" si="13">D149*E149</f>
        <v>0</v>
      </c>
      <c r="G149" s="161"/>
      <c r="H149" s="142"/>
      <c r="I149" s="130" t="e">
        <f>VLOOKUP(H149,Presupuesto!$B$11:$C$565,2,0)</f>
        <v>#N/A</v>
      </c>
      <c r="J149" s="219" t="s">
        <v>1360</v>
      </c>
      <c r="K149" s="98" t="s">
        <v>395</v>
      </c>
    </row>
    <row r="150" spans="3:11" x14ac:dyDescent="0.25">
      <c r="C150" s="565" t="s">
        <v>1652</v>
      </c>
      <c r="D150" s="545">
        <v>500</v>
      </c>
      <c r="E150" s="579">
        <v>20</v>
      </c>
      <c r="F150" s="578">
        <f t="shared" si="13"/>
        <v>10000</v>
      </c>
      <c r="G150" s="161" t="s">
        <v>1509</v>
      </c>
      <c r="H150" s="142" t="s">
        <v>294</v>
      </c>
      <c r="I150" s="130" t="str">
        <f>VLOOKUP(H150,Presupuesto!$B$11:$C$565,2,0)</f>
        <v>IMPRENTA, PUBLIC. Y REPRODUC. (25300-00)</v>
      </c>
      <c r="J150" s="98" t="str">
        <f>$J$149</f>
        <v>Estudiantes y Graduados</v>
      </c>
      <c r="K150" s="98" t="s">
        <v>395</v>
      </c>
    </row>
    <row r="151" spans="3:11" x14ac:dyDescent="0.25">
      <c r="C151" s="567" t="s">
        <v>1676</v>
      </c>
      <c r="D151" s="551">
        <v>50000</v>
      </c>
      <c r="E151" s="580">
        <v>1</v>
      </c>
      <c r="F151" s="578">
        <f t="shared" si="13"/>
        <v>50000</v>
      </c>
      <c r="G151" s="161" t="s">
        <v>1509</v>
      </c>
      <c r="H151" s="142" t="s">
        <v>294</v>
      </c>
      <c r="I151" s="130" t="str">
        <f>VLOOKUP(H151,Presupuesto!$B$11:$C$565,2,0)</f>
        <v>IMPRENTA, PUBLIC. Y REPRODUC. (25300-00)</v>
      </c>
      <c r="J151" s="98" t="str">
        <f t="shared" ref="J151:J183" si="14">$J$149</f>
        <v>Estudiantes y Graduados</v>
      </c>
      <c r="K151" s="98" t="s">
        <v>395</v>
      </c>
    </row>
    <row r="152" spans="3:11" x14ac:dyDescent="0.25">
      <c r="C152" s="567" t="s">
        <v>1669</v>
      </c>
      <c r="D152" s="551">
        <v>50000</v>
      </c>
      <c r="E152" s="580">
        <v>2</v>
      </c>
      <c r="F152" s="578">
        <f t="shared" si="13"/>
        <v>100000</v>
      </c>
      <c r="G152" s="161" t="s">
        <v>1509</v>
      </c>
      <c r="H152" s="142" t="s">
        <v>294</v>
      </c>
      <c r="I152" s="130" t="str">
        <f>VLOOKUP(H152,Presupuesto!$B$11:$C$565,2,0)</f>
        <v>IMPRENTA, PUBLIC. Y REPRODUC. (25300-00)</v>
      </c>
      <c r="J152" s="98" t="str">
        <f t="shared" si="14"/>
        <v>Estudiantes y Graduados</v>
      </c>
      <c r="K152" s="98" t="s">
        <v>395</v>
      </c>
    </row>
    <row r="153" spans="3:11" x14ac:dyDescent="0.25">
      <c r="C153" s="569" t="s">
        <v>1661</v>
      </c>
      <c r="D153" s="551">
        <v>10</v>
      </c>
      <c r="E153" s="580">
        <v>2500</v>
      </c>
      <c r="F153" s="578">
        <f t="shared" si="13"/>
        <v>25000</v>
      </c>
      <c r="G153" s="161" t="s">
        <v>1509</v>
      </c>
      <c r="H153" s="142" t="s">
        <v>296</v>
      </c>
      <c r="I153" s="130" t="str">
        <f>VLOOKUP(H153,Presupuesto!$B$11:$C$565,2,0)</f>
        <v>PUBLICIDAD Y PROPAGANDA</v>
      </c>
      <c r="J153" s="98" t="str">
        <f t="shared" si="14"/>
        <v>Estudiantes y Graduados</v>
      </c>
      <c r="K153" s="98" t="s">
        <v>395</v>
      </c>
    </row>
    <row r="154" spans="3:11" x14ac:dyDescent="0.25">
      <c r="C154" s="567" t="s">
        <v>1677</v>
      </c>
      <c r="D154" s="551">
        <v>1</v>
      </c>
      <c r="E154" s="580">
        <v>800</v>
      </c>
      <c r="F154" s="578">
        <f t="shared" si="13"/>
        <v>800</v>
      </c>
      <c r="G154" s="161" t="s">
        <v>1509</v>
      </c>
      <c r="H154" s="142" t="s">
        <v>685</v>
      </c>
      <c r="I154" s="130" t="str">
        <f>VLOOKUP(H154,Presupuesto!$B$11:$C$565,2,0)</f>
        <v>LIMPIEZA ASEO Y FUMIGACION</v>
      </c>
      <c r="J154" s="98" t="str">
        <f t="shared" si="14"/>
        <v>Estudiantes y Graduados</v>
      </c>
      <c r="K154" s="98" t="s">
        <v>395</v>
      </c>
    </row>
    <row r="155" spans="3:11" x14ac:dyDescent="0.25">
      <c r="C155" s="567" t="s">
        <v>1678</v>
      </c>
      <c r="D155" s="551">
        <v>500</v>
      </c>
      <c r="E155" s="580">
        <v>120</v>
      </c>
      <c r="F155" s="578">
        <f t="shared" si="13"/>
        <v>60000</v>
      </c>
      <c r="G155" s="161" t="s">
        <v>1509</v>
      </c>
      <c r="H155" s="142" t="s">
        <v>294</v>
      </c>
      <c r="I155" s="130" t="str">
        <f>VLOOKUP(H155,Presupuesto!$B$11:$C$565,2,0)</f>
        <v>IMPRENTA, PUBLIC. Y REPRODUC. (25300-00)</v>
      </c>
      <c r="J155" s="98" t="str">
        <f t="shared" si="14"/>
        <v>Estudiantes y Graduados</v>
      </c>
      <c r="K155" s="98" t="s">
        <v>395</v>
      </c>
    </row>
    <row r="156" spans="3:11" x14ac:dyDescent="0.25">
      <c r="C156" s="567" t="s">
        <v>1679</v>
      </c>
      <c r="D156" s="551">
        <v>4</v>
      </c>
      <c r="E156" s="580">
        <v>35000</v>
      </c>
      <c r="F156" s="578">
        <f t="shared" si="13"/>
        <v>140000</v>
      </c>
      <c r="G156" s="161" t="s">
        <v>1509</v>
      </c>
      <c r="H156" s="142" t="s">
        <v>296</v>
      </c>
      <c r="I156" s="130" t="str">
        <f>VLOOKUP(H156,Presupuesto!$B$11:$C$565,2,0)</f>
        <v>PUBLICIDAD Y PROPAGANDA</v>
      </c>
      <c r="J156" s="98" t="str">
        <f t="shared" si="14"/>
        <v>Estudiantes y Graduados</v>
      </c>
      <c r="K156" s="98" t="s">
        <v>395</v>
      </c>
    </row>
    <row r="157" spans="3:11" x14ac:dyDescent="0.25">
      <c r="C157" s="581" t="s">
        <v>1657</v>
      </c>
      <c r="D157" s="551">
        <v>50</v>
      </c>
      <c r="E157" s="580">
        <v>150</v>
      </c>
      <c r="F157" s="578">
        <f t="shared" si="13"/>
        <v>7500</v>
      </c>
      <c r="G157" s="161" t="s">
        <v>1509</v>
      </c>
      <c r="H157" s="142" t="s">
        <v>311</v>
      </c>
      <c r="I157" s="130" t="str">
        <f>VLOOKUP(H157,Presupuesto!$B$11:$C$565,2,0)</f>
        <v>ALIMENTOS Y BEBIDAS PARA PERSONAS (31100-00)</v>
      </c>
      <c r="J157" s="98" t="str">
        <f t="shared" si="14"/>
        <v>Estudiantes y Graduados</v>
      </c>
      <c r="K157" s="98" t="s">
        <v>395</v>
      </c>
    </row>
    <row r="158" spans="3:11" ht="15.75" thickBot="1" x14ac:dyDescent="0.3">
      <c r="C158" s="582" t="s">
        <v>1680</v>
      </c>
      <c r="D158" s="583">
        <v>2</v>
      </c>
      <c r="E158" s="584">
        <v>6000</v>
      </c>
      <c r="F158" s="578">
        <f t="shared" si="13"/>
        <v>12000</v>
      </c>
      <c r="G158" s="161" t="s">
        <v>1509</v>
      </c>
      <c r="H158" s="142" t="s">
        <v>296</v>
      </c>
      <c r="I158" s="130" t="str">
        <f>VLOOKUP(H158,Presupuesto!$B$11:$C$565,2,0)</f>
        <v>PUBLICIDAD Y PROPAGANDA</v>
      </c>
      <c r="J158" s="98" t="str">
        <f t="shared" si="14"/>
        <v>Estudiantes y Graduados</v>
      </c>
      <c r="K158" s="98" t="s">
        <v>395</v>
      </c>
    </row>
    <row r="159" spans="3:11" hidden="1" x14ac:dyDescent="0.25">
      <c r="C159" s="141"/>
      <c r="D159" s="158"/>
      <c r="E159" s="123"/>
      <c r="F159" s="97">
        <f t="shared" ref="F159:F183" si="15">D159*E159</f>
        <v>0</v>
      </c>
      <c r="G159" s="161"/>
      <c r="H159" s="142"/>
      <c r="I159" s="130" t="e">
        <f>VLOOKUP(H159,Presupuesto!$B$11:$C$565,2,0)</f>
        <v>#N/A</v>
      </c>
      <c r="J159" s="98" t="str">
        <f t="shared" si="14"/>
        <v>Estudiantes y Graduados</v>
      </c>
      <c r="K159" s="98" t="s">
        <v>395</v>
      </c>
    </row>
    <row r="160" spans="3:11" hidden="1" x14ac:dyDescent="0.25">
      <c r="C160" s="141"/>
      <c r="D160" s="158"/>
      <c r="E160" s="123"/>
      <c r="F160" s="97">
        <f t="shared" si="15"/>
        <v>0</v>
      </c>
      <c r="G160" s="161"/>
      <c r="H160" s="142"/>
      <c r="I160" s="130" t="e">
        <f>VLOOKUP(H160,Presupuesto!$B$11:$C$565,2,0)</f>
        <v>#N/A</v>
      </c>
      <c r="J160" s="98" t="str">
        <f t="shared" si="14"/>
        <v>Estudiantes y Graduados</v>
      </c>
      <c r="K160" s="98" t="s">
        <v>395</v>
      </c>
    </row>
    <row r="161" spans="3:11" hidden="1" x14ac:dyDescent="0.25">
      <c r="C161" s="141"/>
      <c r="D161" s="158"/>
      <c r="E161" s="123"/>
      <c r="F161" s="97">
        <f t="shared" si="15"/>
        <v>0</v>
      </c>
      <c r="G161" s="161"/>
      <c r="H161" s="142"/>
      <c r="I161" s="130" t="e">
        <f>VLOOKUP(H161,Presupuesto!$B$11:$C$565,2,0)</f>
        <v>#N/A</v>
      </c>
      <c r="J161" s="98" t="str">
        <f t="shared" si="14"/>
        <v>Estudiantes y Graduados</v>
      </c>
      <c r="K161" s="98" t="s">
        <v>412</v>
      </c>
    </row>
    <row r="162" spans="3:11" hidden="1" x14ac:dyDescent="0.25">
      <c r="C162" s="141"/>
      <c r="D162" s="158"/>
      <c r="E162" s="123"/>
      <c r="F162" s="97">
        <f t="shared" si="15"/>
        <v>0</v>
      </c>
      <c r="G162" s="161"/>
      <c r="H162" s="142"/>
      <c r="I162" s="130" t="e">
        <f>VLOOKUP(H162,Presupuesto!$B$11:$C$565,2,0)</f>
        <v>#N/A</v>
      </c>
      <c r="J162" s="98" t="str">
        <f t="shared" si="14"/>
        <v>Estudiantes y Graduados</v>
      </c>
      <c r="K162" s="98" t="s">
        <v>412</v>
      </c>
    </row>
    <row r="163" spans="3:11" hidden="1" x14ac:dyDescent="0.25">
      <c r="C163" s="141"/>
      <c r="D163" s="158"/>
      <c r="E163" s="123"/>
      <c r="F163" s="97">
        <f t="shared" si="15"/>
        <v>0</v>
      </c>
      <c r="G163" s="161"/>
      <c r="H163" s="142"/>
      <c r="I163" s="130" t="e">
        <f>VLOOKUP(H163,Presupuesto!$B$11:$C$565,2,0)</f>
        <v>#N/A</v>
      </c>
      <c r="J163" s="98" t="str">
        <f t="shared" si="14"/>
        <v>Estudiantes y Graduados</v>
      </c>
      <c r="K163" s="98" t="s">
        <v>412</v>
      </c>
    </row>
    <row r="164" spans="3:11" hidden="1" x14ac:dyDescent="0.25">
      <c r="C164" s="141"/>
      <c r="D164" s="158"/>
      <c r="E164" s="123"/>
      <c r="F164" s="97">
        <f t="shared" si="15"/>
        <v>0</v>
      </c>
      <c r="G164" s="161"/>
      <c r="H164" s="142"/>
      <c r="I164" s="130" t="e">
        <f>VLOOKUP(H164,Presupuesto!$B$11:$C$565,2,0)</f>
        <v>#N/A</v>
      </c>
      <c r="J164" s="98" t="str">
        <f t="shared" si="14"/>
        <v>Estudiantes y Graduados</v>
      </c>
      <c r="K164" s="98" t="s">
        <v>412</v>
      </c>
    </row>
    <row r="165" spans="3:11" hidden="1" x14ac:dyDescent="0.25">
      <c r="C165" s="141"/>
      <c r="D165" s="158"/>
      <c r="E165" s="123"/>
      <c r="F165" s="97">
        <f t="shared" si="15"/>
        <v>0</v>
      </c>
      <c r="G165" s="161"/>
      <c r="H165" s="142"/>
      <c r="I165" s="130" t="e">
        <f>VLOOKUP(H165,Presupuesto!$B$11:$C$565,2,0)</f>
        <v>#N/A</v>
      </c>
      <c r="J165" s="98" t="str">
        <f t="shared" si="14"/>
        <v>Estudiantes y Graduados</v>
      </c>
      <c r="K165" s="98" t="s">
        <v>412</v>
      </c>
    </row>
    <row r="166" spans="3:11" hidden="1" x14ac:dyDescent="0.25">
      <c r="C166" s="141"/>
      <c r="D166" s="158"/>
      <c r="E166" s="123"/>
      <c r="F166" s="97">
        <f t="shared" si="15"/>
        <v>0</v>
      </c>
      <c r="G166" s="161"/>
      <c r="H166" s="142"/>
      <c r="I166" s="130" t="e">
        <f>VLOOKUP(H166,Presupuesto!$B$11:$C$565,2,0)</f>
        <v>#N/A</v>
      </c>
      <c r="J166" s="98" t="str">
        <f t="shared" si="14"/>
        <v>Estudiantes y Graduados</v>
      </c>
      <c r="K166" s="98" t="s">
        <v>412</v>
      </c>
    </row>
    <row r="167" spans="3:11" hidden="1" x14ac:dyDescent="0.25">
      <c r="C167" s="141"/>
      <c r="D167" s="158"/>
      <c r="E167" s="123"/>
      <c r="F167" s="97">
        <f t="shared" si="15"/>
        <v>0</v>
      </c>
      <c r="G167" s="161"/>
      <c r="H167" s="142"/>
      <c r="I167" s="130" t="e">
        <f>VLOOKUP(H167,Presupuesto!$B$11:$C$565,2,0)</f>
        <v>#N/A</v>
      </c>
      <c r="J167" s="98" t="str">
        <f t="shared" si="14"/>
        <v>Estudiantes y Graduados</v>
      </c>
      <c r="K167" s="98" t="s">
        <v>412</v>
      </c>
    </row>
    <row r="168" spans="3:11" hidden="1" x14ac:dyDescent="0.25">
      <c r="C168" s="141"/>
      <c r="D168" s="158"/>
      <c r="E168" s="123"/>
      <c r="F168" s="97">
        <f t="shared" si="15"/>
        <v>0</v>
      </c>
      <c r="G168" s="161"/>
      <c r="H168" s="142"/>
      <c r="I168" s="130" t="e">
        <f>VLOOKUP(H168,Presupuesto!$B$11:$C$565,2,0)</f>
        <v>#N/A</v>
      </c>
      <c r="J168" s="98" t="str">
        <f t="shared" si="14"/>
        <v>Estudiantes y Graduados</v>
      </c>
      <c r="K168" s="98" t="s">
        <v>412</v>
      </c>
    </row>
    <row r="169" spans="3:11" hidden="1" x14ac:dyDescent="0.25">
      <c r="C169" s="141"/>
      <c r="D169" s="158"/>
      <c r="E169" s="123"/>
      <c r="F169" s="97">
        <f t="shared" si="15"/>
        <v>0</v>
      </c>
      <c r="G169" s="161"/>
      <c r="H169" s="142"/>
      <c r="I169" s="130" t="e">
        <f>VLOOKUP(H169,Presupuesto!$B$11:$C$565,2,0)</f>
        <v>#N/A</v>
      </c>
      <c r="J169" s="98" t="str">
        <f t="shared" si="14"/>
        <v>Estudiantes y Graduados</v>
      </c>
      <c r="K169" s="98" t="s">
        <v>412</v>
      </c>
    </row>
    <row r="170" spans="3:11" hidden="1" x14ac:dyDescent="0.25">
      <c r="C170" s="141"/>
      <c r="D170" s="158"/>
      <c r="E170" s="123"/>
      <c r="F170" s="97">
        <f t="shared" si="15"/>
        <v>0</v>
      </c>
      <c r="G170" s="161"/>
      <c r="H170" s="142"/>
      <c r="I170" s="130" t="e">
        <f>VLOOKUP(H170,Presupuesto!$B$11:$C$565,2,0)</f>
        <v>#N/A</v>
      </c>
      <c r="J170" s="98" t="str">
        <f t="shared" si="14"/>
        <v>Estudiantes y Graduados</v>
      </c>
      <c r="K170" s="98" t="s">
        <v>412</v>
      </c>
    </row>
    <row r="171" spans="3:11" hidden="1" x14ac:dyDescent="0.25">
      <c r="C171" s="143"/>
      <c r="D171" s="151"/>
      <c r="E171" s="118"/>
      <c r="F171" s="97">
        <f t="shared" si="15"/>
        <v>0</v>
      </c>
      <c r="G171" s="161"/>
      <c r="H171" s="144"/>
      <c r="I171" s="130" t="e">
        <f>VLOOKUP(H171,Presupuesto!$B$11:$C$565,2,0)</f>
        <v>#N/A</v>
      </c>
      <c r="J171" s="98" t="str">
        <f t="shared" si="14"/>
        <v>Estudiantes y Graduados</v>
      </c>
      <c r="K171" s="98" t="s">
        <v>412</v>
      </c>
    </row>
    <row r="172" spans="3:11" hidden="1" x14ac:dyDescent="0.25">
      <c r="C172" s="143"/>
      <c r="D172" s="151"/>
      <c r="E172" s="118"/>
      <c r="F172" s="97">
        <f t="shared" si="15"/>
        <v>0</v>
      </c>
      <c r="G172" s="161"/>
      <c r="H172" s="144"/>
      <c r="I172" s="130" t="e">
        <f>VLOOKUP(H172,Presupuesto!$B$11:$C$565,2,0)</f>
        <v>#N/A</v>
      </c>
      <c r="J172" s="98" t="str">
        <f t="shared" si="14"/>
        <v>Estudiantes y Graduados</v>
      </c>
      <c r="K172" s="98" t="s">
        <v>412</v>
      </c>
    </row>
    <row r="173" spans="3:11" hidden="1" x14ac:dyDescent="0.25">
      <c r="C173" s="143"/>
      <c r="D173" s="151"/>
      <c r="E173" s="118"/>
      <c r="F173" s="97">
        <f t="shared" si="15"/>
        <v>0</v>
      </c>
      <c r="G173" s="161"/>
      <c r="H173" s="144"/>
      <c r="I173" s="130" t="e">
        <f>VLOOKUP(H173,Presupuesto!$B$11:$C$565,2,0)</f>
        <v>#N/A</v>
      </c>
      <c r="J173" s="98" t="str">
        <f t="shared" si="14"/>
        <v>Estudiantes y Graduados</v>
      </c>
      <c r="K173" s="98" t="s">
        <v>412</v>
      </c>
    </row>
    <row r="174" spans="3:11" hidden="1" x14ac:dyDescent="0.25">
      <c r="C174" s="143"/>
      <c r="D174" s="151"/>
      <c r="E174" s="118"/>
      <c r="F174" s="97">
        <f t="shared" si="15"/>
        <v>0</v>
      </c>
      <c r="G174" s="161"/>
      <c r="H174" s="144"/>
      <c r="I174" s="130" t="e">
        <f>VLOOKUP(H174,Presupuesto!$B$11:$C$565,2,0)</f>
        <v>#N/A</v>
      </c>
      <c r="J174" s="98" t="str">
        <f t="shared" si="14"/>
        <v>Estudiantes y Graduados</v>
      </c>
      <c r="K174" s="98" t="s">
        <v>412</v>
      </c>
    </row>
    <row r="175" spans="3:11" hidden="1" x14ac:dyDescent="0.25">
      <c r="C175" s="143"/>
      <c r="D175" s="151"/>
      <c r="E175" s="118"/>
      <c r="F175" s="97">
        <f t="shared" si="15"/>
        <v>0</v>
      </c>
      <c r="G175" s="161"/>
      <c r="H175" s="144"/>
      <c r="I175" s="130" t="e">
        <f>VLOOKUP(H175,Presupuesto!$B$11:$C$565,2,0)</f>
        <v>#N/A</v>
      </c>
      <c r="J175" s="98" t="str">
        <f t="shared" si="14"/>
        <v>Estudiantes y Graduados</v>
      </c>
      <c r="K175" s="98" t="s">
        <v>412</v>
      </c>
    </row>
    <row r="176" spans="3:11" hidden="1" x14ac:dyDescent="0.25">
      <c r="C176" s="143"/>
      <c r="D176" s="151"/>
      <c r="E176" s="118"/>
      <c r="F176" s="97">
        <f t="shared" si="15"/>
        <v>0</v>
      </c>
      <c r="G176" s="161"/>
      <c r="H176" s="144"/>
      <c r="I176" s="130" t="e">
        <f>VLOOKUP(H176,Presupuesto!$B$11:$C$565,2,0)</f>
        <v>#N/A</v>
      </c>
      <c r="J176" s="98" t="str">
        <f t="shared" si="14"/>
        <v>Estudiantes y Graduados</v>
      </c>
      <c r="K176" s="98" t="s">
        <v>412</v>
      </c>
    </row>
    <row r="177" spans="3:11" hidden="1" x14ac:dyDescent="0.25">
      <c r="C177" s="143"/>
      <c r="D177" s="151"/>
      <c r="E177" s="118"/>
      <c r="F177" s="97">
        <f t="shared" si="15"/>
        <v>0</v>
      </c>
      <c r="G177" s="161"/>
      <c r="H177" s="144"/>
      <c r="I177" s="130" t="e">
        <f>VLOOKUP(H177,Presupuesto!$B$11:$C$565,2,0)</f>
        <v>#N/A</v>
      </c>
      <c r="J177" s="98" t="str">
        <f t="shared" si="14"/>
        <v>Estudiantes y Graduados</v>
      </c>
      <c r="K177" s="98" t="s">
        <v>412</v>
      </c>
    </row>
    <row r="178" spans="3:11" hidden="1" x14ac:dyDescent="0.25">
      <c r="C178" s="143"/>
      <c r="D178" s="151"/>
      <c r="E178" s="118"/>
      <c r="F178" s="97">
        <f t="shared" si="15"/>
        <v>0</v>
      </c>
      <c r="G178" s="161"/>
      <c r="H178" s="144"/>
      <c r="I178" s="130" t="e">
        <f>VLOOKUP(H178,Presupuesto!$B$11:$C$565,2,0)</f>
        <v>#N/A</v>
      </c>
      <c r="J178" s="98" t="str">
        <f t="shared" si="14"/>
        <v>Estudiantes y Graduados</v>
      </c>
      <c r="K178" s="98" t="s">
        <v>412</v>
      </c>
    </row>
    <row r="179" spans="3:11" hidden="1" x14ac:dyDescent="0.25">
      <c r="C179" s="145"/>
      <c r="D179" s="151"/>
      <c r="E179" s="118"/>
      <c r="F179" s="97">
        <f t="shared" si="15"/>
        <v>0</v>
      </c>
      <c r="G179" s="161"/>
      <c r="H179" s="146"/>
      <c r="I179" s="130" t="e">
        <f>VLOOKUP(H179,Presupuesto!$B$11:$C$565,2,0)</f>
        <v>#N/A</v>
      </c>
      <c r="J179" s="98" t="str">
        <f t="shared" si="14"/>
        <v>Estudiantes y Graduados</v>
      </c>
      <c r="K179" s="98" t="s">
        <v>403</v>
      </c>
    </row>
    <row r="180" spans="3:11" hidden="1" x14ac:dyDescent="0.25">
      <c r="C180" s="145"/>
      <c r="D180" s="151"/>
      <c r="E180" s="118"/>
      <c r="F180" s="97">
        <f t="shared" si="15"/>
        <v>0</v>
      </c>
      <c r="G180" s="161"/>
      <c r="H180" s="146"/>
      <c r="I180" s="130" t="e">
        <f>VLOOKUP(H180,Presupuesto!$B$11:$C$565,2,0)</f>
        <v>#N/A</v>
      </c>
      <c r="J180" s="98" t="str">
        <f t="shared" si="14"/>
        <v>Estudiantes y Graduados</v>
      </c>
      <c r="K180" s="98" t="s">
        <v>412</v>
      </c>
    </row>
    <row r="181" spans="3:11" hidden="1" x14ac:dyDescent="0.25">
      <c r="C181" s="145"/>
      <c r="D181" s="151"/>
      <c r="E181" s="118"/>
      <c r="F181" s="97">
        <f t="shared" si="15"/>
        <v>0</v>
      </c>
      <c r="G181" s="161"/>
      <c r="H181" s="146"/>
      <c r="I181" s="130" t="e">
        <f>VLOOKUP(H181,Presupuesto!$B$11:$C$565,2,0)</f>
        <v>#N/A</v>
      </c>
      <c r="J181" s="98" t="str">
        <f t="shared" si="14"/>
        <v>Estudiantes y Graduados</v>
      </c>
      <c r="K181" s="98" t="s">
        <v>412</v>
      </c>
    </row>
    <row r="182" spans="3:11" hidden="1" x14ac:dyDescent="0.25">
      <c r="C182" s="145"/>
      <c r="D182" s="151"/>
      <c r="E182" s="118"/>
      <c r="F182" s="97">
        <f t="shared" si="15"/>
        <v>0</v>
      </c>
      <c r="G182" s="161"/>
      <c r="H182" s="146"/>
      <c r="I182" s="130" t="e">
        <f>VLOOKUP(H182,Presupuesto!$B$11:$C$565,2,0)</f>
        <v>#N/A</v>
      </c>
      <c r="J182" s="98" t="str">
        <f t="shared" si="14"/>
        <v>Estudiantes y Graduados</v>
      </c>
      <c r="K182" s="98" t="s">
        <v>412</v>
      </c>
    </row>
    <row r="183" spans="3:11" ht="15.75" hidden="1" thickBot="1" x14ac:dyDescent="0.3">
      <c r="C183" s="147"/>
      <c r="D183" s="159"/>
      <c r="E183" s="103"/>
      <c r="F183" s="105">
        <f t="shared" si="15"/>
        <v>0</v>
      </c>
      <c r="G183" s="162"/>
      <c r="H183" s="148"/>
      <c r="I183" s="132" t="e">
        <f>VLOOKUP(H183,Presupuesto!$B$11:$C$565,2,0)</f>
        <v>#N/A</v>
      </c>
      <c r="J183" s="106" t="str">
        <f t="shared" si="14"/>
        <v>Estudiantes y Graduados</v>
      </c>
      <c r="K183" s="124" t="s">
        <v>394</v>
      </c>
    </row>
    <row r="185" spans="3:11" ht="15.75" thickBot="1" x14ac:dyDescent="0.3"/>
    <row r="186" spans="3:11" ht="15.75" thickBot="1" x14ac:dyDescent="0.3">
      <c r="C186" s="157" t="s">
        <v>53</v>
      </c>
      <c r="D186" s="374">
        <f>SUM(F193:F227)</f>
        <v>490000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c r="E189" s="93"/>
      <c r="F189" s="93"/>
      <c r="G189" s="93"/>
      <c r="H189" s="76"/>
      <c r="I189" s="76"/>
      <c r="J189" s="76"/>
      <c r="K189" s="112"/>
    </row>
    <row r="190" spans="3:11" ht="18.75" x14ac:dyDescent="0.25">
      <c r="C190" s="211" t="str">
        <f>'5. Estudiantes y Graduados'!F33</f>
        <v>Material para el fortalecimiento de la Imagen Insticional</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ht="15.75" thickBot="1" x14ac:dyDescent="0.3">
      <c r="C193" s="221" t="s">
        <v>439</v>
      </c>
      <c r="D193" s="222"/>
      <c r="E193" s="220">
        <f>HLOOKUP(C193,$AH$2:$BU$3,2,0)</f>
        <v>620</v>
      </c>
      <c r="F193" s="97">
        <f t="shared" ref="F193:F227" si="16">D193*E193</f>
        <v>0</v>
      </c>
      <c r="G193" s="161"/>
      <c r="H193" s="142"/>
      <c r="I193" s="130" t="e">
        <f>VLOOKUP(H193,Presupuesto!$B$11:$C$565,2,0)</f>
        <v>#N/A</v>
      </c>
      <c r="J193" s="219" t="s">
        <v>1479</v>
      </c>
      <c r="K193" s="98" t="s">
        <v>394</v>
      </c>
    </row>
    <row r="194" spans="3:11" x14ac:dyDescent="0.25">
      <c r="C194" s="585" t="s">
        <v>1681</v>
      </c>
      <c r="D194" s="586">
        <v>500</v>
      </c>
      <c r="E194" s="587">
        <v>155</v>
      </c>
      <c r="F194" s="588">
        <f t="shared" si="16"/>
        <v>77500</v>
      </c>
      <c r="G194" s="161" t="s">
        <v>1509</v>
      </c>
      <c r="H194" s="142" t="s">
        <v>294</v>
      </c>
      <c r="I194" s="130" t="str">
        <f>VLOOKUP(H194,Presupuesto!$B$11:$C$565,2,0)</f>
        <v>IMPRENTA, PUBLIC. Y REPRODUC. (25300-00)</v>
      </c>
      <c r="J194" s="98" t="str">
        <f>$J$193</f>
        <v>Desarrollo del Sistema de Educación Superior</v>
      </c>
      <c r="K194" s="98" t="s">
        <v>403</v>
      </c>
    </row>
    <row r="195" spans="3:11" x14ac:dyDescent="0.25">
      <c r="C195" s="550" t="s">
        <v>1682</v>
      </c>
      <c r="D195" s="589">
        <v>500</v>
      </c>
      <c r="E195" s="590">
        <v>45</v>
      </c>
      <c r="F195" s="591">
        <f t="shared" si="16"/>
        <v>22500</v>
      </c>
      <c r="G195" s="161" t="s">
        <v>1509</v>
      </c>
      <c r="H195" s="142" t="s">
        <v>294</v>
      </c>
      <c r="I195" s="130" t="str">
        <f>VLOOKUP(H195,Presupuesto!$B$11:$C$565,2,0)</f>
        <v>IMPRENTA, PUBLIC. Y REPRODUC. (25300-00)</v>
      </c>
      <c r="J195" s="98" t="str">
        <f t="shared" ref="J195:J227" si="17">$J$193</f>
        <v>Desarrollo del Sistema de Educación Superior</v>
      </c>
      <c r="K195" s="98" t="s">
        <v>403</v>
      </c>
    </row>
    <row r="196" spans="3:11" x14ac:dyDescent="0.25">
      <c r="C196" s="550" t="s">
        <v>1683</v>
      </c>
      <c r="D196" s="589">
        <v>1000</v>
      </c>
      <c r="E196" s="590">
        <v>10</v>
      </c>
      <c r="F196" s="591">
        <f t="shared" si="16"/>
        <v>10000</v>
      </c>
      <c r="G196" s="161" t="s">
        <v>1509</v>
      </c>
      <c r="H196" s="142" t="s">
        <v>294</v>
      </c>
      <c r="I196" s="130" t="str">
        <f>VLOOKUP(H196,Presupuesto!$B$11:$C$565,2,0)</f>
        <v>IMPRENTA, PUBLIC. Y REPRODUC. (25300-00)</v>
      </c>
      <c r="J196" s="98" t="str">
        <f t="shared" si="17"/>
        <v>Desarrollo del Sistema de Educación Superior</v>
      </c>
      <c r="K196" s="98" t="s">
        <v>403</v>
      </c>
    </row>
    <row r="197" spans="3:11" x14ac:dyDescent="0.25">
      <c r="C197" s="592" t="s">
        <v>1684</v>
      </c>
      <c r="D197" s="593">
        <v>500</v>
      </c>
      <c r="E197" s="594">
        <v>80</v>
      </c>
      <c r="F197" s="595">
        <f t="shared" si="16"/>
        <v>40000</v>
      </c>
      <c r="G197" s="161" t="s">
        <v>1509</v>
      </c>
      <c r="H197" s="142" t="s">
        <v>847</v>
      </c>
      <c r="I197" s="130" t="str">
        <f>VLOOKUP(H197,Presupuesto!$B$11:$C$565,2,0)</f>
        <v>ARTICULOS DE CUERO</v>
      </c>
      <c r="J197" s="98" t="str">
        <f t="shared" si="17"/>
        <v>Desarrollo del Sistema de Educación Superior</v>
      </c>
      <c r="K197" s="98" t="s">
        <v>403</v>
      </c>
    </row>
    <row r="198" spans="3:11" x14ac:dyDescent="0.25">
      <c r="C198" s="550" t="s">
        <v>1685</v>
      </c>
      <c r="D198" s="593">
        <v>500</v>
      </c>
      <c r="E198" s="594">
        <v>130</v>
      </c>
      <c r="F198" s="596">
        <f t="shared" si="16"/>
        <v>65000</v>
      </c>
      <c r="G198" s="161" t="s">
        <v>1509</v>
      </c>
      <c r="H198" s="142" t="s">
        <v>847</v>
      </c>
      <c r="I198" s="130" t="str">
        <f>VLOOKUP(H198,Presupuesto!$B$11:$C$565,2,0)</f>
        <v>ARTICULOS DE CUERO</v>
      </c>
      <c r="J198" s="98" t="str">
        <f t="shared" si="17"/>
        <v>Desarrollo del Sistema de Educación Superior</v>
      </c>
      <c r="K198" s="98" t="s">
        <v>396</v>
      </c>
    </row>
    <row r="199" spans="3:11" x14ac:dyDescent="0.25">
      <c r="C199" s="592" t="s">
        <v>1686</v>
      </c>
      <c r="D199" s="593">
        <v>500</v>
      </c>
      <c r="E199" s="594">
        <v>300</v>
      </c>
      <c r="F199" s="596">
        <f t="shared" si="16"/>
        <v>150000</v>
      </c>
      <c r="G199" s="161" t="s">
        <v>1509</v>
      </c>
      <c r="H199" s="142" t="s">
        <v>847</v>
      </c>
      <c r="I199" s="130" t="str">
        <f>VLOOKUP(H199,Presupuesto!$B$11:$C$565,2,0)</f>
        <v>ARTICULOS DE CUERO</v>
      </c>
      <c r="J199" s="98" t="str">
        <f t="shared" si="17"/>
        <v>Desarrollo del Sistema de Educación Superior</v>
      </c>
      <c r="K199" s="98" t="s">
        <v>396</v>
      </c>
    </row>
    <row r="200" spans="3:11" ht="15.75" thickBot="1" x14ac:dyDescent="0.3">
      <c r="C200" s="558" t="s">
        <v>1687</v>
      </c>
      <c r="D200" s="597">
        <v>500</v>
      </c>
      <c r="E200" s="598">
        <v>250</v>
      </c>
      <c r="F200" s="599">
        <f t="shared" si="16"/>
        <v>125000</v>
      </c>
      <c r="G200" s="161" t="s">
        <v>1509</v>
      </c>
      <c r="H200" s="142" t="s">
        <v>819</v>
      </c>
      <c r="I200" s="130" t="str">
        <f>VLOOKUP(H200,Presupuesto!$B$11:$C$565,2,0)</f>
        <v>PRODUCTOS DE ARTES GRAFICAS</v>
      </c>
      <c r="J200" s="98" t="str">
        <f t="shared" si="17"/>
        <v>Desarrollo del Sistema de Educación Superior</v>
      </c>
      <c r="K200" s="98" t="s">
        <v>396</v>
      </c>
    </row>
    <row r="201" spans="3:11" hidden="1" x14ac:dyDescent="0.25">
      <c r="C201" s="141"/>
      <c r="D201" s="158"/>
      <c r="E201" s="123"/>
      <c r="F201" s="97">
        <f t="shared" si="16"/>
        <v>0</v>
      </c>
      <c r="G201" s="161"/>
      <c r="H201" s="142"/>
      <c r="I201" s="130" t="e">
        <f>VLOOKUP(H201,Presupuesto!$B$11:$C$565,2,0)</f>
        <v>#N/A</v>
      </c>
      <c r="J201" s="98" t="str">
        <f t="shared" si="17"/>
        <v>Desarrollo del Sistema de Educación Superior</v>
      </c>
      <c r="K201" s="98" t="s">
        <v>403</v>
      </c>
    </row>
    <row r="202" spans="3:11" hidden="1" x14ac:dyDescent="0.25">
      <c r="C202" s="141"/>
      <c r="D202" s="158"/>
      <c r="E202" s="123"/>
      <c r="F202" s="97">
        <f t="shared" si="16"/>
        <v>0</v>
      </c>
      <c r="G202" s="161"/>
      <c r="H202" s="142"/>
      <c r="I202" s="130" t="e">
        <f>VLOOKUP(H202,Presupuesto!$B$11:$C$565,2,0)</f>
        <v>#N/A</v>
      </c>
      <c r="J202" s="98" t="str">
        <f t="shared" si="17"/>
        <v>Desarrollo del Sistema de Educación Superior</v>
      </c>
      <c r="K202" s="98" t="s">
        <v>412</v>
      </c>
    </row>
    <row r="203" spans="3:11" hidden="1" x14ac:dyDescent="0.25">
      <c r="C203" s="141"/>
      <c r="D203" s="158"/>
      <c r="E203" s="123"/>
      <c r="F203" s="97">
        <f t="shared" si="16"/>
        <v>0</v>
      </c>
      <c r="G203" s="161"/>
      <c r="H203" s="142"/>
      <c r="I203" s="130" t="e">
        <f>VLOOKUP(H203,Presupuesto!$B$11:$C$565,2,0)</f>
        <v>#N/A</v>
      </c>
      <c r="J203" s="98" t="str">
        <f t="shared" si="17"/>
        <v>Desarrollo del Sistema de Educación Superior</v>
      </c>
      <c r="K203" s="98" t="s">
        <v>412</v>
      </c>
    </row>
    <row r="204" spans="3:11" hidden="1" x14ac:dyDescent="0.25">
      <c r="C204" s="141"/>
      <c r="D204" s="158"/>
      <c r="E204" s="123"/>
      <c r="F204" s="97">
        <f t="shared" si="16"/>
        <v>0</v>
      </c>
      <c r="G204" s="161"/>
      <c r="H204" s="142"/>
      <c r="I204" s="130" t="e">
        <f>VLOOKUP(H204,Presupuesto!$B$11:$C$565,2,0)</f>
        <v>#N/A</v>
      </c>
      <c r="J204" s="98" t="str">
        <f t="shared" si="17"/>
        <v>Desarrollo del Sistema de Educación Superior</v>
      </c>
      <c r="K204" s="98" t="s">
        <v>412</v>
      </c>
    </row>
    <row r="205" spans="3:11" hidden="1" x14ac:dyDescent="0.25">
      <c r="C205" s="141"/>
      <c r="D205" s="158"/>
      <c r="E205" s="123"/>
      <c r="F205" s="97">
        <f t="shared" si="16"/>
        <v>0</v>
      </c>
      <c r="G205" s="161"/>
      <c r="H205" s="142"/>
      <c r="I205" s="130" t="e">
        <f>VLOOKUP(H205,Presupuesto!$B$11:$C$565,2,0)</f>
        <v>#N/A</v>
      </c>
      <c r="J205" s="98" t="str">
        <f t="shared" si="17"/>
        <v>Desarrollo del Sistema de Educación Superior</v>
      </c>
      <c r="K205" s="98" t="s">
        <v>412</v>
      </c>
    </row>
    <row r="206" spans="3:11" hidden="1" x14ac:dyDescent="0.25">
      <c r="C206" s="141"/>
      <c r="D206" s="158"/>
      <c r="E206" s="123"/>
      <c r="F206" s="97">
        <f t="shared" si="16"/>
        <v>0</v>
      </c>
      <c r="G206" s="161"/>
      <c r="H206" s="142"/>
      <c r="I206" s="130" t="e">
        <f>VLOOKUP(H206,Presupuesto!$B$11:$C$565,2,0)</f>
        <v>#N/A</v>
      </c>
      <c r="J206" s="98" t="str">
        <f t="shared" si="17"/>
        <v>Desarrollo del Sistema de Educación Superior</v>
      </c>
      <c r="K206" s="98" t="s">
        <v>412</v>
      </c>
    </row>
    <row r="207" spans="3:11" hidden="1" x14ac:dyDescent="0.25">
      <c r="C207" s="141"/>
      <c r="D207" s="158"/>
      <c r="E207" s="123"/>
      <c r="F207" s="97">
        <f t="shared" si="16"/>
        <v>0</v>
      </c>
      <c r="G207" s="161"/>
      <c r="H207" s="142"/>
      <c r="I207" s="130" t="e">
        <f>VLOOKUP(H207,Presupuesto!$B$11:$C$565,2,0)</f>
        <v>#N/A</v>
      </c>
      <c r="J207" s="98" t="str">
        <f t="shared" si="17"/>
        <v>Desarrollo del Sistema de Educación Superior</v>
      </c>
      <c r="K207" s="98" t="s">
        <v>412</v>
      </c>
    </row>
    <row r="208" spans="3:11" hidden="1" x14ac:dyDescent="0.25">
      <c r="C208" s="141"/>
      <c r="D208" s="158"/>
      <c r="E208" s="123"/>
      <c r="F208" s="97">
        <f t="shared" si="16"/>
        <v>0</v>
      </c>
      <c r="G208" s="161"/>
      <c r="H208" s="142"/>
      <c r="I208" s="130" t="e">
        <f>VLOOKUP(H208,Presupuesto!$B$11:$C$565,2,0)</f>
        <v>#N/A</v>
      </c>
      <c r="J208" s="98" t="str">
        <f t="shared" si="17"/>
        <v>Desarrollo del Sistema de Educación Superior</v>
      </c>
      <c r="K208" s="98" t="s">
        <v>412</v>
      </c>
    </row>
    <row r="209" spans="3:11" hidden="1" x14ac:dyDescent="0.25">
      <c r="C209" s="141"/>
      <c r="D209" s="158"/>
      <c r="E209" s="123"/>
      <c r="F209" s="97">
        <f t="shared" si="16"/>
        <v>0</v>
      </c>
      <c r="G209" s="161"/>
      <c r="H209" s="142"/>
      <c r="I209" s="130" t="e">
        <f>VLOOKUP(H209,Presupuesto!$B$11:$C$565,2,0)</f>
        <v>#N/A</v>
      </c>
      <c r="J209" s="98" t="str">
        <f t="shared" si="17"/>
        <v>Desarrollo del Sistema de Educación Superior</v>
      </c>
      <c r="K209" s="98" t="s">
        <v>412</v>
      </c>
    </row>
    <row r="210" spans="3:11" hidden="1" x14ac:dyDescent="0.25">
      <c r="C210" s="141"/>
      <c r="D210" s="158"/>
      <c r="E210" s="123"/>
      <c r="F210" s="97">
        <f t="shared" si="16"/>
        <v>0</v>
      </c>
      <c r="G210" s="161"/>
      <c r="H210" s="142"/>
      <c r="I210" s="130" t="e">
        <f>VLOOKUP(H210,Presupuesto!$B$11:$C$565,2,0)</f>
        <v>#N/A</v>
      </c>
      <c r="J210" s="98" t="str">
        <f t="shared" si="17"/>
        <v>Desarrollo del Sistema de Educación Superior</v>
      </c>
      <c r="K210" s="98" t="s">
        <v>412</v>
      </c>
    </row>
    <row r="211" spans="3:11" hidden="1" x14ac:dyDescent="0.25">
      <c r="C211" s="141"/>
      <c r="D211" s="158"/>
      <c r="E211" s="123"/>
      <c r="F211" s="97">
        <f t="shared" si="16"/>
        <v>0</v>
      </c>
      <c r="G211" s="161"/>
      <c r="H211" s="142"/>
      <c r="I211" s="130" t="e">
        <f>VLOOKUP(H211,Presupuesto!$B$11:$C$565,2,0)</f>
        <v>#N/A</v>
      </c>
      <c r="J211" s="98" t="str">
        <f t="shared" si="17"/>
        <v>Desarrollo del Sistema de Educación Superior</v>
      </c>
      <c r="K211" s="98" t="s">
        <v>412</v>
      </c>
    </row>
    <row r="212" spans="3:11" hidden="1" x14ac:dyDescent="0.25">
      <c r="C212" s="141"/>
      <c r="D212" s="158"/>
      <c r="E212" s="123"/>
      <c r="F212" s="97">
        <f t="shared" si="16"/>
        <v>0</v>
      </c>
      <c r="G212" s="161"/>
      <c r="H212" s="142"/>
      <c r="I212" s="130" t="e">
        <f>VLOOKUP(H212,Presupuesto!$B$11:$C$565,2,0)</f>
        <v>#N/A</v>
      </c>
      <c r="J212" s="98" t="str">
        <f t="shared" si="17"/>
        <v>Desarrollo del Sistema de Educación Superior</v>
      </c>
      <c r="K212" s="98" t="s">
        <v>412</v>
      </c>
    </row>
    <row r="213" spans="3:11" hidden="1" x14ac:dyDescent="0.25">
      <c r="C213" s="141"/>
      <c r="D213" s="158"/>
      <c r="E213" s="123"/>
      <c r="F213" s="97">
        <f t="shared" si="16"/>
        <v>0</v>
      </c>
      <c r="G213" s="161"/>
      <c r="H213" s="142"/>
      <c r="I213" s="130" t="e">
        <f>VLOOKUP(H213,Presupuesto!$B$11:$C$565,2,0)</f>
        <v>#N/A</v>
      </c>
      <c r="J213" s="98" t="str">
        <f t="shared" si="17"/>
        <v>Desarrollo del Sistema de Educación Superior</v>
      </c>
      <c r="K213" s="98" t="s">
        <v>412</v>
      </c>
    </row>
    <row r="214" spans="3:11" hidden="1" x14ac:dyDescent="0.25">
      <c r="C214" s="141"/>
      <c r="D214" s="158"/>
      <c r="E214" s="123"/>
      <c r="F214" s="97">
        <f t="shared" si="16"/>
        <v>0</v>
      </c>
      <c r="G214" s="161"/>
      <c r="H214" s="142"/>
      <c r="I214" s="130" t="e">
        <f>VLOOKUP(H214,Presupuesto!$B$11:$C$565,2,0)</f>
        <v>#N/A</v>
      </c>
      <c r="J214" s="98" t="str">
        <f t="shared" si="17"/>
        <v>Desarrollo del Sistema de Educación Superior</v>
      </c>
      <c r="K214" s="98" t="s">
        <v>412</v>
      </c>
    </row>
    <row r="215" spans="3:11" hidden="1" x14ac:dyDescent="0.25">
      <c r="C215" s="143"/>
      <c r="D215" s="151"/>
      <c r="E215" s="118"/>
      <c r="F215" s="97">
        <f t="shared" si="16"/>
        <v>0</v>
      </c>
      <c r="G215" s="161"/>
      <c r="H215" s="144"/>
      <c r="I215" s="130" t="e">
        <f>VLOOKUP(H215,Presupuesto!$B$11:$C$565,2,0)</f>
        <v>#N/A</v>
      </c>
      <c r="J215" s="98" t="str">
        <f t="shared" si="17"/>
        <v>Desarrollo del Sistema de Educación Superior</v>
      </c>
      <c r="K215" s="98" t="s">
        <v>412</v>
      </c>
    </row>
    <row r="216" spans="3:11" hidden="1" x14ac:dyDescent="0.25">
      <c r="C216" s="143"/>
      <c r="D216" s="151"/>
      <c r="E216" s="118"/>
      <c r="F216" s="97">
        <f t="shared" si="16"/>
        <v>0</v>
      </c>
      <c r="G216" s="161"/>
      <c r="H216" s="144"/>
      <c r="I216" s="130" t="e">
        <f>VLOOKUP(H216,Presupuesto!$B$11:$C$565,2,0)</f>
        <v>#N/A</v>
      </c>
      <c r="J216" s="98" t="str">
        <f t="shared" si="17"/>
        <v>Desarrollo del Sistema de Educación Superior</v>
      </c>
      <c r="K216" s="98" t="s">
        <v>412</v>
      </c>
    </row>
    <row r="217" spans="3:11" hidden="1" x14ac:dyDescent="0.25">
      <c r="C217" s="143"/>
      <c r="D217" s="151"/>
      <c r="E217" s="118"/>
      <c r="F217" s="97">
        <f t="shared" si="16"/>
        <v>0</v>
      </c>
      <c r="G217" s="161"/>
      <c r="H217" s="144"/>
      <c r="I217" s="130" t="e">
        <f>VLOOKUP(H217,Presupuesto!$B$11:$C$565,2,0)</f>
        <v>#N/A</v>
      </c>
      <c r="J217" s="98" t="str">
        <f t="shared" si="17"/>
        <v>Desarrollo del Sistema de Educación Superior</v>
      </c>
      <c r="K217" s="98" t="s">
        <v>412</v>
      </c>
    </row>
    <row r="218" spans="3:11" hidden="1" x14ac:dyDescent="0.25">
      <c r="C218" s="143"/>
      <c r="D218" s="151"/>
      <c r="E218" s="118"/>
      <c r="F218" s="97">
        <f t="shared" si="16"/>
        <v>0</v>
      </c>
      <c r="G218" s="161"/>
      <c r="H218" s="144"/>
      <c r="I218" s="130" t="e">
        <f>VLOOKUP(H218,Presupuesto!$B$11:$C$565,2,0)</f>
        <v>#N/A</v>
      </c>
      <c r="J218" s="98" t="str">
        <f t="shared" si="17"/>
        <v>Desarrollo del Sistema de Educación Superior</v>
      </c>
      <c r="K218" s="98" t="s">
        <v>412</v>
      </c>
    </row>
    <row r="219" spans="3:11" hidden="1" x14ac:dyDescent="0.25">
      <c r="C219" s="143"/>
      <c r="D219" s="151"/>
      <c r="E219" s="118"/>
      <c r="F219" s="97">
        <f t="shared" si="16"/>
        <v>0</v>
      </c>
      <c r="G219" s="161"/>
      <c r="H219" s="144"/>
      <c r="I219" s="130" t="e">
        <f>VLOOKUP(H219,Presupuesto!$B$11:$C$565,2,0)</f>
        <v>#N/A</v>
      </c>
      <c r="J219" s="98" t="str">
        <f t="shared" si="17"/>
        <v>Desarrollo del Sistema de Educación Superior</v>
      </c>
      <c r="K219" s="98" t="s">
        <v>412</v>
      </c>
    </row>
    <row r="220" spans="3:11" hidden="1" x14ac:dyDescent="0.25">
      <c r="C220" s="143"/>
      <c r="D220" s="151"/>
      <c r="E220" s="118"/>
      <c r="F220" s="97">
        <f t="shared" si="16"/>
        <v>0</v>
      </c>
      <c r="G220" s="161"/>
      <c r="H220" s="144"/>
      <c r="I220" s="130" t="e">
        <f>VLOOKUP(H220,Presupuesto!$B$11:$C$565,2,0)</f>
        <v>#N/A</v>
      </c>
      <c r="J220" s="98" t="str">
        <f t="shared" si="17"/>
        <v>Desarrollo del Sistema de Educación Superior</v>
      </c>
      <c r="K220" s="98" t="s">
        <v>412</v>
      </c>
    </row>
    <row r="221" spans="3:11" hidden="1" x14ac:dyDescent="0.25">
      <c r="C221" s="143"/>
      <c r="D221" s="151"/>
      <c r="E221" s="118"/>
      <c r="F221" s="97">
        <f t="shared" si="16"/>
        <v>0</v>
      </c>
      <c r="G221" s="161"/>
      <c r="H221" s="144"/>
      <c r="I221" s="130" t="e">
        <f>VLOOKUP(H221,Presupuesto!$B$11:$C$565,2,0)</f>
        <v>#N/A</v>
      </c>
      <c r="J221" s="98" t="str">
        <f t="shared" si="17"/>
        <v>Desarrollo del Sistema de Educación Superior</v>
      </c>
      <c r="K221" s="98" t="s">
        <v>412</v>
      </c>
    </row>
    <row r="222" spans="3:11" hidden="1" x14ac:dyDescent="0.25">
      <c r="C222" s="143"/>
      <c r="D222" s="151"/>
      <c r="E222" s="118"/>
      <c r="F222" s="97">
        <f t="shared" si="16"/>
        <v>0</v>
      </c>
      <c r="G222" s="161"/>
      <c r="H222" s="144"/>
      <c r="I222" s="130" t="e">
        <f>VLOOKUP(H222,Presupuesto!$B$11:$C$565,2,0)</f>
        <v>#N/A</v>
      </c>
      <c r="J222" s="98" t="str">
        <f t="shared" si="17"/>
        <v>Desarrollo del Sistema de Educación Superior</v>
      </c>
      <c r="K222" s="98" t="s">
        <v>412</v>
      </c>
    </row>
    <row r="223" spans="3:11" hidden="1" x14ac:dyDescent="0.25">
      <c r="C223" s="145"/>
      <c r="D223" s="151"/>
      <c r="E223" s="118"/>
      <c r="F223" s="97">
        <f t="shared" si="16"/>
        <v>0</v>
      </c>
      <c r="G223" s="161"/>
      <c r="H223" s="146"/>
      <c r="I223" s="130" t="e">
        <f>VLOOKUP(H223,Presupuesto!$B$11:$C$565,2,0)</f>
        <v>#N/A</v>
      </c>
      <c r="J223" s="98" t="str">
        <f t="shared" si="17"/>
        <v>Desarrollo del Sistema de Educación Superior</v>
      </c>
      <c r="K223" s="98" t="s">
        <v>403</v>
      </c>
    </row>
    <row r="224" spans="3:11" hidden="1" x14ac:dyDescent="0.25">
      <c r="C224" s="145"/>
      <c r="D224" s="151"/>
      <c r="E224" s="118"/>
      <c r="F224" s="97">
        <f t="shared" si="16"/>
        <v>0</v>
      </c>
      <c r="G224" s="161"/>
      <c r="H224" s="146"/>
      <c r="I224" s="130" t="e">
        <f>VLOOKUP(H224,Presupuesto!$B$11:$C$565,2,0)</f>
        <v>#N/A</v>
      </c>
      <c r="J224" s="98" t="str">
        <f t="shared" si="17"/>
        <v>Desarrollo del Sistema de Educación Superior</v>
      </c>
      <c r="K224" s="98" t="s">
        <v>412</v>
      </c>
    </row>
    <row r="225" spans="3:11" hidden="1" x14ac:dyDescent="0.25">
      <c r="C225" s="145"/>
      <c r="D225" s="151"/>
      <c r="E225" s="118"/>
      <c r="F225" s="97">
        <f t="shared" si="16"/>
        <v>0</v>
      </c>
      <c r="G225" s="161"/>
      <c r="H225" s="146"/>
      <c r="I225" s="130" t="e">
        <f>VLOOKUP(H225,Presupuesto!$B$11:$C$565,2,0)</f>
        <v>#N/A</v>
      </c>
      <c r="J225" s="98" t="str">
        <f t="shared" si="17"/>
        <v>Desarrollo del Sistema de Educación Superior</v>
      </c>
      <c r="K225" s="98" t="s">
        <v>412</v>
      </c>
    </row>
    <row r="226" spans="3:11" hidden="1" x14ac:dyDescent="0.25">
      <c r="C226" s="145"/>
      <c r="D226" s="151"/>
      <c r="E226" s="118"/>
      <c r="F226" s="97">
        <f t="shared" si="16"/>
        <v>0</v>
      </c>
      <c r="G226" s="161"/>
      <c r="H226" s="146"/>
      <c r="I226" s="130" t="e">
        <f>VLOOKUP(H226,Presupuesto!$B$11:$C$565,2,0)</f>
        <v>#N/A</v>
      </c>
      <c r="J226" s="98" t="str">
        <f t="shared" si="17"/>
        <v>Desarrollo del Sistema de Educación Superior</v>
      </c>
      <c r="K226" s="98" t="s">
        <v>412</v>
      </c>
    </row>
    <row r="227" spans="3:11" ht="15.75" hidden="1" thickBot="1" x14ac:dyDescent="0.3">
      <c r="C227" s="147"/>
      <c r="D227" s="159"/>
      <c r="E227" s="103"/>
      <c r="F227" s="105">
        <f t="shared" si="16"/>
        <v>0</v>
      </c>
      <c r="G227" s="162"/>
      <c r="H227" s="148"/>
      <c r="I227" s="132" t="e">
        <f>VLOOKUP(H227,Presupuesto!$B$11:$C$565,2,0)</f>
        <v>#N/A</v>
      </c>
      <c r="J227" s="106" t="str">
        <f t="shared" si="17"/>
        <v>Desarrollo del Sistema de Educación Superior</v>
      </c>
      <c r="K227" s="124" t="s">
        <v>394</v>
      </c>
    </row>
    <row r="229" spans="3:11" ht="15.75" thickBot="1" x14ac:dyDescent="0.3">
      <c r="F229" s="90"/>
      <c r="G229" s="89"/>
      <c r="H229" s="90"/>
      <c r="I229" s="90"/>
    </row>
    <row r="230" spans="3:11" ht="15.75" thickBot="1" x14ac:dyDescent="0.3">
      <c r="C230" s="157" t="s">
        <v>53</v>
      </c>
      <c r="D230" s="374">
        <f>SUM(F237:F271)</f>
        <v>160500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c r="E233" s="93"/>
      <c r="F233" s="93"/>
      <c r="G233" s="93"/>
      <c r="H233" s="76"/>
      <c r="I233" s="76"/>
      <c r="J233" s="76"/>
      <c r="K233" s="112"/>
    </row>
    <row r="234" spans="3:11" ht="18.75" x14ac:dyDescent="0.25">
      <c r="C234" s="211" t="str">
        <f>'5. Estudiantes y Graduados'!F28</f>
        <v>Campaña de socialización y concienciación sobre el reciclaje</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ht="15.75" thickBot="1" x14ac:dyDescent="0.3">
      <c r="C237" s="221" t="s">
        <v>439</v>
      </c>
      <c r="D237" s="222"/>
      <c r="E237" s="220">
        <f>HLOOKUP(C237,$AH$2:$BU$3,2,0)</f>
        <v>620</v>
      </c>
      <c r="F237" s="97">
        <f t="shared" ref="F237:F271" si="18">D237*E237</f>
        <v>0</v>
      </c>
      <c r="G237" s="161"/>
      <c r="H237" s="142"/>
      <c r="I237" s="130" t="e">
        <f>VLOOKUP(H237,Presupuesto!$B$11:$C$565,2,0)</f>
        <v>#N/A</v>
      </c>
      <c r="J237" s="219" t="s">
        <v>1360</v>
      </c>
      <c r="K237" s="98" t="s">
        <v>394</v>
      </c>
    </row>
    <row r="238" spans="3:11" x14ac:dyDescent="0.25">
      <c r="C238" s="565" t="s">
        <v>1652</v>
      </c>
      <c r="D238" s="600">
        <v>500</v>
      </c>
      <c r="E238" s="579">
        <v>15</v>
      </c>
      <c r="F238" s="601">
        <f t="shared" si="18"/>
        <v>7500</v>
      </c>
      <c r="G238" s="161" t="s">
        <v>1509</v>
      </c>
      <c r="H238" s="142" t="s">
        <v>294</v>
      </c>
      <c r="I238" s="130" t="str">
        <f>VLOOKUP(H238,Presupuesto!$B$11:$C$565,2,0)</f>
        <v>IMPRENTA, PUBLIC. Y REPRODUC. (25300-00)</v>
      </c>
      <c r="J238" s="98" t="str">
        <f>$J$237</f>
        <v>Estudiantes y Graduados</v>
      </c>
      <c r="K238" s="98" t="s">
        <v>397</v>
      </c>
    </row>
    <row r="239" spans="3:11" x14ac:dyDescent="0.25">
      <c r="C239" s="567" t="s">
        <v>1688</v>
      </c>
      <c r="D239" s="602">
        <v>200</v>
      </c>
      <c r="E239" s="580">
        <v>150</v>
      </c>
      <c r="F239" s="595">
        <f t="shared" si="18"/>
        <v>30000</v>
      </c>
      <c r="G239" s="161" t="s">
        <v>1509</v>
      </c>
      <c r="H239" s="142" t="s">
        <v>294</v>
      </c>
      <c r="I239" s="130" t="str">
        <f>VLOOKUP(H239,Presupuesto!$B$11:$C$565,2,0)</f>
        <v>IMPRENTA, PUBLIC. Y REPRODUC. (25300-00)</v>
      </c>
      <c r="J239" s="98" t="str">
        <f t="shared" ref="J239:J271" si="19">$J$237</f>
        <v>Estudiantes y Graduados</v>
      </c>
      <c r="K239" s="98" t="s">
        <v>397</v>
      </c>
    </row>
    <row r="240" spans="3:11" x14ac:dyDescent="0.25">
      <c r="C240" s="569" t="s">
        <v>1661</v>
      </c>
      <c r="D240" s="551">
        <v>20</v>
      </c>
      <c r="E240" s="580">
        <v>2500</v>
      </c>
      <c r="F240" s="595">
        <f t="shared" si="18"/>
        <v>50000</v>
      </c>
      <c r="G240" s="161" t="s">
        <v>1509</v>
      </c>
      <c r="H240" s="142" t="s">
        <v>296</v>
      </c>
      <c r="I240" s="130" t="str">
        <f>VLOOKUP(H240,Presupuesto!$B$11:$C$565,2,0)</f>
        <v>PUBLICIDAD Y PROPAGANDA</v>
      </c>
      <c r="J240" s="98" t="str">
        <f t="shared" si="19"/>
        <v>Estudiantes y Graduados</v>
      </c>
      <c r="K240" s="98" t="s">
        <v>397</v>
      </c>
    </row>
    <row r="241" spans="3:11" x14ac:dyDescent="0.25">
      <c r="C241" s="567" t="s">
        <v>1689</v>
      </c>
      <c r="D241" s="603">
        <v>10000</v>
      </c>
      <c r="E241" s="580">
        <v>5</v>
      </c>
      <c r="F241" s="595">
        <f t="shared" si="18"/>
        <v>50000</v>
      </c>
      <c r="G241" s="161" t="s">
        <v>1509</v>
      </c>
      <c r="H241" s="142" t="s">
        <v>294</v>
      </c>
      <c r="I241" s="130" t="str">
        <f>VLOOKUP(H241,Presupuesto!$B$11:$C$565,2,0)</f>
        <v>IMPRENTA, PUBLIC. Y REPRODUC. (25300-00)</v>
      </c>
      <c r="J241" s="98" t="str">
        <f t="shared" si="19"/>
        <v>Estudiantes y Graduados</v>
      </c>
      <c r="K241" s="98" t="s">
        <v>397</v>
      </c>
    </row>
    <row r="242" spans="3:11" x14ac:dyDescent="0.25">
      <c r="C242" s="581" t="s">
        <v>1657</v>
      </c>
      <c r="D242" s="551">
        <v>50</v>
      </c>
      <c r="E242" s="580">
        <v>100</v>
      </c>
      <c r="F242" s="595">
        <f t="shared" si="18"/>
        <v>5000</v>
      </c>
      <c r="G242" s="161" t="s">
        <v>1509</v>
      </c>
      <c r="H242" s="142" t="s">
        <v>311</v>
      </c>
      <c r="I242" s="130" t="str">
        <f>VLOOKUP(H242,Presupuesto!$B$11:$C$565,2,0)</f>
        <v>ALIMENTOS Y BEBIDAS PARA PERSONAS (31100-00)</v>
      </c>
      <c r="J242" s="98" t="str">
        <f t="shared" si="19"/>
        <v>Estudiantes y Graduados</v>
      </c>
      <c r="K242" s="98" t="s">
        <v>397</v>
      </c>
    </row>
    <row r="243" spans="3:11" x14ac:dyDescent="0.25">
      <c r="C243" s="581" t="s">
        <v>1690</v>
      </c>
      <c r="D243" s="551">
        <v>200</v>
      </c>
      <c r="E243" s="580">
        <v>90</v>
      </c>
      <c r="F243" s="595">
        <f t="shared" si="18"/>
        <v>18000</v>
      </c>
      <c r="G243" s="161" t="s">
        <v>1509</v>
      </c>
      <c r="H243" s="142" t="s">
        <v>805</v>
      </c>
      <c r="I243" s="130" t="str">
        <f>VLOOKUP(H243,Presupuesto!$B$11:$C$565,2,0)</f>
        <v>CONFECCIONES TEXTILES,</v>
      </c>
      <c r="J243" s="98" t="str">
        <f t="shared" si="19"/>
        <v>Estudiantes y Graduados</v>
      </c>
      <c r="K243" s="98" t="s">
        <v>397</v>
      </c>
    </row>
    <row r="244" spans="3:11" ht="15.75" thickBot="1" x14ac:dyDescent="0.3">
      <c r="C244" s="582"/>
      <c r="D244" s="583"/>
      <c r="E244" s="584">
        <v>90</v>
      </c>
      <c r="F244" s="604">
        <f>D244*E244</f>
        <v>0</v>
      </c>
      <c r="G244" s="161" t="s">
        <v>1509</v>
      </c>
      <c r="H244" s="142" t="s">
        <v>805</v>
      </c>
      <c r="I244" s="130" t="str">
        <f>VLOOKUP(H244,Presupuesto!$B$11:$C$565,2,0)</f>
        <v>CONFECCIONES TEXTILES,</v>
      </c>
      <c r="J244" s="98" t="str">
        <f t="shared" si="19"/>
        <v>Estudiantes y Graduados</v>
      </c>
      <c r="K244" s="98" t="s">
        <v>397</v>
      </c>
    </row>
    <row r="245" spans="3:11" hidden="1" x14ac:dyDescent="0.25">
      <c r="C245" s="141"/>
      <c r="D245" s="158"/>
      <c r="E245" s="123"/>
      <c r="F245" s="97">
        <f t="shared" si="18"/>
        <v>0</v>
      </c>
      <c r="G245" s="161"/>
      <c r="H245" s="142"/>
      <c r="I245" s="130" t="e">
        <f>VLOOKUP(H245,Presupuesto!$B$11:$C$565,2,0)</f>
        <v>#N/A</v>
      </c>
      <c r="J245" s="98" t="str">
        <f t="shared" si="19"/>
        <v>Estudiantes y Graduados</v>
      </c>
      <c r="K245" s="98" t="s">
        <v>397</v>
      </c>
    </row>
    <row r="246" spans="3:11" hidden="1" x14ac:dyDescent="0.25">
      <c r="C246" s="141"/>
      <c r="D246" s="158"/>
      <c r="E246" s="123"/>
      <c r="F246" s="97">
        <f t="shared" si="18"/>
        <v>0</v>
      </c>
      <c r="G246" s="161"/>
      <c r="H246" s="142"/>
      <c r="I246" s="130" t="e">
        <f>VLOOKUP(H246,Presupuesto!$B$11:$C$565,2,0)</f>
        <v>#N/A</v>
      </c>
      <c r="J246" s="98" t="str">
        <f t="shared" si="19"/>
        <v>Estudiantes y Graduados</v>
      </c>
      <c r="K246" s="98" t="s">
        <v>397</v>
      </c>
    </row>
    <row r="247" spans="3:11" hidden="1" x14ac:dyDescent="0.25">
      <c r="C247" s="141"/>
      <c r="D247" s="158"/>
      <c r="E247" s="123"/>
      <c r="F247" s="97">
        <f t="shared" si="18"/>
        <v>0</v>
      </c>
      <c r="G247" s="161"/>
      <c r="H247" s="142"/>
      <c r="I247" s="130" t="e">
        <f>VLOOKUP(H247,Presupuesto!$B$11:$C$565,2,0)</f>
        <v>#N/A</v>
      </c>
      <c r="J247" s="98" t="str">
        <f t="shared" si="19"/>
        <v>Estudiantes y Graduados</v>
      </c>
      <c r="K247" s="98" t="s">
        <v>397</v>
      </c>
    </row>
    <row r="248" spans="3:11" hidden="1" x14ac:dyDescent="0.25">
      <c r="C248" s="141"/>
      <c r="D248" s="158"/>
      <c r="E248" s="123"/>
      <c r="F248" s="97">
        <f t="shared" si="18"/>
        <v>0</v>
      </c>
      <c r="G248" s="161"/>
      <c r="H248" s="142"/>
      <c r="I248" s="130" t="e">
        <f>VLOOKUP(H248,Presupuesto!$B$11:$C$565,2,0)</f>
        <v>#N/A</v>
      </c>
      <c r="J248" s="98" t="str">
        <f t="shared" si="19"/>
        <v>Estudiantes y Graduados</v>
      </c>
      <c r="K248" s="98" t="s">
        <v>397</v>
      </c>
    </row>
    <row r="249" spans="3:11" hidden="1" x14ac:dyDescent="0.25">
      <c r="C249" s="141"/>
      <c r="D249" s="158"/>
      <c r="E249" s="123"/>
      <c r="F249" s="97">
        <f t="shared" si="18"/>
        <v>0</v>
      </c>
      <c r="G249" s="161"/>
      <c r="H249" s="142"/>
      <c r="I249" s="130" t="e">
        <f>VLOOKUP(H249,Presupuesto!$B$11:$C$565,2,0)</f>
        <v>#N/A</v>
      </c>
      <c r="J249" s="98" t="str">
        <f t="shared" si="19"/>
        <v>Estudiantes y Graduados</v>
      </c>
      <c r="K249" s="98" t="s">
        <v>397</v>
      </c>
    </row>
    <row r="250" spans="3:11" hidden="1" x14ac:dyDescent="0.25">
      <c r="C250" s="141"/>
      <c r="D250" s="158"/>
      <c r="E250" s="123"/>
      <c r="F250" s="97">
        <f t="shared" si="18"/>
        <v>0</v>
      </c>
      <c r="G250" s="161"/>
      <c r="H250" s="142"/>
      <c r="I250" s="130" t="e">
        <f>VLOOKUP(H250,Presupuesto!$B$11:$C$565,2,0)</f>
        <v>#N/A</v>
      </c>
      <c r="J250" s="98" t="str">
        <f t="shared" si="19"/>
        <v>Estudiantes y Graduados</v>
      </c>
      <c r="K250" s="98" t="s">
        <v>412</v>
      </c>
    </row>
    <row r="251" spans="3:11" hidden="1" x14ac:dyDescent="0.25">
      <c r="C251" s="141"/>
      <c r="D251" s="158"/>
      <c r="E251" s="123"/>
      <c r="F251" s="97">
        <f t="shared" si="18"/>
        <v>0</v>
      </c>
      <c r="G251" s="161"/>
      <c r="H251" s="142"/>
      <c r="I251" s="130" t="e">
        <f>VLOOKUP(H251,Presupuesto!$B$11:$C$565,2,0)</f>
        <v>#N/A</v>
      </c>
      <c r="J251" s="98" t="str">
        <f t="shared" si="19"/>
        <v>Estudiantes y Graduados</v>
      </c>
      <c r="K251" s="98" t="s">
        <v>412</v>
      </c>
    </row>
    <row r="252" spans="3:11" hidden="1" x14ac:dyDescent="0.25">
      <c r="C252" s="141"/>
      <c r="D252" s="158"/>
      <c r="E252" s="123"/>
      <c r="F252" s="97">
        <f t="shared" si="18"/>
        <v>0</v>
      </c>
      <c r="G252" s="161"/>
      <c r="H252" s="142"/>
      <c r="I252" s="130" t="e">
        <f>VLOOKUP(H252,Presupuesto!$B$11:$C$565,2,0)</f>
        <v>#N/A</v>
      </c>
      <c r="J252" s="98" t="str">
        <f t="shared" si="19"/>
        <v>Estudiantes y Graduados</v>
      </c>
      <c r="K252" s="98" t="s">
        <v>412</v>
      </c>
    </row>
    <row r="253" spans="3:11" hidden="1" x14ac:dyDescent="0.25">
      <c r="C253" s="141"/>
      <c r="D253" s="158"/>
      <c r="E253" s="123"/>
      <c r="F253" s="97">
        <f t="shared" si="18"/>
        <v>0</v>
      </c>
      <c r="G253" s="161"/>
      <c r="H253" s="142"/>
      <c r="I253" s="130" t="e">
        <f>VLOOKUP(H253,Presupuesto!$B$11:$C$565,2,0)</f>
        <v>#N/A</v>
      </c>
      <c r="J253" s="98" t="str">
        <f t="shared" si="19"/>
        <v>Estudiantes y Graduados</v>
      </c>
      <c r="K253" s="98" t="s">
        <v>412</v>
      </c>
    </row>
    <row r="254" spans="3:11" hidden="1" x14ac:dyDescent="0.25">
      <c r="C254" s="141"/>
      <c r="D254" s="158"/>
      <c r="E254" s="123"/>
      <c r="F254" s="97">
        <f t="shared" si="18"/>
        <v>0</v>
      </c>
      <c r="G254" s="161"/>
      <c r="H254" s="142"/>
      <c r="I254" s="130" t="e">
        <f>VLOOKUP(H254,Presupuesto!$B$11:$C$565,2,0)</f>
        <v>#N/A</v>
      </c>
      <c r="J254" s="98" t="str">
        <f t="shared" si="19"/>
        <v>Estudiantes y Graduados</v>
      </c>
      <c r="K254" s="98" t="s">
        <v>412</v>
      </c>
    </row>
    <row r="255" spans="3:11" hidden="1" x14ac:dyDescent="0.25">
      <c r="C255" s="141"/>
      <c r="D255" s="158"/>
      <c r="E255" s="123"/>
      <c r="F255" s="97">
        <f t="shared" si="18"/>
        <v>0</v>
      </c>
      <c r="G255" s="161"/>
      <c r="H255" s="142"/>
      <c r="I255" s="130" t="e">
        <f>VLOOKUP(H255,Presupuesto!$B$11:$C$565,2,0)</f>
        <v>#N/A</v>
      </c>
      <c r="J255" s="98" t="str">
        <f t="shared" si="19"/>
        <v>Estudiantes y Graduados</v>
      </c>
      <c r="K255" s="98" t="s">
        <v>412</v>
      </c>
    </row>
    <row r="256" spans="3:11" hidden="1" x14ac:dyDescent="0.25">
      <c r="C256" s="141"/>
      <c r="D256" s="158"/>
      <c r="E256" s="123"/>
      <c r="F256" s="97">
        <f t="shared" si="18"/>
        <v>0</v>
      </c>
      <c r="G256" s="161"/>
      <c r="H256" s="142"/>
      <c r="I256" s="130" t="e">
        <f>VLOOKUP(H256,Presupuesto!$B$11:$C$565,2,0)</f>
        <v>#N/A</v>
      </c>
      <c r="J256" s="98" t="str">
        <f t="shared" si="19"/>
        <v>Estudiantes y Graduados</v>
      </c>
      <c r="K256" s="98" t="s">
        <v>412</v>
      </c>
    </row>
    <row r="257" spans="3:11" hidden="1" x14ac:dyDescent="0.25">
      <c r="C257" s="141"/>
      <c r="D257" s="158"/>
      <c r="E257" s="123"/>
      <c r="F257" s="97">
        <f t="shared" si="18"/>
        <v>0</v>
      </c>
      <c r="G257" s="161"/>
      <c r="H257" s="142"/>
      <c r="I257" s="130" t="e">
        <f>VLOOKUP(H257,Presupuesto!$B$11:$C$565,2,0)</f>
        <v>#N/A</v>
      </c>
      <c r="J257" s="98" t="str">
        <f t="shared" si="19"/>
        <v>Estudiantes y Graduados</v>
      </c>
      <c r="K257" s="98" t="s">
        <v>412</v>
      </c>
    </row>
    <row r="258" spans="3:11" hidden="1" x14ac:dyDescent="0.25">
      <c r="C258" s="141"/>
      <c r="D258" s="158"/>
      <c r="E258" s="123"/>
      <c r="F258" s="97">
        <f t="shared" si="18"/>
        <v>0</v>
      </c>
      <c r="G258" s="161"/>
      <c r="H258" s="142"/>
      <c r="I258" s="130" t="e">
        <f>VLOOKUP(H258,Presupuesto!$B$11:$C$565,2,0)</f>
        <v>#N/A</v>
      </c>
      <c r="J258" s="98" t="str">
        <f t="shared" si="19"/>
        <v>Estudiantes y Graduados</v>
      </c>
      <c r="K258" s="98" t="s">
        <v>412</v>
      </c>
    </row>
    <row r="259" spans="3:11" hidden="1" x14ac:dyDescent="0.25">
      <c r="C259" s="143"/>
      <c r="D259" s="151"/>
      <c r="E259" s="118"/>
      <c r="F259" s="97">
        <f t="shared" si="18"/>
        <v>0</v>
      </c>
      <c r="G259" s="161"/>
      <c r="H259" s="144"/>
      <c r="I259" s="130" t="e">
        <f>VLOOKUP(H259,Presupuesto!$B$11:$C$565,2,0)</f>
        <v>#N/A</v>
      </c>
      <c r="J259" s="98" t="str">
        <f t="shared" si="19"/>
        <v>Estudiantes y Graduados</v>
      </c>
      <c r="K259" s="98" t="s">
        <v>412</v>
      </c>
    </row>
    <row r="260" spans="3:11" hidden="1" x14ac:dyDescent="0.25">
      <c r="C260" s="143"/>
      <c r="D260" s="151"/>
      <c r="E260" s="118"/>
      <c r="F260" s="97">
        <f t="shared" si="18"/>
        <v>0</v>
      </c>
      <c r="G260" s="161"/>
      <c r="H260" s="144"/>
      <c r="I260" s="130" t="e">
        <f>VLOOKUP(H260,Presupuesto!$B$11:$C$565,2,0)</f>
        <v>#N/A</v>
      </c>
      <c r="J260" s="98" t="str">
        <f t="shared" si="19"/>
        <v>Estudiantes y Graduados</v>
      </c>
      <c r="K260" s="98" t="s">
        <v>412</v>
      </c>
    </row>
    <row r="261" spans="3:11" hidden="1" x14ac:dyDescent="0.25">
      <c r="C261" s="143"/>
      <c r="D261" s="151"/>
      <c r="E261" s="118"/>
      <c r="F261" s="97">
        <f t="shared" si="18"/>
        <v>0</v>
      </c>
      <c r="G261" s="161"/>
      <c r="H261" s="144"/>
      <c r="I261" s="130" t="e">
        <f>VLOOKUP(H261,Presupuesto!$B$11:$C$565,2,0)</f>
        <v>#N/A</v>
      </c>
      <c r="J261" s="98" t="str">
        <f t="shared" si="19"/>
        <v>Estudiantes y Graduados</v>
      </c>
      <c r="K261" s="98" t="s">
        <v>412</v>
      </c>
    </row>
    <row r="262" spans="3:11" hidden="1" x14ac:dyDescent="0.25">
      <c r="C262" s="143"/>
      <c r="D262" s="151"/>
      <c r="E262" s="118"/>
      <c r="F262" s="97">
        <f t="shared" si="18"/>
        <v>0</v>
      </c>
      <c r="G262" s="161"/>
      <c r="H262" s="144"/>
      <c r="I262" s="130" t="e">
        <f>VLOOKUP(H262,Presupuesto!$B$11:$C$565,2,0)</f>
        <v>#N/A</v>
      </c>
      <c r="J262" s="98" t="str">
        <f t="shared" si="19"/>
        <v>Estudiantes y Graduados</v>
      </c>
      <c r="K262" s="98" t="s">
        <v>412</v>
      </c>
    </row>
    <row r="263" spans="3:11" hidden="1" x14ac:dyDescent="0.25">
      <c r="C263" s="143"/>
      <c r="D263" s="151"/>
      <c r="E263" s="118"/>
      <c r="F263" s="97">
        <f t="shared" si="18"/>
        <v>0</v>
      </c>
      <c r="G263" s="161"/>
      <c r="H263" s="144"/>
      <c r="I263" s="130" t="e">
        <f>VLOOKUP(H263,Presupuesto!$B$11:$C$565,2,0)</f>
        <v>#N/A</v>
      </c>
      <c r="J263" s="98" t="str">
        <f t="shared" si="19"/>
        <v>Estudiantes y Graduados</v>
      </c>
      <c r="K263" s="98" t="s">
        <v>412</v>
      </c>
    </row>
    <row r="264" spans="3:11" hidden="1" x14ac:dyDescent="0.25">
      <c r="C264" s="143"/>
      <c r="D264" s="151"/>
      <c r="E264" s="118"/>
      <c r="F264" s="97">
        <f t="shared" si="18"/>
        <v>0</v>
      </c>
      <c r="G264" s="161"/>
      <c r="H264" s="144"/>
      <c r="I264" s="130" t="e">
        <f>VLOOKUP(H264,Presupuesto!$B$11:$C$565,2,0)</f>
        <v>#N/A</v>
      </c>
      <c r="J264" s="98" t="str">
        <f t="shared" si="19"/>
        <v>Estudiantes y Graduados</v>
      </c>
      <c r="K264" s="98" t="s">
        <v>412</v>
      </c>
    </row>
    <row r="265" spans="3:11" hidden="1" x14ac:dyDescent="0.25">
      <c r="C265" s="143"/>
      <c r="D265" s="151"/>
      <c r="E265" s="118"/>
      <c r="F265" s="97">
        <f t="shared" si="18"/>
        <v>0</v>
      </c>
      <c r="G265" s="161"/>
      <c r="H265" s="144"/>
      <c r="I265" s="130" t="e">
        <f>VLOOKUP(H265,Presupuesto!$B$11:$C$565,2,0)</f>
        <v>#N/A</v>
      </c>
      <c r="J265" s="98" t="str">
        <f t="shared" si="19"/>
        <v>Estudiantes y Graduados</v>
      </c>
      <c r="K265" s="98" t="s">
        <v>412</v>
      </c>
    </row>
    <row r="266" spans="3:11" hidden="1" x14ac:dyDescent="0.25">
      <c r="C266" s="143"/>
      <c r="D266" s="151"/>
      <c r="E266" s="118"/>
      <c r="F266" s="97">
        <f t="shared" si="18"/>
        <v>0</v>
      </c>
      <c r="G266" s="161"/>
      <c r="H266" s="144"/>
      <c r="I266" s="130" t="e">
        <f>VLOOKUP(H266,Presupuesto!$B$11:$C$565,2,0)</f>
        <v>#N/A</v>
      </c>
      <c r="J266" s="98" t="str">
        <f t="shared" si="19"/>
        <v>Estudiantes y Graduados</v>
      </c>
      <c r="K266" s="98" t="s">
        <v>412</v>
      </c>
    </row>
    <row r="267" spans="3:11" hidden="1" x14ac:dyDescent="0.25">
      <c r="C267" s="145"/>
      <c r="D267" s="151"/>
      <c r="E267" s="118"/>
      <c r="F267" s="97">
        <f t="shared" si="18"/>
        <v>0</v>
      </c>
      <c r="G267" s="161"/>
      <c r="H267" s="146"/>
      <c r="I267" s="130" t="e">
        <f>VLOOKUP(H267,Presupuesto!$B$11:$C$565,2,0)</f>
        <v>#N/A</v>
      </c>
      <c r="J267" s="98" t="str">
        <f t="shared" si="19"/>
        <v>Estudiantes y Graduados</v>
      </c>
      <c r="K267" s="98" t="s">
        <v>403</v>
      </c>
    </row>
    <row r="268" spans="3:11" hidden="1" x14ac:dyDescent="0.25">
      <c r="C268" s="145"/>
      <c r="D268" s="151"/>
      <c r="E268" s="118"/>
      <c r="F268" s="97">
        <f t="shared" si="18"/>
        <v>0</v>
      </c>
      <c r="G268" s="161"/>
      <c r="H268" s="146"/>
      <c r="I268" s="130" t="e">
        <f>VLOOKUP(H268,Presupuesto!$B$11:$C$565,2,0)</f>
        <v>#N/A</v>
      </c>
      <c r="J268" s="98" t="str">
        <f t="shared" si="19"/>
        <v>Estudiantes y Graduados</v>
      </c>
      <c r="K268" s="98" t="s">
        <v>412</v>
      </c>
    </row>
    <row r="269" spans="3:11" hidden="1" x14ac:dyDescent="0.25">
      <c r="C269" s="145"/>
      <c r="D269" s="151"/>
      <c r="E269" s="118"/>
      <c r="F269" s="97">
        <f t="shared" si="18"/>
        <v>0</v>
      </c>
      <c r="G269" s="161"/>
      <c r="H269" s="146"/>
      <c r="I269" s="130" t="e">
        <f>VLOOKUP(H269,Presupuesto!$B$11:$C$565,2,0)</f>
        <v>#N/A</v>
      </c>
      <c r="J269" s="98" t="str">
        <f t="shared" si="19"/>
        <v>Estudiantes y Graduados</v>
      </c>
      <c r="K269" s="98" t="s">
        <v>412</v>
      </c>
    </row>
    <row r="270" spans="3:11" hidden="1" x14ac:dyDescent="0.25">
      <c r="C270" s="145"/>
      <c r="D270" s="151"/>
      <c r="E270" s="118"/>
      <c r="F270" s="97">
        <f t="shared" si="18"/>
        <v>0</v>
      </c>
      <c r="G270" s="161"/>
      <c r="H270" s="146"/>
      <c r="I270" s="130" t="e">
        <f>VLOOKUP(H270,Presupuesto!$B$11:$C$565,2,0)</f>
        <v>#N/A</v>
      </c>
      <c r="J270" s="98" t="str">
        <f t="shared" si="19"/>
        <v>Estudiantes y Graduados</v>
      </c>
      <c r="K270" s="98" t="s">
        <v>412</v>
      </c>
    </row>
    <row r="271" spans="3:11" ht="15.75" hidden="1" thickBot="1" x14ac:dyDescent="0.3">
      <c r="C271" s="147"/>
      <c r="D271" s="159"/>
      <c r="E271" s="103"/>
      <c r="F271" s="105">
        <f t="shared" si="18"/>
        <v>0</v>
      </c>
      <c r="G271" s="162"/>
      <c r="H271" s="148"/>
      <c r="I271" s="132" t="e">
        <f>VLOOKUP(H271,Presupuesto!$B$11:$C$565,2,0)</f>
        <v>#N/A</v>
      </c>
      <c r="J271" s="106" t="str">
        <f t="shared" si="19"/>
        <v>Estudiantes y Graduados</v>
      </c>
      <c r="K271" s="124" t="s">
        <v>394</v>
      </c>
    </row>
    <row r="273" spans="3:11" ht="15.75" thickBot="1" x14ac:dyDescent="0.3"/>
    <row r="274" spans="3:11" ht="15.75" thickBot="1" x14ac:dyDescent="0.3">
      <c r="C274" s="157" t="s">
        <v>53</v>
      </c>
      <c r="D274" s="374">
        <f>SUM(F281:F315)</f>
        <v>136000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c r="E277" s="93"/>
      <c r="F277" s="93"/>
      <c r="G277" s="93"/>
      <c r="H277" s="76"/>
      <c r="I277" s="76"/>
      <c r="J277" s="76"/>
      <c r="K277" s="112"/>
    </row>
    <row r="278" spans="3:11" ht="18.75" x14ac:dyDescent="0.25">
      <c r="C278" s="211" t="str">
        <f>'2. Investigación Científica'!D28</f>
        <v xml:space="preserve">Campaña de promoción de la Investigación </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ht="15.75" thickBot="1" x14ac:dyDescent="0.3">
      <c r="C281" s="221" t="s">
        <v>439</v>
      </c>
      <c r="D281" s="222"/>
      <c r="E281" s="220">
        <f>HLOOKUP(C281,$AH$2:$BU$3,2,0)</f>
        <v>620</v>
      </c>
      <c r="F281" s="97">
        <f t="shared" ref="F281:F315" si="20">D281*E281</f>
        <v>0</v>
      </c>
      <c r="G281" s="161"/>
      <c r="H281" s="142"/>
      <c r="I281" s="130" t="e">
        <f>VLOOKUP(H281,Presupuesto!$B$11:$C$565,2,0)</f>
        <v>#N/A</v>
      </c>
      <c r="J281" s="219" t="s">
        <v>1359</v>
      </c>
      <c r="K281" s="98" t="s">
        <v>394</v>
      </c>
    </row>
    <row r="282" spans="3:11" x14ac:dyDescent="0.25">
      <c r="C282" s="605" t="s">
        <v>1691</v>
      </c>
      <c r="D282" s="606"/>
      <c r="E282" s="607"/>
      <c r="F282" s="608"/>
      <c r="G282" s="161"/>
      <c r="H282" s="142"/>
      <c r="I282" s="130" t="e">
        <f>VLOOKUP(H282,Presupuesto!$B$11:$C$565,2,0)</f>
        <v>#N/A</v>
      </c>
      <c r="J282" s="98" t="str">
        <f>$J$281</f>
        <v>Investigación Científica</v>
      </c>
      <c r="K282" s="98" t="s">
        <v>396</v>
      </c>
    </row>
    <row r="283" spans="3:11" x14ac:dyDescent="0.25">
      <c r="C283" s="567" t="s">
        <v>1652</v>
      </c>
      <c r="D283" s="609">
        <v>500</v>
      </c>
      <c r="E283" s="610">
        <v>20</v>
      </c>
      <c r="F283" s="596">
        <f>D283*E283</f>
        <v>10000</v>
      </c>
      <c r="G283" s="161" t="s">
        <v>1509</v>
      </c>
      <c r="H283" s="142" t="s">
        <v>294</v>
      </c>
      <c r="I283" s="130" t="str">
        <f>VLOOKUP(H283,Presupuesto!$B$11:$C$565,2,0)</f>
        <v>IMPRENTA, PUBLIC. Y REPRODUC. (25300-00)</v>
      </c>
      <c r="J283" s="98" t="str">
        <f t="shared" ref="J283:J315" si="21">$J$281</f>
        <v>Investigación Científica</v>
      </c>
      <c r="K283" s="98" t="s">
        <v>396</v>
      </c>
    </row>
    <row r="284" spans="3:11" x14ac:dyDescent="0.25">
      <c r="C284" s="611" t="s">
        <v>1680</v>
      </c>
      <c r="D284" s="548">
        <v>2</v>
      </c>
      <c r="E284" s="612">
        <v>6000</v>
      </c>
      <c r="F284" s="596">
        <f>D284*E284</f>
        <v>12000</v>
      </c>
      <c r="G284" s="161" t="s">
        <v>1509</v>
      </c>
      <c r="H284" s="142" t="s">
        <v>294</v>
      </c>
      <c r="I284" s="130" t="str">
        <f>VLOOKUP(H284,Presupuesto!$B$11:$C$565,2,0)</f>
        <v>IMPRENTA, PUBLIC. Y REPRODUC. (25300-00)</v>
      </c>
      <c r="J284" s="98" t="str">
        <f t="shared" si="21"/>
        <v>Investigación Científica</v>
      </c>
      <c r="K284" s="98" t="s">
        <v>396</v>
      </c>
    </row>
    <row r="285" spans="3:11" x14ac:dyDescent="0.25">
      <c r="C285" s="611" t="s">
        <v>1692</v>
      </c>
      <c r="D285" s="548">
        <v>20</v>
      </c>
      <c r="E285" s="612">
        <v>2500</v>
      </c>
      <c r="F285" s="596">
        <f>D285*E285</f>
        <v>50000</v>
      </c>
      <c r="G285" s="161" t="s">
        <v>1509</v>
      </c>
      <c r="H285" s="142" t="s">
        <v>294</v>
      </c>
      <c r="I285" s="130" t="str">
        <f>VLOOKUP(H285,Presupuesto!$B$11:$C$565,2,0)</f>
        <v>IMPRENTA, PUBLIC. Y REPRODUC. (25300-00)</v>
      </c>
      <c r="J285" s="98" t="str">
        <f t="shared" si="21"/>
        <v>Investigación Científica</v>
      </c>
      <c r="K285" s="98" t="s">
        <v>396</v>
      </c>
    </row>
    <row r="286" spans="3:11" x14ac:dyDescent="0.25">
      <c r="C286" s="613" t="s">
        <v>1693</v>
      </c>
      <c r="D286" s="570"/>
      <c r="E286" s="580"/>
      <c r="F286" s="596"/>
      <c r="G286" s="161" t="s">
        <v>1509</v>
      </c>
      <c r="H286" s="142"/>
      <c r="I286" s="130" t="e">
        <f>VLOOKUP(H286,Presupuesto!$B$11:$C$565,2,0)</f>
        <v>#N/A</v>
      </c>
      <c r="J286" s="98" t="str">
        <f t="shared" si="21"/>
        <v>Investigación Científica</v>
      </c>
      <c r="K286" s="98" t="s">
        <v>396</v>
      </c>
    </row>
    <row r="287" spans="3:11" x14ac:dyDescent="0.25">
      <c r="C287" s="567" t="s">
        <v>1694</v>
      </c>
      <c r="D287" s="609">
        <v>2</v>
      </c>
      <c r="E287" s="610">
        <v>32000</v>
      </c>
      <c r="F287" s="595">
        <f>D287*E287</f>
        <v>64000</v>
      </c>
      <c r="G287" s="161" t="s">
        <v>1509</v>
      </c>
      <c r="H287" s="142" t="s">
        <v>296</v>
      </c>
      <c r="I287" s="130" t="str">
        <f>VLOOKUP(H287,Presupuesto!$B$11:$C$565,2,0)</f>
        <v>PUBLICIDAD Y PROPAGANDA</v>
      </c>
      <c r="J287" s="98" t="str">
        <f t="shared" si="21"/>
        <v>Investigación Científica</v>
      </c>
      <c r="K287" s="98" t="s">
        <v>396</v>
      </c>
    </row>
    <row r="288" spans="3:11" hidden="1" x14ac:dyDescent="0.25">
      <c r="C288" s="141"/>
      <c r="D288" s="158"/>
      <c r="E288" s="123"/>
      <c r="F288" s="97">
        <f t="shared" si="20"/>
        <v>0</v>
      </c>
      <c r="G288" s="161"/>
      <c r="H288" s="142"/>
      <c r="I288" s="130" t="e">
        <f>VLOOKUP(H288,Presupuesto!$B$11:$C$565,2,0)</f>
        <v>#N/A</v>
      </c>
      <c r="J288" s="98" t="str">
        <f t="shared" si="21"/>
        <v>Investigación Científica</v>
      </c>
      <c r="K288" s="98" t="s">
        <v>396</v>
      </c>
    </row>
    <row r="289" spans="3:11" hidden="1" x14ac:dyDescent="0.25">
      <c r="C289" s="141"/>
      <c r="D289" s="158"/>
      <c r="E289" s="123"/>
      <c r="F289" s="97">
        <f t="shared" si="20"/>
        <v>0</v>
      </c>
      <c r="G289" s="161"/>
      <c r="H289" s="142"/>
      <c r="I289" s="130" t="e">
        <f>VLOOKUP(H289,Presupuesto!$B$11:$C$565,2,0)</f>
        <v>#N/A</v>
      </c>
      <c r="J289" s="98" t="str">
        <f t="shared" si="21"/>
        <v>Investigación Científica</v>
      </c>
      <c r="K289" s="98" t="s">
        <v>412</v>
      </c>
    </row>
    <row r="290" spans="3:11" hidden="1" x14ac:dyDescent="0.25">
      <c r="C290" s="141"/>
      <c r="D290" s="158"/>
      <c r="E290" s="123"/>
      <c r="F290" s="97">
        <f t="shared" si="20"/>
        <v>0</v>
      </c>
      <c r="G290" s="161"/>
      <c r="H290" s="142"/>
      <c r="I290" s="130" t="e">
        <f>VLOOKUP(H290,Presupuesto!$B$11:$C$565,2,0)</f>
        <v>#N/A</v>
      </c>
      <c r="J290" s="98" t="str">
        <f t="shared" si="21"/>
        <v>Investigación Científica</v>
      </c>
      <c r="K290" s="98" t="s">
        <v>412</v>
      </c>
    </row>
    <row r="291" spans="3:11" hidden="1" x14ac:dyDescent="0.25">
      <c r="C291" s="141"/>
      <c r="D291" s="158"/>
      <c r="E291" s="123"/>
      <c r="F291" s="97">
        <f t="shared" si="20"/>
        <v>0</v>
      </c>
      <c r="G291" s="161"/>
      <c r="H291" s="142"/>
      <c r="I291" s="130" t="e">
        <f>VLOOKUP(H291,Presupuesto!$B$11:$C$565,2,0)</f>
        <v>#N/A</v>
      </c>
      <c r="J291" s="98" t="str">
        <f t="shared" si="21"/>
        <v>Investigación Científica</v>
      </c>
      <c r="K291" s="98" t="s">
        <v>412</v>
      </c>
    </row>
    <row r="292" spans="3:11" hidden="1" x14ac:dyDescent="0.25">
      <c r="C292" s="141"/>
      <c r="D292" s="158"/>
      <c r="E292" s="123"/>
      <c r="F292" s="97">
        <f t="shared" si="20"/>
        <v>0</v>
      </c>
      <c r="G292" s="161"/>
      <c r="H292" s="142"/>
      <c r="I292" s="130" t="e">
        <f>VLOOKUP(H292,Presupuesto!$B$11:$C$565,2,0)</f>
        <v>#N/A</v>
      </c>
      <c r="J292" s="98" t="str">
        <f t="shared" si="21"/>
        <v>Investigación Científica</v>
      </c>
      <c r="K292" s="98" t="s">
        <v>412</v>
      </c>
    </row>
    <row r="293" spans="3:11" hidden="1" x14ac:dyDescent="0.25">
      <c r="C293" s="141"/>
      <c r="D293" s="158"/>
      <c r="E293" s="123"/>
      <c r="F293" s="97">
        <f t="shared" si="20"/>
        <v>0</v>
      </c>
      <c r="G293" s="161"/>
      <c r="H293" s="142"/>
      <c r="I293" s="130" t="e">
        <f>VLOOKUP(H293,Presupuesto!$B$11:$C$565,2,0)</f>
        <v>#N/A</v>
      </c>
      <c r="J293" s="98" t="str">
        <f t="shared" si="21"/>
        <v>Investigación Científica</v>
      </c>
      <c r="K293" s="98" t="s">
        <v>412</v>
      </c>
    </row>
    <row r="294" spans="3:11" hidden="1" x14ac:dyDescent="0.25">
      <c r="C294" s="141"/>
      <c r="D294" s="158"/>
      <c r="E294" s="123"/>
      <c r="F294" s="97">
        <f t="shared" si="20"/>
        <v>0</v>
      </c>
      <c r="G294" s="161"/>
      <c r="H294" s="142"/>
      <c r="I294" s="130" t="e">
        <f>VLOOKUP(H294,Presupuesto!$B$11:$C$565,2,0)</f>
        <v>#N/A</v>
      </c>
      <c r="J294" s="98" t="str">
        <f t="shared" si="21"/>
        <v>Investigación Científica</v>
      </c>
      <c r="K294" s="98" t="s">
        <v>412</v>
      </c>
    </row>
    <row r="295" spans="3:11" hidden="1" x14ac:dyDescent="0.25">
      <c r="C295" s="141"/>
      <c r="D295" s="158"/>
      <c r="E295" s="123"/>
      <c r="F295" s="97">
        <f t="shared" si="20"/>
        <v>0</v>
      </c>
      <c r="G295" s="161"/>
      <c r="H295" s="142"/>
      <c r="I295" s="130" t="e">
        <f>VLOOKUP(H295,Presupuesto!$B$11:$C$565,2,0)</f>
        <v>#N/A</v>
      </c>
      <c r="J295" s="98" t="str">
        <f t="shared" si="21"/>
        <v>Investigación Científica</v>
      </c>
      <c r="K295" s="98" t="s">
        <v>412</v>
      </c>
    </row>
    <row r="296" spans="3:11" hidden="1" x14ac:dyDescent="0.25">
      <c r="C296" s="141"/>
      <c r="D296" s="158"/>
      <c r="E296" s="123"/>
      <c r="F296" s="97">
        <f t="shared" si="20"/>
        <v>0</v>
      </c>
      <c r="G296" s="161"/>
      <c r="H296" s="142"/>
      <c r="I296" s="130" t="e">
        <f>VLOOKUP(H296,Presupuesto!$B$11:$C$565,2,0)</f>
        <v>#N/A</v>
      </c>
      <c r="J296" s="98" t="str">
        <f t="shared" si="21"/>
        <v>Investigación Científica</v>
      </c>
      <c r="K296" s="98" t="s">
        <v>412</v>
      </c>
    </row>
    <row r="297" spans="3:11" hidden="1" x14ac:dyDescent="0.25">
      <c r="C297" s="141"/>
      <c r="D297" s="158"/>
      <c r="E297" s="123"/>
      <c r="F297" s="97">
        <f t="shared" si="20"/>
        <v>0</v>
      </c>
      <c r="G297" s="161"/>
      <c r="H297" s="142"/>
      <c r="I297" s="130" t="e">
        <f>VLOOKUP(H297,Presupuesto!$B$11:$C$565,2,0)</f>
        <v>#N/A</v>
      </c>
      <c r="J297" s="98" t="str">
        <f t="shared" si="21"/>
        <v>Investigación Científica</v>
      </c>
      <c r="K297" s="98" t="s">
        <v>412</v>
      </c>
    </row>
    <row r="298" spans="3:11" hidden="1" x14ac:dyDescent="0.25">
      <c r="C298" s="141"/>
      <c r="D298" s="158"/>
      <c r="E298" s="123"/>
      <c r="F298" s="97">
        <f t="shared" si="20"/>
        <v>0</v>
      </c>
      <c r="G298" s="161"/>
      <c r="H298" s="142"/>
      <c r="I298" s="130" t="e">
        <f>VLOOKUP(H298,Presupuesto!$B$11:$C$565,2,0)</f>
        <v>#N/A</v>
      </c>
      <c r="J298" s="98" t="str">
        <f t="shared" si="21"/>
        <v>Investigación Científica</v>
      </c>
      <c r="K298" s="98" t="s">
        <v>412</v>
      </c>
    </row>
    <row r="299" spans="3:11" hidden="1" x14ac:dyDescent="0.25">
      <c r="C299" s="141"/>
      <c r="D299" s="158"/>
      <c r="E299" s="123"/>
      <c r="F299" s="97">
        <f t="shared" si="20"/>
        <v>0</v>
      </c>
      <c r="G299" s="161"/>
      <c r="H299" s="142"/>
      <c r="I299" s="130" t="e">
        <f>VLOOKUP(H299,Presupuesto!$B$11:$C$565,2,0)</f>
        <v>#N/A</v>
      </c>
      <c r="J299" s="98" t="str">
        <f t="shared" si="21"/>
        <v>Investigación Científica</v>
      </c>
      <c r="K299" s="98" t="s">
        <v>412</v>
      </c>
    </row>
    <row r="300" spans="3:11" hidden="1" x14ac:dyDescent="0.25">
      <c r="C300" s="141"/>
      <c r="D300" s="158"/>
      <c r="E300" s="123"/>
      <c r="F300" s="97">
        <f t="shared" si="20"/>
        <v>0</v>
      </c>
      <c r="G300" s="161"/>
      <c r="H300" s="142"/>
      <c r="I300" s="130" t="e">
        <f>VLOOKUP(H300,Presupuesto!$B$11:$C$565,2,0)</f>
        <v>#N/A</v>
      </c>
      <c r="J300" s="98" t="str">
        <f t="shared" si="21"/>
        <v>Investigación Científica</v>
      </c>
      <c r="K300" s="98" t="s">
        <v>412</v>
      </c>
    </row>
    <row r="301" spans="3:11" hidden="1" x14ac:dyDescent="0.25">
      <c r="C301" s="141"/>
      <c r="D301" s="158"/>
      <c r="E301" s="123"/>
      <c r="F301" s="97">
        <f t="shared" si="20"/>
        <v>0</v>
      </c>
      <c r="G301" s="161"/>
      <c r="H301" s="142"/>
      <c r="I301" s="130" t="e">
        <f>VLOOKUP(H301,Presupuesto!$B$11:$C$565,2,0)</f>
        <v>#N/A</v>
      </c>
      <c r="J301" s="98" t="str">
        <f t="shared" si="21"/>
        <v>Investigación Científica</v>
      </c>
      <c r="K301" s="98" t="s">
        <v>412</v>
      </c>
    </row>
    <row r="302" spans="3:11" hidden="1" x14ac:dyDescent="0.25">
      <c r="C302" s="141"/>
      <c r="D302" s="158"/>
      <c r="E302" s="123"/>
      <c r="F302" s="97">
        <f t="shared" si="20"/>
        <v>0</v>
      </c>
      <c r="G302" s="161"/>
      <c r="H302" s="142"/>
      <c r="I302" s="130" t="e">
        <f>VLOOKUP(H302,Presupuesto!$B$11:$C$565,2,0)</f>
        <v>#N/A</v>
      </c>
      <c r="J302" s="98" t="str">
        <f t="shared" si="21"/>
        <v>Investigación Científica</v>
      </c>
      <c r="K302" s="98" t="s">
        <v>412</v>
      </c>
    </row>
    <row r="303" spans="3:11" hidden="1" x14ac:dyDescent="0.25">
      <c r="C303" s="143"/>
      <c r="D303" s="151"/>
      <c r="E303" s="118"/>
      <c r="F303" s="97">
        <f t="shared" si="20"/>
        <v>0</v>
      </c>
      <c r="G303" s="161"/>
      <c r="H303" s="144"/>
      <c r="I303" s="130" t="e">
        <f>VLOOKUP(H303,Presupuesto!$B$11:$C$565,2,0)</f>
        <v>#N/A</v>
      </c>
      <c r="J303" s="98" t="str">
        <f t="shared" si="21"/>
        <v>Investigación Científica</v>
      </c>
      <c r="K303" s="98" t="s">
        <v>412</v>
      </c>
    </row>
    <row r="304" spans="3:11" hidden="1" x14ac:dyDescent="0.25">
      <c r="C304" s="143"/>
      <c r="D304" s="151"/>
      <c r="E304" s="118"/>
      <c r="F304" s="97">
        <f t="shared" si="20"/>
        <v>0</v>
      </c>
      <c r="G304" s="161"/>
      <c r="H304" s="144"/>
      <c r="I304" s="130" t="e">
        <f>VLOOKUP(H304,Presupuesto!$B$11:$C$565,2,0)</f>
        <v>#N/A</v>
      </c>
      <c r="J304" s="98" t="str">
        <f t="shared" si="21"/>
        <v>Investigación Científica</v>
      </c>
      <c r="K304" s="98" t="s">
        <v>412</v>
      </c>
    </row>
    <row r="305" spans="3:11" hidden="1" x14ac:dyDescent="0.25">
      <c r="C305" s="143"/>
      <c r="D305" s="151"/>
      <c r="E305" s="118"/>
      <c r="F305" s="97">
        <f t="shared" si="20"/>
        <v>0</v>
      </c>
      <c r="G305" s="161"/>
      <c r="H305" s="144"/>
      <c r="I305" s="130" t="e">
        <f>VLOOKUP(H305,Presupuesto!$B$11:$C$565,2,0)</f>
        <v>#N/A</v>
      </c>
      <c r="J305" s="98" t="str">
        <f t="shared" si="21"/>
        <v>Investigación Científica</v>
      </c>
      <c r="K305" s="98" t="s">
        <v>412</v>
      </c>
    </row>
    <row r="306" spans="3:11" hidden="1" x14ac:dyDescent="0.25">
      <c r="C306" s="143"/>
      <c r="D306" s="151"/>
      <c r="E306" s="118"/>
      <c r="F306" s="97">
        <f t="shared" si="20"/>
        <v>0</v>
      </c>
      <c r="G306" s="161"/>
      <c r="H306" s="144"/>
      <c r="I306" s="130" t="e">
        <f>VLOOKUP(H306,Presupuesto!$B$11:$C$565,2,0)</f>
        <v>#N/A</v>
      </c>
      <c r="J306" s="98" t="str">
        <f t="shared" si="21"/>
        <v>Investigación Científica</v>
      </c>
      <c r="K306" s="98" t="s">
        <v>412</v>
      </c>
    </row>
    <row r="307" spans="3:11" hidden="1" x14ac:dyDescent="0.25">
      <c r="C307" s="143"/>
      <c r="D307" s="151"/>
      <c r="E307" s="118"/>
      <c r="F307" s="97">
        <f t="shared" si="20"/>
        <v>0</v>
      </c>
      <c r="G307" s="161"/>
      <c r="H307" s="144"/>
      <c r="I307" s="130" t="e">
        <f>VLOOKUP(H307,Presupuesto!$B$11:$C$565,2,0)</f>
        <v>#N/A</v>
      </c>
      <c r="J307" s="98" t="str">
        <f t="shared" si="21"/>
        <v>Investigación Científica</v>
      </c>
      <c r="K307" s="98" t="s">
        <v>412</v>
      </c>
    </row>
    <row r="308" spans="3:11" hidden="1" x14ac:dyDescent="0.25">
      <c r="C308" s="143"/>
      <c r="D308" s="151"/>
      <c r="E308" s="118"/>
      <c r="F308" s="97">
        <f t="shared" si="20"/>
        <v>0</v>
      </c>
      <c r="G308" s="161"/>
      <c r="H308" s="144"/>
      <c r="I308" s="130" t="e">
        <f>VLOOKUP(H308,Presupuesto!$B$11:$C$565,2,0)</f>
        <v>#N/A</v>
      </c>
      <c r="J308" s="98" t="str">
        <f t="shared" si="21"/>
        <v>Investigación Científica</v>
      </c>
      <c r="K308" s="98" t="s">
        <v>412</v>
      </c>
    </row>
    <row r="309" spans="3:11" hidden="1" x14ac:dyDescent="0.25">
      <c r="C309" s="143"/>
      <c r="D309" s="151"/>
      <c r="E309" s="118"/>
      <c r="F309" s="97">
        <f t="shared" si="20"/>
        <v>0</v>
      </c>
      <c r="G309" s="161"/>
      <c r="H309" s="144"/>
      <c r="I309" s="130" t="e">
        <f>VLOOKUP(H309,Presupuesto!$B$11:$C$565,2,0)</f>
        <v>#N/A</v>
      </c>
      <c r="J309" s="98" t="str">
        <f t="shared" si="21"/>
        <v>Investigación Científica</v>
      </c>
      <c r="K309" s="98" t="s">
        <v>412</v>
      </c>
    </row>
    <row r="310" spans="3:11" hidden="1" x14ac:dyDescent="0.25">
      <c r="C310" s="143"/>
      <c r="D310" s="151"/>
      <c r="E310" s="118"/>
      <c r="F310" s="97">
        <f t="shared" si="20"/>
        <v>0</v>
      </c>
      <c r="G310" s="161"/>
      <c r="H310" s="144"/>
      <c r="I310" s="130" t="e">
        <f>VLOOKUP(H310,Presupuesto!$B$11:$C$565,2,0)</f>
        <v>#N/A</v>
      </c>
      <c r="J310" s="98" t="str">
        <f t="shared" si="21"/>
        <v>Investigación Científica</v>
      </c>
      <c r="K310" s="98" t="s">
        <v>412</v>
      </c>
    </row>
    <row r="311" spans="3:11" hidden="1" x14ac:dyDescent="0.25">
      <c r="C311" s="145"/>
      <c r="D311" s="151"/>
      <c r="E311" s="118"/>
      <c r="F311" s="97">
        <f t="shared" si="20"/>
        <v>0</v>
      </c>
      <c r="G311" s="161"/>
      <c r="H311" s="146"/>
      <c r="I311" s="130" t="e">
        <f>VLOOKUP(H311,Presupuesto!$B$11:$C$565,2,0)</f>
        <v>#N/A</v>
      </c>
      <c r="J311" s="98" t="str">
        <f t="shared" si="21"/>
        <v>Investigación Científica</v>
      </c>
      <c r="K311" s="98" t="s">
        <v>403</v>
      </c>
    </row>
    <row r="312" spans="3:11" hidden="1" x14ac:dyDescent="0.25">
      <c r="C312" s="145"/>
      <c r="D312" s="151"/>
      <c r="E312" s="118"/>
      <c r="F312" s="97">
        <f t="shared" si="20"/>
        <v>0</v>
      </c>
      <c r="G312" s="161"/>
      <c r="H312" s="146"/>
      <c r="I312" s="130" t="e">
        <f>VLOOKUP(H312,Presupuesto!$B$11:$C$565,2,0)</f>
        <v>#N/A</v>
      </c>
      <c r="J312" s="98" t="str">
        <f t="shared" si="21"/>
        <v>Investigación Científica</v>
      </c>
      <c r="K312" s="98" t="s">
        <v>412</v>
      </c>
    </row>
    <row r="313" spans="3:11" hidden="1" x14ac:dyDescent="0.25">
      <c r="C313" s="145"/>
      <c r="D313" s="151"/>
      <c r="E313" s="118"/>
      <c r="F313" s="97">
        <f t="shared" si="20"/>
        <v>0</v>
      </c>
      <c r="G313" s="161"/>
      <c r="H313" s="146"/>
      <c r="I313" s="130" t="e">
        <f>VLOOKUP(H313,Presupuesto!$B$11:$C$565,2,0)</f>
        <v>#N/A</v>
      </c>
      <c r="J313" s="98" t="str">
        <f t="shared" si="21"/>
        <v>Investigación Científica</v>
      </c>
      <c r="K313" s="98" t="s">
        <v>412</v>
      </c>
    </row>
    <row r="314" spans="3:11" hidden="1" x14ac:dyDescent="0.25">
      <c r="C314" s="145"/>
      <c r="D314" s="151"/>
      <c r="E314" s="118"/>
      <c r="F314" s="97">
        <f t="shared" si="20"/>
        <v>0</v>
      </c>
      <c r="G314" s="161"/>
      <c r="H314" s="146"/>
      <c r="I314" s="130" t="e">
        <f>VLOOKUP(H314,Presupuesto!$B$11:$C$565,2,0)</f>
        <v>#N/A</v>
      </c>
      <c r="J314" s="98" t="str">
        <f t="shared" si="21"/>
        <v>Investigación Científica</v>
      </c>
      <c r="K314" s="98" t="s">
        <v>412</v>
      </c>
    </row>
    <row r="315" spans="3:11" ht="15.75" hidden="1" thickBot="1" x14ac:dyDescent="0.3">
      <c r="C315" s="147"/>
      <c r="D315" s="159"/>
      <c r="E315" s="103"/>
      <c r="F315" s="105">
        <f t="shared" si="20"/>
        <v>0</v>
      </c>
      <c r="G315" s="162"/>
      <c r="H315" s="148"/>
      <c r="I315" s="132" t="e">
        <f>VLOOKUP(H315,Presupuesto!$B$11:$C$565,2,0)</f>
        <v>#N/A</v>
      </c>
      <c r="J315" s="106" t="str">
        <f t="shared" si="21"/>
        <v>Investigación Científica</v>
      </c>
      <c r="K315" s="124" t="s">
        <v>394</v>
      </c>
    </row>
    <row r="317" spans="3:11" ht="15.75" thickBot="1" x14ac:dyDescent="0.3">
      <c r="F317" s="90"/>
      <c r="G317" s="89"/>
      <c r="H317" s="90"/>
      <c r="I317" s="90"/>
    </row>
    <row r="318" spans="3:11" ht="15.75" thickBot="1" x14ac:dyDescent="0.3">
      <c r="C318" s="157" t="s">
        <v>53</v>
      </c>
      <c r="D318" s="374">
        <f>SUM(F325:F359)</f>
        <v>506400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c r="E321" s="93"/>
      <c r="F321" s="93"/>
      <c r="G321" s="93"/>
      <c r="H321" s="76"/>
      <c r="I321" s="76"/>
      <c r="J321" s="76"/>
      <c r="K321" s="112"/>
    </row>
    <row r="322" spans="3:11" ht="18.75" x14ac:dyDescent="0.25">
      <c r="C322" s="211" t="str">
        <f>'1. Desarrollo e Innov. Curricu.'!F9</f>
        <v xml:space="preserve">Creación de materiales para participación en ferias de educación superior y a nivel de educación media. </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565" t="s">
        <v>1695</v>
      </c>
      <c r="D325" s="600">
        <v>5000</v>
      </c>
      <c r="E325" s="579">
        <v>80</v>
      </c>
      <c r="F325" s="97">
        <f t="shared" ref="F325:F359" si="22">D325*E325</f>
        <v>400000</v>
      </c>
      <c r="G325" s="161" t="s">
        <v>1509</v>
      </c>
      <c r="H325" s="142" t="s">
        <v>294</v>
      </c>
      <c r="I325" s="130" t="str">
        <f>VLOOKUP(H325,Presupuesto!$B$11:$C$565,2,0)</f>
        <v>IMPRENTA, PUBLIC. Y REPRODUC. (25300-00)</v>
      </c>
      <c r="J325" s="219" t="s">
        <v>1360</v>
      </c>
      <c r="K325" s="98" t="s">
        <v>395</v>
      </c>
    </row>
    <row r="326" spans="3:11" x14ac:dyDescent="0.25">
      <c r="C326" s="567" t="s">
        <v>1696</v>
      </c>
      <c r="D326" s="602">
        <v>100000</v>
      </c>
      <c r="E326" s="580">
        <v>1</v>
      </c>
      <c r="F326" s="97">
        <f t="shared" si="22"/>
        <v>100000</v>
      </c>
      <c r="G326" s="161" t="s">
        <v>1509</v>
      </c>
      <c r="H326" s="142" t="s">
        <v>294</v>
      </c>
      <c r="I326" s="130" t="str">
        <f>VLOOKUP(H326,Presupuesto!$B$11:$C$565,2,0)</f>
        <v>IMPRENTA, PUBLIC. Y REPRODUC. (25300-00)</v>
      </c>
      <c r="J326" s="98" t="str">
        <f>$J$325</f>
        <v>Estudiantes y Graduados</v>
      </c>
      <c r="K326" s="98" t="s">
        <v>395</v>
      </c>
    </row>
    <row r="327" spans="3:11" x14ac:dyDescent="0.25">
      <c r="C327" s="569" t="s">
        <v>1661</v>
      </c>
      <c r="D327" s="551">
        <v>3</v>
      </c>
      <c r="E327" s="580">
        <v>800</v>
      </c>
      <c r="F327" s="97">
        <f t="shared" si="22"/>
        <v>2400</v>
      </c>
      <c r="G327" s="161" t="s">
        <v>1509</v>
      </c>
      <c r="H327" s="142" t="s">
        <v>294</v>
      </c>
      <c r="I327" s="130" t="str">
        <f>VLOOKUP(H327,Presupuesto!$B$11:$C$565,2,0)</f>
        <v>IMPRENTA, PUBLIC. Y REPRODUC. (25300-00)</v>
      </c>
      <c r="J327" s="98" t="str">
        <f t="shared" ref="J327:J359" si="23">$J$325</f>
        <v>Estudiantes y Graduados</v>
      </c>
      <c r="K327" s="98" t="s">
        <v>395</v>
      </c>
    </row>
    <row r="328" spans="3:11" ht="15.75" thickBot="1" x14ac:dyDescent="0.3">
      <c r="C328" s="582" t="s">
        <v>1677</v>
      </c>
      <c r="D328" s="614">
        <v>5</v>
      </c>
      <c r="E328" s="584">
        <v>800</v>
      </c>
      <c r="F328" s="97">
        <f t="shared" si="22"/>
        <v>4000</v>
      </c>
      <c r="G328" s="161" t="s">
        <v>1509</v>
      </c>
      <c r="H328" s="142" t="s">
        <v>685</v>
      </c>
      <c r="I328" s="130" t="str">
        <f>VLOOKUP(H328,Presupuesto!$B$11:$C$565,2,0)</f>
        <v>LIMPIEZA ASEO Y FUMIGACION</v>
      </c>
      <c r="J328" s="98" t="str">
        <f t="shared" si="23"/>
        <v>Estudiantes y Graduados</v>
      </c>
      <c r="K328" s="98" t="s">
        <v>395</v>
      </c>
    </row>
    <row r="329" spans="3:11" hidden="1" x14ac:dyDescent="0.25">
      <c r="C329" s="141"/>
      <c r="D329" s="158"/>
      <c r="E329" s="123"/>
      <c r="F329" s="97">
        <f t="shared" si="22"/>
        <v>0</v>
      </c>
      <c r="G329" s="161"/>
      <c r="H329" s="142"/>
      <c r="I329" s="130" t="e">
        <f>VLOOKUP(H329,Presupuesto!$B$11:$C$565,2,0)</f>
        <v>#N/A</v>
      </c>
      <c r="J329" s="98" t="str">
        <f t="shared" si="23"/>
        <v>Estudiantes y Graduados</v>
      </c>
      <c r="K329" s="98" t="s">
        <v>395</v>
      </c>
    </row>
    <row r="330" spans="3:11" hidden="1" x14ac:dyDescent="0.25">
      <c r="C330" s="141"/>
      <c r="D330" s="158"/>
      <c r="E330" s="123"/>
      <c r="F330" s="97">
        <f t="shared" si="22"/>
        <v>0</v>
      </c>
      <c r="G330" s="161"/>
      <c r="H330" s="142"/>
      <c r="I330" s="130" t="e">
        <f>VLOOKUP(H330,Presupuesto!$B$11:$C$565,2,0)</f>
        <v>#N/A</v>
      </c>
      <c r="J330" s="98" t="str">
        <f t="shared" si="23"/>
        <v>Estudiantes y Graduados</v>
      </c>
      <c r="K330" s="98" t="s">
        <v>395</v>
      </c>
    </row>
    <row r="331" spans="3:11" hidden="1" x14ac:dyDescent="0.25">
      <c r="C331" s="141"/>
      <c r="D331" s="158"/>
      <c r="E331" s="123"/>
      <c r="F331" s="97">
        <f t="shared" si="22"/>
        <v>0</v>
      </c>
      <c r="G331" s="161"/>
      <c r="H331" s="142"/>
      <c r="I331" s="130" t="e">
        <f>VLOOKUP(H331,Presupuesto!$B$11:$C$565,2,0)</f>
        <v>#N/A</v>
      </c>
      <c r="J331" s="98" t="str">
        <f t="shared" si="23"/>
        <v>Estudiantes y Graduados</v>
      </c>
      <c r="K331" s="98" t="s">
        <v>395</v>
      </c>
    </row>
    <row r="332" spans="3:11" hidden="1" x14ac:dyDescent="0.25">
      <c r="C332" s="141"/>
      <c r="D332" s="158"/>
      <c r="E332" s="123"/>
      <c r="F332" s="97">
        <f t="shared" si="22"/>
        <v>0</v>
      </c>
      <c r="G332" s="161"/>
      <c r="H332" s="142"/>
      <c r="I332" s="130" t="e">
        <f>VLOOKUP(H332,Presupuesto!$B$11:$C$565,2,0)</f>
        <v>#N/A</v>
      </c>
      <c r="J332" s="98" t="str">
        <f t="shared" si="23"/>
        <v>Estudiantes y Graduados</v>
      </c>
      <c r="K332" s="98" t="s">
        <v>412</v>
      </c>
    </row>
    <row r="333" spans="3:11" hidden="1" x14ac:dyDescent="0.25">
      <c r="C333" s="141"/>
      <c r="D333" s="158"/>
      <c r="E333" s="123"/>
      <c r="F333" s="97">
        <f t="shared" si="22"/>
        <v>0</v>
      </c>
      <c r="G333" s="161"/>
      <c r="H333" s="142"/>
      <c r="I333" s="130" t="e">
        <f>VLOOKUP(H333,Presupuesto!$B$11:$C$565,2,0)</f>
        <v>#N/A</v>
      </c>
      <c r="J333" s="98" t="str">
        <f t="shared" si="23"/>
        <v>Estudiantes y Graduados</v>
      </c>
      <c r="K333" s="98" t="s">
        <v>412</v>
      </c>
    </row>
    <row r="334" spans="3:11" hidden="1" x14ac:dyDescent="0.25">
      <c r="C334" s="141"/>
      <c r="D334" s="158"/>
      <c r="E334" s="123"/>
      <c r="F334" s="97">
        <f t="shared" si="22"/>
        <v>0</v>
      </c>
      <c r="G334" s="161"/>
      <c r="H334" s="142"/>
      <c r="I334" s="130" t="e">
        <f>VLOOKUP(H334,Presupuesto!$B$11:$C$565,2,0)</f>
        <v>#N/A</v>
      </c>
      <c r="J334" s="98" t="str">
        <f t="shared" si="23"/>
        <v>Estudiantes y Graduados</v>
      </c>
      <c r="K334" s="98" t="s">
        <v>412</v>
      </c>
    </row>
    <row r="335" spans="3:11" hidden="1" x14ac:dyDescent="0.25">
      <c r="C335" s="141"/>
      <c r="D335" s="158"/>
      <c r="E335" s="123"/>
      <c r="F335" s="97">
        <f t="shared" si="22"/>
        <v>0</v>
      </c>
      <c r="G335" s="161"/>
      <c r="H335" s="142"/>
      <c r="I335" s="130" t="e">
        <f>VLOOKUP(H335,Presupuesto!$B$11:$C$565,2,0)</f>
        <v>#N/A</v>
      </c>
      <c r="J335" s="98" t="str">
        <f t="shared" si="23"/>
        <v>Estudiantes y Graduados</v>
      </c>
      <c r="K335" s="98" t="s">
        <v>412</v>
      </c>
    </row>
    <row r="336" spans="3:11" hidden="1" x14ac:dyDescent="0.25">
      <c r="C336" s="141"/>
      <c r="D336" s="158"/>
      <c r="E336" s="123"/>
      <c r="F336" s="97">
        <f t="shared" si="22"/>
        <v>0</v>
      </c>
      <c r="G336" s="161"/>
      <c r="H336" s="142"/>
      <c r="I336" s="130" t="e">
        <f>VLOOKUP(H336,Presupuesto!$B$11:$C$565,2,0)</f>
        <v>#N/A</v>
      </c>
      <c r="J336" s="98" t="str">
        <f t="shared" si="23"/>
        <v>Estudiantes y Graduados</v>
      </c>
      <c r="K336" s="98" t="s">
        <v>412</v>
      </c>
    </row>
    <row r="337" spans="3:11" hidden="1" x14ac:dyDescent="0.25">
      <c r="C337" s="141"/>
      <c r="D337" s="158"/>
      <c r="E337" s="123"/>
      <c r="F337" s="97">
        <f t="shared" si="22"/>
        <v>0</v>
      </c>
      <c r="G337" s="161"/>
      <c r="H337" s="142"/>
      <c r="I337" s="130" t="e">
        <f>VLOOKUP(H337,Presupuesto!$B$11:$C$565,2,0)</f>
        <v>#N/A</v>
      </c>
      <c r="J337" s="98" t="str">
        <f t="shared" si="23"/>
        <v>Estudiantes y Graduados</v>
      </c>
      <c r="K337" s="98" t="s">
        <v>412</v>
      </c>
    </row>
    <row r="338" spans="3:11" hidden="1" x14ac:dyDescent="0.25">
      <c r="C338" s="141"/>
      <c r="D338" s="158"/>
      <c r="E338" s="123"/>
      <c r="F338" s="97">
        <f t="shared" si="22"/>
        <v>0</v>
      </c>
      <c r="G338" s="161"/>
      <c r="H338" s="142"/>
      <c r="I338" s="130" t="e">
        <f>VLOOKUP(H338,Presupuesto!$B$11:$C$565,2,0)</f>
        <v>#N/A</v>
      </c>
      <c r="J338" s="98" t="str">
        <f t="shared" si="23"/>
        <v>Estudiantes y Graduados</v>
      </c>
      <c r="K338" s="98" t="s">
        <v>412</v>
      </c>
    </row>
    <row r="339" spans="3:11" hidden="1" x14ac:dyDescent="0.25">
      <c r="C339" s="141"/>
      <c r="D339" s="158"/>
      <c r="E339" s="123"/>
      <c r="F339" s="97">
        <f t="shared" si="22"/>
        <v>0</v>
      </c>
      <c r="G339" s="161"/>
      <c r="H339" s="142"/>
      <c r="I339" s="130" t="e">
        <f>VLOOKUP(H339,Presupuesto!$B$11:$C$565,2,0)</f>
        <v>#N/A</v>
      </c>
      <c r="J339" s="98" t="str">
        <f t="shared" si="23"/>
        <v>Estudiantes y Graduados</v>
      </c>
      <c r="K339" s="98" t="s">
        <v>412</v>
      </c>
    </row>
    <row r="340" spans="3:11" hidden="1" x14ac:dyDescent="0.25">
      <c r="C340" s="141"/>
      <c r="D340" s="158"/>
      <c r="E340" s="123"/>
      <c r="F340" s="97">
        <f t="shared" si="22"/>
        <v>0</v>
      </c>
      <c r="G340" s="161"/>
      <c r="H340" s="142"/>
      <c r="I340" s="130" t="e">
        <f>VLOOKUP(H340,Presupuesto!$B$11:$C$565,2,0)</f>
        <v>#N/A</v>
      </c>
      <c r="J340" s="98" t="str">
        <f t="shared" si="23"/>
        <v>Estudiantes y Graduados</v>
      </c>
      <c r="K340" s="98" t="s">
        <v>412</v>
      </c>
    </row>
    <row r="341" spans="3:11" hidden="1" x14ac:dyDescent="0.25">
      <c r="C341" s="141"/>
      <c r="D341" s="158"/>
      <c r="E341" s="123"/>
      <c r="F341" s="97">
        <f t="shared" si="22"/>
        <v>0</v>
      </c>
      <c r="G341" s="161"/>
      <c r="H341" s="142"/>
      <c r="I341" s="130" t="e">
        <f>VLOOKUP(H341,Presupuesto!$B$11:$C$565,2,0)</f>
        <v>#N/A</v>
      </c>
      <c r="J341" s="98" t="str">
        <f t="shared" si="23"/>
        <v>Estudiantes y Graduados</v>
      </c>
      <c r="K341" s="98" t="s">
        <v>412</v>
      </c>
    </row>
    <row r="342" spans="3:11" hidden="1" x14ac:dyDescent="0.25">
      <c r="C342" s="141"/>
      <c r="D342" s="158"/>
      <c r="E342" s="123"/>
      <c r="F342" s="97">
        <f t="shared" si="22"/>
        <v>0</v>
      </c>
      <c r="G342" s="161"/>
      <c r="H342" s="142"/>
      <c r="I342" s="130" t="e">
        <f>VLOOKUP(H342,Presupuesto!$B$11:$C$565,2,0)</f>
        <v>#N/A</v>
      </c>
      <c r="J342" s="98" t="str">
        <f t="shared" si="23"/>
        <v>Estudiantes y Graduados</v>
      </c>
      <c r="K342" s="98" t="s">
        <v>412</v>
      </c>
    </row>
    <row r="343" spans="3:11" hidden="1" x14ac:dyDescent="0.25">
      <c r="C343" s="141"/>
      <c r="D343" s="158"/>
      <c r="E343" s="123"/>
      <c r="F343" s="97">
        <f t="shared" si="22"/>
        <v>0</v>
      </c>
      <c r="G343" s="161"/>
      <c r="H343" s="142"/>
      <c r="I343" s="130" t="e">
        <f>VLOOKUP(H343,Presupuesto!$B$11:$C$565,2,0)</f>
        <v>#N/A</v>
      </c>
      <c r="J343" s="98" t="str">
        <f t="shared" si="23"/>
        <v>Estudiantes y Graduados</v>
      </c>
      <c r="K343" s="98" t="s">
        <v>412</v>
      </c>
    </row>
    <row r="344" spans="3:11" hidden="1" x14ac:dyDescent="0.25">
      <c r="C344" s="141"/>
      <c r="D344" s="158"/>
      <c r="E344" s="123"/>
      <c r="F344" s="97">
        <f t="shared" si="22"/>
        <v>0</v>
      </c>
      <c r="G344" s="161"/>
      <c r="H344" s="142"/>
      <c r="I344" s="130" t="e">
        <f>VLOOKUP(H344,Presupuesto!$B$11:$C$565,2,0)</f>
        <v>#N/A</v>
      </c>
      <c r="J344" s="98" t="str">
        <f t="shared" si="23"/>
        <v>Estudiantes y Graduados</v>
      </c>
      <c r="K344" s="98" t="s">
        <v>412</v>
      </c>
    </row>
    <row r="345" spans="3:11" hidden="1" x14ac:dyDescent="0.25">
      <c r="C345" s="141"/>
      <c r="D345" s="158"/>
      <c r="E345" s="123"/>
      <c r="F345" s="97">
        <f t="shared" si="22"/>
        <v>0</v>
      </c>
      <c r="G345" s="161"/>
      <c r="H345" s="142"/>
      <c r="I345" s="130" t="e">
        <f>VLOOKUP(H345,Presupuesto!$B$11:$C$565,2,0)</f>
        <v>#N/A</v>
      </c>
      <c r="J345" s="98" t="str">
        <f t="shared" si="23"/>
        <v>Estudiantes y Graduados</v>
      </c>
      <c r="K345" s="98" t="s">
        <v>412</v>
      </c>
    </row>
    <row r="346" spans="3:11" hidden="1" x14ac:dyDescent="0.25">
      <c r="C346" s="141"/>
      <c r="D346" s="158"/>
      <c r="E346" s="123"/>
      <c r="F346" s="97">
        <f t="shared" si="22"/>
        <v>0</v>
      </c>
      <c r="G346" s="161"/>
      <c r="H346" s="142"/>
      <c r="I346" s="130" t="e">
        <f>VLOOKUP(H346,Presupuesto!$B$11:$C$565,2,0)</f>
        <v>#N/A</v>
      </c>
      <c r="J346" s="98" t="str">
        <f t="shared" si="23"/>
        <v>Estudiantes y Graduados</v>
      </c>
      <c r="K346" s="98" t="s">
        <v>412</v>
      </c>
    </row>
    <row r="347" spans="3:11" hidden="1" x14ac:dyDescent="0.25">
      <c r="C347" s="143"/>
      <c r="D347" s="151"/>
      <c r="E347" s="118"/>
      <c r="F347" s="97">
        <f t="shared" si="22"/>
        <v>0</v>
      </c>
      <c r="G347" s="161"/>
      <c r="H347" s="144"/>
      <c r="I347" s="130" t="e">
        <f>VLOOKUP(H347,Presupuesto!$B$11:$C$565,2,0)</f>
        <v>#N/A</v>
      </c>
      <c r="J347" s="98" t="str">
        <f t="shared" si="23"/>
        <v>Estudiantes y Graduados</v>
      </c>
      <c r="K347" s="98" t="s">
        <v>412</v>
      </c>
    </row>
    <row r="348" spans="3:11" hidden="1" x14ac:dyDescent="0.25">
      <c r="C348" s="143"/>
      <c r="D348" s="151"/>
      <c r="E348" s="118"/>
      <c r="F348" s="97">
        <f t="shared" si="22"/>
        <v>0</v>
      </c>
      <c r="G348" s="161"/>
      <c r="H348" s="144"/>
      <c r="I348" s="130" t="e">
        <f>VLOOKUP(H348,Presupuesto!$B$11:$C$565,2,0)</f>
        <v>#N/A</v>
      </c>
      <c r="J348" s="98" t="str">
        <f t="shared" si="23"/>
        <v>Estudiantes y Graduados</v>
      </c>
      <c r="K348" s="98" t="s">
        <v>412</v>
      </c>
    </row>
    <row r="349" spans="3:11" hidden="1" x14ac:dyDescent="0.25">
      <c r="C349" s="143"/>
      <c r="D349" s="151"/>
      <c r="E349" s="118"/>
      <c r="F349" s="97">
        <f t="shared" si="22"/>
        <v>0</v>
      </c>
      <c r="G349" s="161"/>
      <c r="H349" s="144"/>
      <c r="I349" s="130" t="e">
        <f>VLOOKUP(H349,Presupuesto!$B$11:$C$565,2,0)</f>
        <v>#N/A</v>
      </c>
      <c r="J349" s="98" t="str">
        <f t="shared" si="23"/>
        <v>Estudiantes y Graduados</v>
      </c>
      <c r="K349" s="98" t="s">
        <v>412</v>
      </c>
    </row>
    <row r="350" spans="3:11" hidden="1" x14ac:dyDescent="0.25">
      <c r="C350" s="143"/>
      <c r="D350" s="151"/>
      <c r="E350" s="118"/>
      <c r="F350" s="97">
        <f t="shared" si="22"/>
        <v>0</v>
      </c>
      <c r="G350" s="161"/>
      <c r="H350" s="144"/>
      <c r="I350" s="130" t="e">
        <f>VLOOKUP(H350,Presupuesto!$B$11:$C$565,2,0)</f>
        <v>#N/A</v>
      </c>
      <c r="J350" s="98" t="str">
        <f t="shared" si="23"/>
        <v>Estudiantes y Graduados</v>
      </c>
      <c r="K350" s="98" t="s">
        <v>412</v>
      </c>
    </row>
    <row r="351" spans="3:11" hidden="1" x14ac:dyDescent="0.25">
      <c r="C351" s="143"/>
      <c r="D351" s="151"/>
      <c r="E351" s="118"/>
      <c r="F351" s="97">
        <f t="shared" si="22"/>
        <v>0</v>
      </c>
      <c r="G351" s="161"/>
      <c r="H351" s="144"/>
      <c r="I351" s="130" t="e">
        <f>VLOOKUP(H351,Presupuesto!$B$11:$C$565,2,0)</f>
        <v>#N/A</v>
      </c>
      <c r="J351" s="98" t="str">
        <f t="shared" si="23"/>
        <v>Estudiantes y Graduados</v>
      </c>
      <c r="K351" s="98" t="s">
        <v>412</v>
      </c>
    </row>
    <row r="352" spans="3:11" hidden="1" x14ac:dyDescent="0.25">
      <c r="C352" s="143"/>
      <c r="D352" s="151"/>
      <c r="E352" s="118"/>
      <c r="F352" s="97">
        <f t="shared" si="22"/>
        <v>0</v>
      </c>
      <c r="G352" s="161"/>
      <c r="H352" s="144"/>
      <c r="I352" s="130" t="e">
        <f>VLOOKUP(H352,Presupuesto!$B$11:$C$565,2,0)</f>
        <v>#N/A</v>
      </c>
      <c r="J352" s="98" t="str">
        <f t="shared" si="23"/>
        <v>Estudiantes y Graduados</v>
      </c>
      <c r="K352" s="98" t="s">
        <v>412</v>
      </c>
    </row>
    <row r="353" spans="3:11" hidden="1" x14ac:dyDescent="0.25">
      <c r="C353" s="143"/>
      <c r="D353" s="151"/>
      <c r="E353" s="118"/>
      <c r="F353" s="97">
        <f t="shared" si="22"/>
        <v>0</v>
      </c>
      <c r="G353" s="161"/>
      <c r="H353" s="144"/>
      <c r="I353" s="130" t="e">
        <f>VLOOKUP(H353,Presupuesto!$B$11:$C$565,2,0)</f>
        <v>#N/A</v>
      </c>
      <c r="J353" s="98" t="str">
        <f t="shared" si="23"/>
        <v>Estudiantes y Graduados</v>
      </c>
      <c r="K353" s="98" t="s">
        <v>412</v>
      </c>
    </row>
    <row r="354" spans="3:11" hidden="1" x14ac:dyDescent="0.25">
      <c r="C354" s="143"/>
      <c r="D354" s="151"/>
      <c r="E354" s="118"/>
      <c r="F354" s="97">
        <f t="shared" si="22"/>
        <v>0</v>
      </c>
      <c r="G354" s="161"/>
      <c r="H354" s="144"/>
      <c r="I354" s="130" t="e">
        <f>VLOOKUP(H354,Presupuesto!$B$11:$C$565,2,0)</f>
        <v>#N/A</v>
      </c>
      <c r="J354" s="98" t="str">
        <f t="shared" si="23"/>
        <v>Estudiantes y Graduados</v>
      </c>
      <c r="K354" s="98" t="s">
        <v>412</v>
      </c>
    </row>
    <row r="355" spans="3:11" hidden="1" x14ac:dyDescent="0.25">
      <c r="C355" s="145"/>
      <c r="D355" s="151"/>
      <c r="E355" s="118"/>
      <c r="F355" s="97">
        <f t="shared" si="22"/>
        <v>0</v>
      </c>
      <c r="G355" s="161"/>
      <c r="H355" s="146"/>
      <c r="I355" s="130" t="e">
        <f>VLOOKUP(H355,Presupuesto!$B$11:$C$565,2,0)</f>
        <v>#N/A</v>
      </c>
      <c r="J355" s="98" t="str">
        <f t="shared" si="23"/>
        <v>Estudiantes y Graduados</v>
      </c>
      <c r="K355" s="98" t="s">
        <v>403</v>
      </c>
    </row>
    <row r="356" spans="3:11" hidden="1" x14ac:dyDescent="0.25">
      <c r="C356" s="145"/>
      <c r="D356" s="151"/>
      <c r="E356" s="118"/>
      <c r="F356" s="97">
        <f t="shared" si="22"/>
        <v>0</v>
      </c>
      <c r="G356" s="161"/>
      <c r="H356" s="146"/>
      <c r="I356" s="130" t="e">
        <f>VLOOKUP(H356,Presupuesto!$B$11:$C$565,2,0)</f>
        <v>#N/A</v>
      </c>
      <c r="J356" s="98" t="str">
        <f t="shared" si="23"/>
        <v>Estudiantes y Graduados</v>
      </c>
      <c r="K356" s="98" t="s">
        <v>412</v>
      </c>
    </row>
    <row r="357" spans="3:11" hidden="1" x14ac:dyDescent="0.25">
      <c r="C357" s="145"/>
      <c r="D357" s="151"/>
      <c r="E357" s="118"/>
      <c r="F357" s="97">
        <f t="shared" si="22"/>
        <v>0</v>
      </c>
      <c r="G357" s="161"/>
      <c r="H357" s="146"/>
      <c r="I357" s="130" t="e">
        <f>VLOOKUP(H357,Presupuesto!$B$11:$C$565,2,0)</f>
        <v>#N/A</v>
      </c>
      <c r="J357" s="98" t="str">
        <f t="shared" si="23"/>
        <v>Estudiantes y Graduados</v>
      </c>
      <c r="K357" s="98" t="s">
        <v>412</v>
      </c>
    </row>
    <row r="358" spans="3:11" hidden="1" x14ac:dyDescent="0.25">
      <c r="C358" s="145"/>
      <c r="D358" s="151"/>
      <c r="E358" s="118"/>
      <c r="F358" s="97">
        <f t="shared" si="22"/>
        <v>0</v>
      </c>
      <c r="G358" s="161"/>
      <c r="H358" s="146"/>
      <c r="I358" s="130" t="e">
        <f>VLOOKUP(H358,Presupuesto!$B$11:$C$565,2,0)</f>
        <v>#N/A</v>
      </c>
      <c r="J358" s="98" t="str">
        <f t="shared" si="23"/>
        <v>Estudiantes y Graduados</v>
      </c>
      <c r="K358" s="98" t="s">
        <v>412</v>
      </c>
    </row>
    <row r="359" spans="3:11" ht="15.75" hidden="1" thickBot="1" x14ac:dyDescent="0.3">
      <c r="C359" s="147"/>
      <c r="D359" s="159"/>
      <c r="E359" s="103"/>
      <c r="F359" s="105">
        <f t="shared" si="22"/>
        <v>0</v>
      </c>
      <c r="G359" s="162"/>
      <c r="H359" s="148"/>
      <c r="I359" s="132" t="e">
        <f>VLOOKUP(H359,Presupuesto!$B$11:$C$565,2,0)</f>
        <v>#N/A</v>
      </c>
      <c r="J359" s="106" t="str">
        <f t="shared" si="23"/>
        <v>Estudiantes y Graduados</v>
      </c>
      <c r="K359" s="124" t="s">
        <v>394</v>
      </c>
    </row>
    <row r="362" spans="3:11" ht="15.75" thickBot="1" x14ac:dyDescent="0.3"/>
    <row r="363" spans="3:11" ht="15.75" thickBot="1" x14ac:dyDescent="0.3">
      <c r="C363" s="157" t="s">
        <v>53</v>
      </c>
      <c r="D363" s="374">
        <f>SUM(F370:F404)</f>
        <v>418850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c r="E366" s="93"/>
      <c r="F366" s="93"/>
      <c r="G366" s="93"/>
      <c r="H366" s="76"/>
      <c r="I366" s="76"/>
      <c r="J366" s="76"/>
      <c r="K366" s="112"/>
    </row>
    <row r="367" spans="3:11" ht="18.75" x14ac:dyDescent="0.25">
      <c r="C367" s="211" t="str">
        <f>'5. Estudiantes y Graduados'!F29</f>
        <v>Campaña de posicionamiento (Bienvenida a clases 2015)</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131</v>
      </c>
      <c r="H369" s="136" t="s">
        <v>46</v>
      </c>
      <c r="I369" s="133" t="s">
        <v>132</v>
      </c>
      <c r="J369" s="133" t="s">
        <v>410</v>
      </c>
      <c r="K369" s="133" t="s">
        <v>411</v>
      </c>
    </row>
    <row r="370" spans="3:11" x14ac:dyDescent="0.25">
      <c r="C370" s="615" t="s">
        <v>1652</v>
      </c>
      <c r="D370" s="616">
        <v>500</v>
      </c>
      <c r="E370" s="617">
        <v>15</v>
      </c>
      <c r="F370" s="504">
        <f t="shared" ref="F370:F383" si="24">D370*E370</f>
        <v>7500</v>
      </c>
      <c r="G370" s="161" t="s">
        <v>1509</v>
      </c>
      <c r="H370" s="142" t="s">
        <v>294</v>
      </c>
      <c r="I370" s="130" t="str">
        <f>VLOOKUP(H370,Presupuesto!$B$11:$C$565,2,0)</f>
        <v>IMPRENTA, PUBLIC. Y REPRODUC. (25300-00)</v>
      </c>
      <c r="J370" s="219" t="s">
        <v>1360</v>
      </c>
      <c r="K370" s="98" t="s">
        <v>394</v>
      </c>
    </row>
    <row r="371" spans="3:11" x14ac:dyDescent="0.25">
      <c r="C371" s="618" t="s">
        <v>1697</v>
      </c>
      <c r="D371" s="619">
        <v>20</v>
      </c>
      <c r="E371" s="620">
        <v>2500</v>
      </c>
      <c r="F371" s="504">
        <f t="shared" si="24"/>
        <v>50000</v>
      </c>
      <c r="G371" s="161" t="s">
        <v>1509</v>
      </c>
      <c r="H371" s="142" t="s">
        <v>296</v>
      </c>
      <c r="I371" s="130" t="str">
        <f>VLOOKUP(H371,Presupuesto!$B$11:$C$565,2,0)</f>
        <v>PUBLICIDAD Y PROPAGANDA</v>
      </c>
      <c r="J371" s="98" t="str">
        <f>$J$370</f>
        <v>Estudiantes y Graduados</v>
      </c>
      <c r="K371" s="98" t="s">
        <v>394</v>
      </c>
    </row>
    <row r="372" spans="3:11" x14ac:dyDescent="0.25">
      <c r="C372" s="618" t="s">
        <v>1698</v>
      </c>
      <c r="D372" s="619">
        <v>1</v>
      </c>
      <c r="E372" s="620">
        <v>150000</v>
      </c>
      <c r="F372" s="504">
        <f t="shared" si="24"/>
        <v>150000</v>
      </c>
      <c r="G372" s="161" t="s">
        <v>1509</v>
      </c>
      <c r="H372" s="142" t="s">
        <v>661</v>
      </c>
      <c r="I372" s="130" t="str">
        <f>VLOOKUP(H372,Presupuesto!$B$11:$C$565,2,0)</f>
        <v>OTROS ALQUILERES</v>
      </c>
      <c r="J372" s="98" t="str">
        <f t="shared" ref="J372:J404" si="25">$J$370</f>
        <v>Estudiantes y Graduados</v>
      </c>
      <c r="K372" s="98" t="s">
        <v>394</v>
      </c>
    </row>
    <row r="373" spans="3:11" x14ac:dyDescent="0.25">
      <c r="C373" s="618" t="s">
        <v>1699</v>
      </c>
      <c r="D373" s="619">
        <v>1</v>
      </c>
      <c r="E373" s="620">
        <v>35000</v>
      </c>
      <c r="F373" s="504">
        <f t="shared" si="24"/>
        <v>35000</v>
      </c>
      <c r="G373" s="161" t="s">
        <v>1509</v>
      </c>
      <c r="H373" s="142" t="s">
        <v>661</v>
      </c>
      <c r="I373" s="130" t="str">
        <f>VLOOKUP(H373,Presupuesto!$B$11:$C$565,2,0)</f>
        <v>OTROS ALQUILERES</v>
      </c>
      <c r="J373" s="98" t="str">
        <f t="shared" si="25"/>
        <v>Estudiantes y Graduados</v>
      </c>
      <c r="K373" s="98" t="s">
        <v>394</v>
      </c>
    </row>
    <row r="374" spans="3:11" x14ac:dyDescent="0.25">
      <c r="C374" s="618" t="s">
        <v>1700</v>
      </c>
      <c r="D374" s="619">
        <v>1</v>
      </c>
      <c r="E374" s="620">
        <v>21000</v>
      </c>
      <c r="F374" s="504">
        <f t="shared" si="24"/>
        <v>21000</v>
      </c>
      <c r="G374" s="161" t="s">
        <v>1509</v>
      </c>
      <c r="H374" s="142" t="s">
        <v>661</v>
      </c>
      <c r="I374" s="130" t="str">
        <f>VLOOKUP(H374,Presupuesto!$B$11:$C$565,2,0)</f>
        <v>OTROS ALQUILERES</v>
      </c>
      <c r="J374" s="98" t="str">
        <f t="shared" si="25"/>
        <v>Estudiantes y Graduados</v>
      </c>
      <c r="K374" s="98" t="s">
        <v>394</v>
      </c>
    </row>
    <row r="375" spans="3:11" x14ac:dyDescent="0.25">
      <c r="C375" s="618" t="s">
        <v>1657</v>
      </c>
      <c r="D375" s="619">
        <v>200</v>
      </c>
      <c r="E375" s="620">
        <v>150</v>
      </c>
      <c r="F375" s="504">
        <f t="shared" si="24"/>
        <v>30000</v>
      </c>
      <c r="G375" s="161" t="s">
        <v>1509</v>
      </c>
      <c r="H375" s="142" t="s">
        <v>311</v>
      </c>
      <c r="I375" s="130" t="str">
        <f>VLOOKUP(H375,Presupuesto!$B$11:$C$565,2,0)</f>
        <v>ALIMENTOS Y BEBIDAS PARA PERSONAS (31100-00)</v>
      </c>
      <c r="J375" s="98" t="str">
        <f t="shared" si="25"/>
        <v>Estudiantes y Graduados</v>
      </c>
      <c r="K375" s="98" t="s">
        <v>394</v>
      </c>
    </row>
    <row r="376" spans="3:11" x14ac:dyDescent="0.25">
      <c r="C376" s="618" t="s">
        <v>1701</v>
      </c>
      <c r="D376" s="619">
        <v>4</v>
      </c>
      <c r="E376" s="620">
        <v>25000</v>
      </c>
      <c r="F376" s="504">
        <f t="shared" si="24"/>
        <v>100000</v>
      </c>
      <c r="G376" s="161" t="s">
        <v>1509</v>
      </c>
      <c r="H376" s="142" t="s">
        <v>790</v>
      </c>
      <c r="I376" s="130" t="str">
        <f>VLOOKUP(H376,Presupuesto!$B$11:$C$565,2,0)</f>
        <v>ACTUACIONES ARTISTICAS</v>
      </c>
      <c r="J376" s="98" t="str">
        <f t="shared" si="25"/>
        <v>Estudiantes y Graduados</v>
      </c>
      <c r="K376" s="98" t="s">
        <v>394</v>
      </c>
    </row>
    <row r="377" spans="3:11" x14ac:dyDescent="0.25">
      <c r="C377" s="553" t="s">
        <v>1702</v>
      </c>
      <c r="D377" s="621">
        <v>10</v>
      </c>
      <c r="E377" s="552">
        <v>120</v>
      </c>
      <c r="F377" s="504">
        <f t="shared" si="24"/>
        <v>1200</v>
      </c>
      <c r="G377" s="161" t="s">
        <v>1509</v>
      </c>
      <c r="H377" s="142" t="s">
        <v>948</v>
      </c>
      <c r="I377" s="130" t="str">
        <f>VLOOKUP(H377,Presupuesto!$B$11:$C$565,2,0)</f>
        <v>UTENCILIOS DE COCINA Y COMEDOR</v>
      </c>
      <c r="J377" s="98" t="str">
        <f t="shared" si="25"/>
        <v>Estudiantes y Graduados</v>
      </c>
      <c r="K377" s="98" t="s">
        <v>394</v>
      </c>
    </row>
    <row r="378" spans="3:11" x14ac:dyDescent="0.25">
      <c r="C378" s="562" t="s">
        <v>52</v>
      </c>
      <c r="D378" s="621">
        <v>50</v>
      </c>
      <c r="E378" s="552">
        <v>78</v>
      </c>
      <c r="F378" s="504">
        <f t="shared" si="24"/>
        <v>3900</v>
      </c>
      <c r="G378" s="161" t="s">
        <v>1509</v>
      </c>
      <c r="H378" s="142" t="s">
        <v>316</v>
      </c>
      <c r="I378" s="130" t="str">
        <f>VLOOKUP(H378,Presupuesto!$B$11:$C$565,2,0)</f>
        <v>PRODUCTOS DE PAPEL Y CARTON (33400-00)</v>
      </c>
      <c r="J378" s="98" t="str">
        <f t="shared" si="25"/>
        <v>Estudiantes y Graduados</v>
      </c>
      <c r="K378" s="98" t="s">
        <v>394</v>
      </c>
    </row>
    <row r="379" spans="3:11" x14ac:dyDescent="0.25">
      <c r="C379" s="562" t="s">
        <v>123</v>
      </c>
      <c r="D379" s="621">
        <v>50</v>
      </c>
      <c r="E379" s="552">
        <v>15</v>
      </c>
      <c r="F379" s="504">
        <f t="shared" si="24"/>
        <v>750</v>
      </c>
      <c r="G379" s="161" t="s">
        <v>1509</v>
      </c>
      <c r="H379" s="142" t="s">
        <v>327</v>
      </c>
      <c r="I379" s="130" t="str">
        <f>VLOOKUP(H379,Presupuesto!$B$11:$C$565,2,0)</f>
        <v>UTILES DE ESCRITORIO, OFICINA Y ENZE¥ANZA</v>
      </c>
      <c r="J379" s="98" t="str">
        <f t="shared" si="25"/>
        <v>Estudiantes y Graduados</v>
      </c>
      <c r="K379" s="98" t="s">
        <v>394</v>
      </c>
    </row>
    <row r="380" spans="3:11" ht="15.75" thickBot="1" x14ac:dyDescent="0.3">
      <c r="C380" s="558" t="s">
        <v>1703</v>
      </c>
      <c r="D380" s="622">
        <v>2</v>
      </c>
      <c r="E380" s="563">
        <v>6000</v>
      </c>
      <c r="F380" s="504">
        <f t="shared" si="24"/>
        <v>12000</v>
      </c>
      <c r="G380" s="161" t="s">
        <v>1509</v>
      </c>
      <c r="H380" s="142" t="s">
        <v>296</v>
      </c>
      <c r="I380" s="130" t="str">
        <f>VLOOKUP(H380,Presupuesto!$B$11:$C$565,2,0)</f>
        <v>PUBLICIDAD Y PROPAGANDA</v>
      </c>
      <c r="J380" s="98" t="str">
        <f t="shared" si="25"/>
        <v>Estudiantes y Graduados</v>
      </c>
      <c r="K380" s="98" t="s">
        <v>394</v>
      </c>
    </row>
    <row r="381" spans="3:11" x14ac:dyDescent="0.25">
      <c r="C381" s="141" t="s">
        <v>1690</v>
      </c>
      <c r="D381" s="623">
        <v>50</v>
      </c>
      <c r="E381" s="123">
        <v>150</v>
      </c>
      <c r="F381" s="97">
        <f t="shared" si="24"/>
        <v>7500</v>
      </c>
      <c r="G381" s="161" t="s">
        <v>1509</v>
      </c>
      <c r="H381" s="142" t="s">
        <v>805</v>
      </c>
      <c r="I381" s="130" t="str">
        <f>VLOOKUP(H381,Presupuesto!$B$11:$C$565,2,0)</f>
        <v>CONFECCIONES TEXTILES,</v>
      </c>
      <c r="J381" s="98" t="str">
        <f t="shared" si="25"/>
        <v>Estudiantes y Graduados</v>
      </c>
      <c r="K381" s="98" t="s">
        <v>394</v>
      </c>
    </row>
    <row r="382" spans="3:11" hidden="1" x14ac:dyDescent="0.25">
      <c r="C382" s="141"/>
      <c r="D382" s="158"/>
      <c r="E382" s="123"/>
      <c r="F382" s="97">
        <f t="shared" si="24"/>
        <v>0</v>
      </c>
      <c r="G382" s="161"/>
      <c r="H382" s="142"/>
      <c r="I382" s="130" t="e">
        <f>VLOOKUP(H382,Presupuesto!$B$11:$C$565,2,0)</f>
        <v>#N/A</v>
      </c>
      <c r="J382" s="98" t="str">
        <f t="shared" si="25"/>
        <v>Estudiantes y Graduados</v>
      </c>
      <c r="K382" s="98" t="s">
        <v>394</v>
      </c>
    </row>
    <row r="383" spans="3:11" hidden="1" x14ac:dyDescent="0.25">
      <c r="C383" s="141"/>
      <c r="D383" s="158"/>
      <c r="E383" s="123"/>
      <c r="F383" s="97">
        <f t="shared" si="24"/>
        <v>0</v>
      </c>
      <c r="G383" s="161"/>
      <c r="H383" s="142"/>
      <c r="I383" s="130" t="e">
        <f>VLOOKUP(H383,Presupuesto!$B$11:$C$565,2,0)</f>
        <v>#N/A</v>
      </c>
      <c r="J383" s="98" t="str">
        <f t="shared" si="25"/>
        <v>Estudiantes y Graduados</v>
      </c>
      <c r="K383" s="98" t="s">
        <v>394</v>
      </c>
    </row>
    <row r="384" spans="3:11" hidden="1" x14ac:dyDescent="0.25">
      <c r="C384" s="141"/>
      <c r="D384" s="158"/>
      <c r="E384" s="123"/>
      <c r="F384" s="97">
        <f t="shared" ref="F384:F404" si="26">D384*E384</f>
        <v>0</v>
      </c>
      <c r="G384" s="161"/>
      <c r="H384" s="142"/>
      <c r="I384" s="130" t="e">
        <f>VLOOKUP(H384,Presupuesto!$B$11:$C$565,2,0)</f>
        <v>#N/A</v>
      </c>
      <c r="J384" s="98" t="str">
        <f t="shared" si="25"/>
        <v>Estudiantes y Graduados</v>
      </c>
      <c r="K384" s="98" t="s">
        <v>394</v>
      </c>
    </row>
    <row r="385" spans="3:11" hidden="1" x14ac:dyDescent="0.25">
      <c r="C385" s="141"/>
      <c r="D385" s="158"/>
      <c r="E385" s="123"/>
      <c r="F385" s="97">
        <f t="shared" si="26"/>
        <v>0</v>
      </c>
      <c r="G385" s="161"/>
      <c r="H385" s="142"/>
      <c r="I385" s="130" t="e">
        <f>VLOOKUP(H385,Presupuesto!$B$11:$C$565,2,0)</f>
        <v>#N/A</v>
      </c>
      <c r="J385" s="98" t="str">
        <f t="shared" si="25"/>
        <v>Estudiantes y Graduados</v>
      </c>
      <c r="K385" s="98" t="s">
        <v>394</v>
      </c>
    </row>
    <row r="386" spans="3:11" hidden="1" x14ac:dyDescent="0.25">
      <c r="C386" s="141"/>
      <c r="D386" s="158"/>
      <c r="E386" s="123"/>
      <c r="F386" s="97">
        <f t="shared" si="26"/>
        <v>0</v>
      </c>
      <c r="G386" s="161"/>
      <c r="H386" s="142"/>
      <c r="I386" s="130" t="e">
        <f>VLOOKUP(H386,Presupuesto!$B$11:$C$565,2,0)</f>
        <v>#N/A</v>
      </c>
      <c r="J386" s="98" t="str">
        <f t="shared" si="25"/>
        <v>Estudiantes y Graduados</v>
      </c>
      <c r="K386" s="98" t="s">
        <v>394</v>
      </c>
    </row>
    <row r="387" spans="3:11" hidden="1" x14ac:dyDescent="0.25">
      <c r="C387" s="141"/>
      <c r="D387" s="158"/>
      <c r="E387" s="123"/>
      <c r="F387" s="97">
        <f t="shared" si="26"/>
        <v>0</v>
      </c>
      <c r="G387" s="161"/>
      <c r="H387" s="142"/>
      <c r="I387" s="130" t="e">
        <f>VLOOKUP(H387,Presupuesto!$B$11:$C$565,2,0)</f>
        <v>#N/A</v>
      </c>
      <c r="J387" s="98" t="str">
        <f t="shared" si="25"/>
        <v>Estudiantes y Graduados</v>
      </c>
      <c r="K387" s="98" t="s">
        <v>394</v>
      </c>
    </row>
    <row r="388" spans="3:11" hidden="1" x14ac:dyDescent="0.25">
      <c r="C388" s="141"/>
      <c r="D388" s="158"/>
      <c r="E388" s="123"/>
      <c r="F388" s="97">
        <f t="shared" si="26"/>
        <v>0</v>
      </c>
      <c r="G388" s="161"/>
      <c r="H388" s="142"/>
      <c r="I388" s="130" t="e">
        <f>VLOOKUP(H388,Presupuesto!$B$11:$C$565,2,0)</f>
        <v>#N/A</v>
      </c>
      <c r="J388" s="98" t="str">
        <f t="shared" si="25"/>
        <v>Estudiantes y Graduados</v>
      </c>
      <c r="K388" s="98" t="s">
        <v>412</v>
      </c>
    </row>
    <row r="389" spans="3:11" hidden="1" x14ac:dyDescent="0.25">
      <c r="C389" s="141"/>
      <c r="D389" s="158"/>
      <c r="E389" s="123"/>
      <c r="F389" s="97">
        <f t="shared" si="26"/>
        <v>0</v>
      </c>
      <c r="G389" s="161"/>
      <c r="H389" s="142"/>
      <c r="I389" s="130" t="e">
        <f>VLOOKUP(H389,Presupuesto!$B$11:$C$565,2,0)</f>
        <v>#N/A</v>
      </c>
      <c r="J389" s="98" t="str">
        <f t="shared" si="25"/>
        <v>Estudiantes y Graduados</v>
      </c>
      <c r="K389" s="98" t="s">
        <v>412</v>
      </c>
    </row>
    <row r="390" spans="3:11" hidden="1" x14ac:dyDescent="0.25">
      <c r="C390" s="141"/>
      <c r="D390" s="158"/>
      <c r="E390" s="123"/>
      <c r="F390" s="97">
        <f t="shared" si="26"/>
        <v>0</v>
      </c>
      <c r="G390" s="161"/>
      <c r="H390" s="142"/>
      <c r="I390" s="130" t="e">
        <f>VLOOKUP(H390,Presupuesto!$B$11:$C$565,2,0)</f>
        <v>#N/A</v>
      </c>
      <c r="J390" s="98" t="str">
        <f t="shared" si="25"/>
        <v>Estudiantes y Graduados</v>
      </c>
      <c r="K390" s="98" t="s">
        <v>412</v>
      </c>
    </row>
    <row r="391" spans="3:11" hidden="1" x14ac:dyDescent="0.25">
      <c r="C391" s="141"/>
      <c r="D391" s="158"/>
      <c r="E391" s="123"/>
      <c r="F391" s="97">
        <f t="shared" si="26"/>
        <v>0</v>
      </c>
      <c r="G391" s="161"/>
      <c r="H391" s="142"/>
      <c r="I391" s="130" t="e">
        <f>VLOOKUP(H391,Presupuesto!$B$11:$C$565,2,0)</f>
        <v>#N/A</v>
      </c>
      <c r="J391" s="98" t="str">
        <f t="shared" si="25"/>
        <v>Estudiantes y Graduados</v>
      </c>
      <c r="K391" s="98" t="s">
        <v>412</v>
      </c>
    </row>
    <row r="392" spans="3:11" hidden="1" x14ac:dyDescent="0.25">
      <c r="C392" s="143"/>
      <c r="D392" s="151"/>
      <c r="E392" s="118"/>
      <c r="F392" s="97">
        <f t="shared" si="26"/>
        <v>0</v>
      </c>
      <c r="G392" s="161"/>
      <c r="H392" s="144"/>
      <c r="I392" s="130" t="e">
        <f>VLOOKUP(H392,Presupuesto!$B$11:$C$565,2,0)</f>
        <v>#N/A</v>
      </c>
      <c r="J392" s="98" t="str">
        <f t="shared" si="25"/>
        <v>Estudiantes y Graduados</v>
      </c>
      <c r="K392" s="98" t="s">
        <v>412</v>
      </c>
    </row>
    <row r="393" spans="3:11" hidden="1" x14ac:dyDescent="0.25">
      <c r="C393" s="143"/>
      <c r="D393" s="151"/>
      <c r="E393" s="118"/>
      <c r="F393" s="97">
        <f t="shared" si="26"/>
        <v>0</v>
      </c>
      <c r="G393" s="161"/>
      <c r="H393" s="144"/>
      <c r="I393" s="130" t="e">
        <f>VLOOKUP(H393,Presupuesto!$B$11:$C$565,2,0)</f>
        <v>#N/A</v>
      </c>
      <c r="J393" s="98" t="str">
        <f t="shared" si="25"/>
        <v>Estudiantes y Graduados</v>
      </c>
      <c r="K393" s="98" t="s">
        <v>412</v>
      </c>
    </row>
    <row r="394" spans="3:11" hidden="1" x14ac:dyDescent="0.25">
      <c r="C394" s="143"/>
      <c r="D394" s="151"/>
      <c r="E394" s="118"/>
      <c r="F394" s="97">
        <f t="shared" si="26"/>
        <v>0</v>
      </c>
      <c r="G394" s="161"/>
      <c r="H394" s="144"/>
      <c r="I394" s="130" t="e">
        <f>VLOOKUP(H394,Presupuesto!$B$11:$C$565,2,0)</f>
        <v>#N/A</v>
      </c>
      <c r="J394" s="98" t="str">
        <f t="shared" si="25"/>
        <v>Estudiantes y Graduados</v>
      </c>
      <c r="K394" s="98" t="s">
        <v>412</v>
      </c>
    </row>
    <row r="395" spans="3:11" hidden="1" x14ac:dyDescent="0.25">
      <c r="C395" s="143"/>
      <c r="D395" s="151"/>
      <c r="E395" s="118"/>
      <c r="F395" s="97">
        <f t="shared" si="26"/>
        <v>0</v>
      </c>
      <c r="G395" s="161"/>
      <c r="H395" s="144"/>
      <c r="I395" s="130" t="e">
        <f>VLOOKUP(H395,Presupuesto!$B$11:$C$565,2,0)</f>
        <v>#N/A</v>
      </c>
      <c r="J395" s="98" t="str">
        <f t="shared" si="25"/>
        <v>Estudiantes y Graduados</v>
      </c>
      <c r="K395" s="98" t="s">
        <v>412</v>
      </c>
    </row>
    <row r="396" spans="3:11" hidden="1" x14ac:dyDescent="0.25">
      <c r="C396" s="143"/>
      <c r="D396" s="151"/>
      <c r="E396" s="118"/>
      <c r="F396" s="97">
        <f t="shared" si="26"/>
        <v>0</v>
      </c>
      <c r="G396" s="161"/>
      <c r="H396" s="144"/>
      <c r="I396" s="130" t="e">
        <f>VLOOKUP(H396,Presupuesto!$B$11:$C$565,2,0)</f>
        <v>#N/A</v>
      </c>
      <c r="J396" s="98" t="str">
        <f t="shared" si="25"/>
        <v>Estudiantes y Graduados</v>
      </c>
      <c r="K396" s="98" t="s">
        <v>412</v>
      </c>
    </row>
    <row r="397" spans="3:11" hidden="1" x14ac:dyDescent="0.25">
      <c r="C397" s="143"/>
      <c r="D397" s="151"/>
      <c r="E397" s="118"/>
      <c r="F397" s="97">
        <f t="shared" si="26"/>
        <v>0</v>
      </c>
      <c r="G397" s="161"/>
      <c r="H397" s="144"/>
      <c r="I397" s="130" t="e">
        <f>VLOOKUP(H397,Presupuesto!$B$11:$C$565,2,0)</f>
        <v>#N/A</v>
      </c>
      <c r="J397" s="98" t="str">
        <f t="shared" si="25"/>
        <v>Estudiantes y Graduados</v>
      </c>
      <c r="K397" s="98" t="s">
        <v>412</v>
      </c>
    </row>
    <row r="398" spans="3:11" hidden="1" x14ac:dyDescent="0.25">
      <c r="C398" s="143"/>
      <c r="D398" s="151"/>
      <c r="E398" s="118"/>
      <c r="F398" s="97">
        <f t="shared" si="26"/>
        <v>0</v>
      </c>
      <c r="G398" s="161"/>
      <c r="H398" s="144"/>
      <c r="I398" s="130" t="e">
        <f>VLOOKUP(H398,Presupuesto!$B$11:$C$565,2,0)</f>
        <v>#N/A</v>
      </c>
      <c r="J398" s="98" t="str">
        <f t="shared" si="25"/>
        <v>Estudiantes y Graduados</v>
      </c>
      <c r="K398" s="98" t="s">
        <v>412</v>
      </c>
    </row>
    <row r="399" spans="3:11" hidden="1" x14ac:dyDescent="0.25">
      <c r="C399" s="143"/>
      <c r="D399" s="151"/>
      <c r="E399" s="118"/>
      <c r="F399" s="97">
        <f t="shared" si="26"/>
        <v>0</v>
      </c>
      <c r="G399" s="161"/>
      <c r="H399" s="144"/>
      <c r="I399" s="130" t="e">
        <f>VLOOKUP(H399,Presupuesto!$B$11:$C$565,2,0)</f>
        <v>#N/A</v>
      </c>
      <c r="J399" s="98" t="str">
        <f t="shared" si="25"/>
        <v>Estudiantes y Graduados</v>
      </c>
      <c r="K399" s="98" t="s">
        <v>412</v>
      </c>
    </row>
    <row r="400" spans="3:11" hidden="1" x14ac:dyDescent="0.25">
      <c r="C400" s="145"/>
      <c r="D400" s="151"/>
      <c r="E400" s="118"/>
      <c r="F400" s="97">
        <f t="shared" si="26"/>
        <v>0</v>
      </c>
      <c r="G400" s="161"/>
      <c r="H400" s="146"/>
      <c r="I400" s="130" t="e">
        <f>VLOOKUP(H400,Presupuesto!$B$11:$C$565,2,0)</f>
        <v>#N/A</v>
      </c>
      <c r="J400" s="98" t="str">
        <f t="shared" si="25"/>
        <v>Estudiantes y Graduados</v>
      </c>
      <c r="K400" s="98" t="s">
        <v>403</v>
      </c>
    </row>
    <row r="401" spans="3:11" hidden="1" x14ac:dyDescent="0.25">
      <c r="C401" s="145"/>
      <c r="D401" s="151"/>
      <c r="E401" s="118"/>
      <c r="F401" s="97">
        <f t="shared" si="26"/>
        <v>0</v>
      </c>
      <c r="G401" s="161"/>
      <c r="H401" s="146"/>
      <c r="I401" s="130" t="e">
        <f>VLOOKUP(H401,Presupuesto!$B$11:$C$565,2,0)</f>
        <v>#N/A</v>
      </c>
      <c r="J401" s="98" t="str">
        <f t="shared" si="25"/>
        <v>Estudiantes y Graduados</v>
      </c>
      <c r="K401" s="98" t="s">
        <v>412</v>
      </c>
    </row>
    <row r="402" spans="3:11" hidden="1" x14ac:dyDescent="0.25">
      <c r="C402" s="145"/>
      <c r="D402" s="151"/>
      <c r="E402" s="118"/>
      <c r="F402" s="97">
        <f t="shared" si="26"/>
        <v>0</v>
      </c>
      <c r="G402" s="161"/>
      <c r="H402" s="146"/>
      <c r="I402" s="130" t="e">
        <f>VLOOKUP(H402,Presupuesto!$B$11:$C$565,2,0)</f>
        <v>#N/A</v>
      </c>
      <c r="J402" s="98" t="str">
        <f t="shared" si="25"/>
        <v>Estudiantes y Graduados</v>
      </c>
      <c r="K402" s="98" t="s">
        <v>412</v>
      </c>
    </row>
    <row r="403" spans="3:11" hidden="1" x14ac:dyDescent="0.25">
      <c r="C403" s="145"/>
      <c r="D403" s="151"/>
      <c r="E403" s="118"/>
      <c r="F403" s="97">
        <f t="shared" si="26"/>
        <v>0</v>
      </c>
      <c r="G403" s="161"/>
      <c r="H403" s="146"/>
      <c r="I403" s="130" t="e">
        <f>VLOOKUP(H403,Presupuesto!$B$11:$C$565,2,0)</f>
        <v>#N/A</v>
      </c>
      <c r="J403" s="98" t="str">
        <f t="shared" si="25"/>
        <v>Estudiantes y Graduados</v>
      </c>
      <c r="K403" s="98" t="s">
        <v>412</v>
      </c>
    </row>
    <row r="404" spans="3:11" ht="15.75" hidden="1" thickBot="1" x14ac:dyDescent="0.3">
      <c r="C404" s="147"/>
      <c r="D404" s="159"/>
      <c r="E404" s="103"/>
      <c r="F404" s="105">
        <f t="shared" si="26"/>
        <v>0</v>
      </c>
      <c r="G404" s="162"/>
      <c r="H404" s="148"/>
      <c r="I404" s="132" t="e">
        <f>VLOOKUP(H404,Presupuesto!$B$11:$C$565,2,0)</f>
        <v>#N/A</v>
      </c>
      <c r="J404" s="106" t="str">
        <f t="shared" si="25"/>
        <v>Estudiantes y Graduados</v>
      </c>
      <c r="K404" s="124" t="s">
        <v>394</v>
      </c>
    </row>
    <row r="406" spans="3:11" ht="15.75" thickBot="1" x14ac:dyDescent="0.3">
      <c r="F406" s="90"/>
      <c r="G406" s="89"/>
      <c r="H406" s="90"/>
      <c r="I406" s="90"/>
    </row>
    <row r="407" spans="3:11" ht="15.75" thickBot="1" x14ac:dyDescent="0.3">
      <c r="C407" s="157" t="s">
        <v>53</v>
      </c>
      <c r="D407" s="374">
        <f>SUM(F414:F448)</f>
        <v>560900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c r="E410" s="93"/>
      <c r="F410" s="93"/>
      <c r="G410" s="93"/>
      <c r="H410" s="76"/>
      <c r="I410" s="76"/>
      <c r="J410" s="76"/>
      <c r="K410" s="112"/>
    </row>
    <row r="411" spans="3:11" ht="18.75" x14ac:dyDescent="0.25">
      <c r="C411" s="211" t="str">
        <f>'5. Estudiantes y Graduados'!F30</f>
        <v>Evento conmemorativo a la autonomía universitaria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565" t="s">
        <v>1704</v>
      </c>
      <c r="D414" s="545">
        <v>1</v>
      </c>
      <c r="E414" s="579">
        <v>150000</v>
      </c>
      <c r="F414" s="504">
        <f t="shared" ref="F414:F428" si="27">D414*E414</f>
        <v>150000</v>
      </c>
      <c r="G414" s="161" t="s">
        <v>1509</v>
      </c>
      <c r="H414" s="142" t="s">
        <v>661</v>
      </c>
      <c r="I414" s="130" t="str">
        <f>VLOOKUP(H414,Presupuesto!$B$11:$C$565,2,0)</f>
        <v>OTROS ALQUILERES</v>
      </c>
      <c r="J414" s="219" t="s">
        <v>1360</v>
      </c>
      <c r="K414" s="98" t="s">
        <v>401</v>
      </c>
    </row>
    <row r="415" spans="3:11" x14ac:dyDescent="0.25">
      <c r="C415" s="567" t="s">
        <v>1705</v>
      </c>
      <c r="D415" s="551">
        <v>1</v>
      </c>
      <c r="E415" s="580">
        <v>21000</v>
      </c>
      <c r="F415" s="504">
        <f t="shared" si="27"/>
        <v>21000</v>
      </c>
      <c r="G415" s="161" t="s">
        <v>1509</v>
      </c>
      <c r="H415" s="142" t="s">
        <v>661</v>
      </c>
      <c r="I415" s="130" t="str">
        <f>VLOOKUP(H415,Presupuesto!$B$11:$C$565,2,0)</f>
        <v>OTROS ALQUILERES</v>
      </c>
      <c r="J415" s="98" t="str">
        <f>$J$414</f>
        <v>Estudiantes y Graduados</v>
      </c>
      <c r="K415" s="98" t="s">
        <v>401</v>
      </c>
    </row>
    <row r="416" spans="3:11" x14ac:dyDescent="0.25">
      <c r="C416" s="567" t="s">
        <v>1690</v>
      </c>
      <c r="D416" s="551">
        <v>500</v>
      </c>
      <c r="E416" s="580">
        <v>60</v>
      </c>
      <c r="F416" s="504">
        <f t="shared" si="27"/>
        <v>30000</v>
      </c>
      <c r="G416" s="161" t="s">
        <v>1509</v>
      </c>
      <c r="H416" s="142" t="s">
        <v>805</v>
      </c>
      <c r="I416" s="130" t="str">
        <f>VLOOKUP(H416,Presupuesto!$B$11:$C$565,2,0)</f>
        <v>CONFECCIONES TEXTILES,</v>
      </c>
      <c r="J416" s="98" t="str">
        <f t="shared" ref="J416:J448" si="28">$J$414</f>
        <v>Estudiantes y Graduados</v>
      </c>
      <c r="K416" s="98" t="s">
        <v>401</v>
      </c>
    </row>
    <row r="417" spans="3:11" x14ac:dyDescent="0.25">
      <c r="C417" s="567" t="s">
        <v>1706</v>
      </c>
      <c r="D417" s="551">
        <v>4</v>
      </c>
      <c r="E417" s="580">
        <v>1500</v>
      </c>
      <c r="F417" s="504">
        <f t="shared" si="27"/>
        <v>6000</v>
      </c>
      <c r="G417" s="161" t="s">
        <v>1509</v>
      </c>
      <c r="H417" s="142" t="s">
        <v>296</v>
      </c>
      <c r="I417" s="130" t="str">
        <f>VLOOKUP(H417,Presupuesto!$B$11:$C$565,2,0)</f>
        <v>PUBLICIDAD Y PROPAGANDA</v>
      </c>
      <c r="J417" s="98" t="str">
        <f t="shared" si="28"/>
        <v>Estudiantes y Graduados</v>
      </c>
      <c r="K417" s="98" t="s">
        <v>401</v>
      </c>
    </row>
    <row r="418" spans="3:11" x14ac:dyDescent="0.25">
      <c r="C418" s="567" t="s">
        <v>1707</v>
      </c>
      <c r="D418" s="551">
        <v>1</v>
      </c>
      <c r="E418" s="580">
        <v>18900</v>
      </c>
      <c r="F418" s="504">
        <f t="shared" si="27"/>
        <v>18900</v>
      </c>
      <c r="G418" s="161" t="s">
        <v>1509</v>
      </c>
      <c r="H418" s="142" t="s">
        <v>661</v>
      </c>
      <c r="I418" s="130" t="str">
        <f>VLOOKUP(H418,Presupuesto!$B$11:$C$565,2,0)</f>
        <v>OTROS ALQUILERES</v>
      </c>
      <c r="J418" s="98" t="str">
        <f t="shared" si="28"/>
        <v>Estudiantes y Graduados</v>
      </c>
      <c r="K418" s="98" t="s">
        <v>401</v>
      </c>
    </row>
    <row r="419" spans="3:11" x14ac:dyDescent="0.25">
      <c r="C419" s="567" t="s">
        <v>1708</v>
      </c>
      <c r="D419" s="551">
        <v>500</v>
      </c>
      <c r="E419" s="580">
        <v>120</v>
      </c>
      <c r="F419" s="504">
        <f t="shared" si="27"/>
        <v>60000</v>
      </c>
      <c r="G419" s="161" t="s">
        <v>1509</v>
      </c>
      <c r="H419" s="142" t="s">
        <v>311</v>
      </c>
      <c r="I419" s="130" t="str">
        <f>VLOOKUP(H419,Presupuesto!$B$11:$C$565,2,0)</f>
        <v>ALIMENTOS Y BEBIDAS PARA PERSONAS (31100-00)</v>
      </c>
      <c r="J419" s="98" t="str">
        <f t="shared" si="28"/>
        <v>Estudiantes y Graduados</v>
      </c>
      <c r="K419" s="98" t="s">
        <v>401</v>
      </c>
    </row>
    <row r="420" spans="3:11" x14ac:dyDescent="0.25">
      <c r="C420" s="567" t="s">
        <v>1650</v>
      </c>
      <c r="D420" s="570">
        <v>20</v>
      </c>
      <c r="E420" s="580">
        <v>1200</v>
      </c>
      <c r="F420" s="504">
        <f t="shared" si="27"/>
        <v>24000</v>
      </c>
      <c r="G420" s="161" t="s">
        <v>1509</v>
      </c>
      <c r="H420" s="142" t="s">
        <v>296</v>
      </c>
      <c r="I420" s="130" t="str">
        <f>VLOOKUP(H420,Presupuesto!$B$11:$C$565,2,0)</f>
        <v>PUBLICIDAD Y PROPAGANDA</v>
      </c>
      <c r="J420" s="98" t="str">
        <f t="shared" si="28"/>
        <v>Estudiantes y Graduados</v>
      </c>
      <c r="K420" s="98" t="s">
        <v>401</v>
      </c>
    </row>
    <row r="421" spans="3:11" x14ac:dyDescent="0.25">
      <c r="C421" s="567" t="s">
        <v>1709</v>
      </c>
      <c r="D421" s="570">
        <v>1</v>
      </c>
      <c r="E421" s="580">
        <v>20000</v>
      </c>
      <c r="F421" s="504">
        <f t="shared" si="27"/>
        <v>20000</v>
      </c>
      <c r="G421" s="161" t="s">
        <v>1509</v>
      </c>
      <c r="H421" s="142" t="s">
        <v>296</v>
      </c>
      <c r="I421" s="130" t="str">
        <f>VLOOKUP(H421,Presupuesto!$B$11:$C$565,2,0)</f>
        <v>PUBLICIDAD Y PROPAGANDA</v>
      </c>
      <c r="J421" s="98" t="str">
        <f t="shared" si="28"/>
        <v>Estudiantes y Graduados</v>
      </c>
      <c r="K421" s="98" t="s">
        <v>401</v>
      </c>
    </row>
    <row r="422" spans="3:11" ht="15.75" thickBot="1" x14ac:dyDescent="0.3">
      <c r="C422" s="582" t="s">
        <v>1710</v>
      </c>
      <c r="D422" s="583">
        <v>1</v>
      </c>
      <c r="E422" s="584">
        <v>6000</v>
      </c>
      <c r="F422" s="504">
        <f t="shared" si="27"/>
        <v>6000</v>
      </c>
      <c r="G422" s="161" t="s">
        <v>1509</v>
      </c>
      <c r="H422" s="142" t="s">
        <v>296</v>
      </c>
      <c r="I422" s="130" t="str">
        <f>VLOOKUP(H422,Presupuesto!$B$11:$C$565,2,0)</f>
        <v>PUBLICIDAD Y PROPAGANDA</v>
      </c>
      <c r="J422" s="98" t="str">
        <f t="shared" si="28"/>
        <v>Estudiantes y Graduados</v>
      </c>
      <c r="K422" s="98" t="s">
        <v>401</v>
      </c>
    </row>
    <row r="423" spans="3:11" x14ac:dyDescent="0.25">
      <c r="C423" s="553" t="s">
        <v>1711</v>
      </c>
      <c r="D423" s="555">
        <v>1</v>
      </c>
      <c r="E423" s="552">
        <v>35000</v>
      </c>
      <c r="F423" s="504">
        <f t="shared" si="27"/>
        <v>35000</v>
      </c>
      <c r="G423" s="161" t="s">
        <v>1509</v>
      </c>
      <c r="H423" s="142" t="s">
        <v>661</v>
      </c>
      <c r="I423" s="130" t="str">
        <f>VLOOKUP(H423,Presupuesto!$B$11:$C$565,2,0)</f>
        <v>OTROS ALQUILERES</v>
      </c>
      <c r="J423" s="98" t="str">
        <f t="shared" si="28"/>
        <v>Estudiantes y Graduados</v>
      </c>
      <c r="K423" s="98" t="s">
        <v>401</v>
      </c>
    </row>
    <row r="424" spans="3:11" x14ac:dyDescent="0.25">
      <c r="C424" s="553" t="s">
        <v>1712</v>
      </c>
      <c r="D424" s="557">
        <v>1</v>
      </c>
      <c r="E424" s="556">
        <v>30000</v>
      </c>
      <c r="F424" s="97">
        <f t="shared" si="27"/>
        <v>30000</v>
      </c>
      <c r="G424" s="161" t="s">
        <v>1509</v>
      </c>
      <c r="H424" s="142" t="s">
        <v>661</v>
      </c>
      <c r="I424" s="130" t="str">
        <f>VLOOKUP(H424,Presupuesto!$B$11:$C$565,2,0)</f>
        <v>OTROS ALQUILERES</v>
      </c>
      <c r="J424" s="98" t="str">
        <f t="shared" si="28"/>
        <v>Estudiantes y Graduados</v>
      </c>
      <c r="K424" s="98" t="s">
        <v>401</v>
      </c>
    </row>
    <row r="425" spans="3:11" x14ac:dyDescent="0.25">
      <c r="C425" s="562" t="s">
        <v>1713</v>
      </c>
      <c r="D425" s="624">
        <v>2000</v>
      </c>
      <c r="E425" s="625">
        <v>3</v>
      </c>
      <c r="F425" s="97">
        <f t="shared" si="27"/>
        <v>6000</v>
      </c>
      <c r="G425" s="161" t="s">
        <v>1509</v>
      </c>
      <c r="H425" s="142" t="s">
        <v>294</v>
      </c>
      <c r="I425" s="130" t="str">
        <f>VLOOKUP(H425,Presupuesto!$B$11:$C$565,2,0)</f>
        <v>IMPRENTA, PUBLIC. Y REPRODUC. (25300-00)</v>
      </c>
      <c r="J425" s="98" t="str">
        <f t="shared" si="28"/>
        <v>Estudiantes y Graduados</v>
      </c>
      <c r="K425" s="98" t="s">
        <v>401</v>
      </c>
    </row>
    <row r="426" spans="3:11" x14ac:dyDescent="0.25">
      <c r="C426" s="562" t="s">
        <v>1652</v>
      </c>
      <c r="D426" s="624">
        <v>200</v>
      </c>
      <c r="E426" s="625">
        <v>20</v>
      </c>
      <c r="F426" s="97">
        <f t="shared" si="27"/>
        <v>4000</v>
      </c>
      <c r="G426" s="161" t="s">
        <v>1509</v>
      </c>
      <c r="H426" s="142" t="s">
        <v>294</v>
      </c>
      <c r="I426" s="130" t="str">
        <f>VLOOKUP(H426,Presupuesto!$B$11:$C$565,2,0)</f>
        <v>IMPRENTA, PUBLIC. Y REPRODUC. (25300-00)</v>
      </c>
      <c r="J426" s="98" t="str">
        <f t="shared" si="28"/>
        <v>Estudiantes y Graduados</v>
      </c>
      <c r="K426" s="98" t="s">
        <v>401</v>
      </c>
    </row>
    <row r="427" spans="3:11" x14ac:dyDescent="0.25">
      <c r="C427" s="562" t="s">
        <v>1667</v>
      </c>
      <c r="D427" s="624">
        <v>5000</v>
      </c>
      <c r="E427" s="625">
        <v>5</v>
      </c>
      <c r="F427" s="97">
        <f t="shared" si="27"/>
        <v>25000</v>
      </c>
      <c r="G427" s="161" t="s">
        <v>1509</v>
      </c>
      <c r="H427" s="142" t="s">
        <v>294</v>
      </c>
      <c r="I427" s="130" t="str">
        <f>VLOOKUP(H427,Presupuesto!$B$11:$C$565,2,0)</f>
        <v>IMPRENTA, PUBLIC. Y REPRODUC. (25300-00)</v>
      </c>
      <c r="J427" s="98" t="str">
        <f t="shared" si="28"/>
        <v>Estudiantes y Graduados</v>
      </c>
      <c r="K427" s="98" t="s">
        <v>401</v>
      </c>
    </row>
    <row r="428" spans="3:11" ht="15.75" thickBot="1" x14ac:dyDescent="0.3">
      <c r="C428" s="558" t="s">
        <v>1701</v>
      </c>
      <c r="D428" s="559">
        <v>5</v>
      </c>
      <c r="E428" s="560">
        <v>25000</v>
      </c>
      <c r="F428" s="97">
        <f t="shared" si="27"/>
        <v>125000</v>
      </c>
      <c r="G428" s="161" t="s">
        <v>1509</v>
      </c>
      <c r="H428" s="142" t="s">
        <v>790</v>
      </c>
      <c r="I428" s="130" t="str">
        <f>VLOOKUP(H428,Presupuesto!$B$11:$C$565,2,0)</f>
        <v>ACTUACIONES ARTISTICAS</v>
      </c>
      <c r="J428" s="98" t="str">
        <f t="shared" si="28"/>
        <v>Estudiantes y Graduados</v>
      </c>
      <c r="K428" s="98" t="s">
        <v>401</v>
      </c>
    </row>
    <row r="429" spans="3:11" hidden="1" x14ac:dyDescent="0.25">
      <c r="C429" s="141"/>
      <c r="D429" s="158"/>
      <c r="E429" s="123"/>
      <c r="F429" s="97">
        <f t="shared" ref="F429:F448" si="29">D429*E429</f>
        <v>0</v>
      </c>
      <c r="G429" s="161"/>
      <c r="H429" s="142"/>
      <c r="I429" s="130" t="e">
        <f>VLOOKUP(H429,Presupuesto!$B$11:$C$565,2,0)</f>
        <v>#N/A</v>
      </c>
      <c r="J429" s="98" t="str">
        <f t="shared" si="28"/>
        <v>Estudiantes y Graduados</v>
      </c>
      <c r="K429" s="98" t="s">
        <v>401</v>
      </c>
    </row>
    <row r="430" spans="3:11" hidden="1" x14ac:dyDescent="0.25">
      <c r="C430" s="141"/>
      <c r="D430" s="158"/>
      <c r="E430" s="123"/>
      <c r="F430" s="97">
        <f t="shared" si="29"/>
        <v>0</v>
      </c>
      <c r="G430" s="161"/>
      <c r="H430" s="142"/>
      <c r="I430" s="130" t="e">
        <f>VLOOKUP(H430,Presupuesto!$B$11:$C$565,2,0)</f>
        <v>#N/A</v>
      </c>
      <c r="J430" s="98" t="str">
        <f t="shared" si="28"/>
        <v>Estudiantes y Graduados</v>
      </c>
      <c r="K430" s="98" t="s">
        <v>401</v>
      </c>
    </row>
    <row r="431" spans="3:11" hidden="1" x14ac:dyDescent="0.25">
      <c r="C431" s="141"/>
      <c r="D431" s="158"/>
      <c r="E431" s="123"/>
      <c r="F431" s="97">
        <f t="shared" si="29"/>
        <v>0</v>
      </c>
      <c r="G431" s="161"/>
      <c r="H431" s="142"/>
      <c r="I431" s="130" t="e">
        <f>VLOOKUP(H431,Presupuesto!$B$11:$C$565,2,0)</f>
        <v>#N/A</v>
      </c>
      <c r="J431" s="98" t="str">
        <f t="shared" si="28"/>
        <v>Estudiantes y Graduados</v>
      </c>
      <c r="K431" s="98" t="s">
        <v>401</v>
      </c>
    </row>
    <row r="432" spans="3:11" hidden="1" x14ac:dyDescent="0.25">
      <c r="C432" s="141"/>
      <c r="D432" s="158"/>
      <c r="E432" s="123"/>
      <c r="F432" s="97">
        <f t="shared" si="29"/>
        <v>0</v>
      </c>
      <c r="G432" s="161"/>
      <c r="H432" s="142"/>
      <c r="I432" s="130" t="e">
        <f>VLOOKUP(H432,Presupuesto!$B$11:$C$565,2,0)</f>
        <v>#N/A</v>
      </c>
      <c r="J432" s="98" t="str">
        <f t="shared" si="28"/>
        <v>Estudiantes y Graduados</v>
      </c>
      <c r="K432" s="98" t="s">
        <v>401</v>
      </c>
    </row>
    <row r="433" spans="3:11" hidden="1" x14ac:dyDescent="0.25">
      <c r="C433" s="141"/>
      <c r="D433" s="158"/>
      <c r="E433" s="123"/>
      <c r="F433" s="97">
        <f t="shared" si="29"/>
        <v>0</v>
      </c>
      <c r="G433" s="161"/>
      <c r="H433" s="142"/>
      <c r="I433" s="130" t="e">
        <f>VLOOKUP(H433,Presupuesto!$B$11:$C$565,2,0)</f>
        <v>#N/A</v>
      </c>
      <c r="J433" s="98" t="str">
        <f t="shared" si="28"/>
        <v>Estudiantes y Graduados</v>
      </c>
      <c r="K433" s="98" t="s">
        <v>401</v>
      </c>
    </row>
    <row r="434" spans="3:11" hidden="1" x14ac:dyDescent="0.25">
      <c r="C434" s="141"/>
      <c r="D434" s="158"/>
      <c r="E434" s="123"/>
      <c r="F434" s="97">
        <f t="shared" si="29"/>
        <v>0</v>
      </c>
      <c r="G434" s="161"/>
      <c r="H434" s="142"/>
      <c r="I434" s="130" t="e">
        <f>VLOOKUP(H434,Presupuesto!$B$11:$C$565,2,0)</f>
        <v>#N/A</v>
      </c>
      <c r="J434" s="98" t="str">
        <f t="shared" si="28"/>
        <v>Estudiantes y Graduados</v>
      </c>
      <c r="K434" s="98" t="s">
        <v>412</v>
      </c>
    </row>
    <row r="435" spans="3:11" hidden="1" x14ac:dyDescent="0.25">
      <c r="C435" s="141"/>
      <c r="D435" s="158"/>
      <c r="E435" s="123"/>
      <c r="F435" s="97">
        <f t="shared" si="29"/>
        <v>0</v>
      </c>
      <c r="G435" s="161"/>
      <c r="H435" s="142"/>
      <c r="I435" s="130" t="e">
        <f>VLOOKUP(H435,Presupuesto!$B$11:$C$565,2,0)</f>
        <v>#N/A</v>
      </c>
      <c r="J435" s="98" t="str">
        <f t="shared" si="28"/>
        <v>Estudiantes y Graduados</v>
      </c>
      <c r="K435" s="98" t="s">
        <v>412</v>
      </c>
    </row>
    <row r="436" spans="3:11" hidden="1" x14ac:dyDescent="0.25">
      <c r="C436" s="143"/>
      <c r="D436" s="151"/>
      <c r="E436" s="118"/>
      <c r="F436" s="97">
        <f t="shared" si="29"/>
        <v>0</v>
      </c>
      <c r="G436" s="161"/>
      <c r="H436" s="144"/>
      <c r="I436" s="130" t="e">
        <f>VLOOKUP(H436,Presupuesto!$B$11:$C$565,2,0)</f>
        <v>#N/A</v>
      </c>
      <c r="J436" s="98" t="str">
        <f t="shared" si="28"/>
        <v>Estudiantes y Graduados</v>
      </c>
      <c r="K436" s="98" t="s">
        <v>412</v>
      </c>
    </row>
    <row r="437" spans="3:11" hidden="1" x14ac:dyDescent="0.25">
      <c r="C437" s="143"/>
      <c r="D437" s="151"/>
      <c r="E437" s="118"/>
      <c r="F437" s="97">
        <f t="shared" si="29"/>
        <v>0</v>
      </c>
      <c r="G437" s="161"/>
      <c r="H437" s="144"/>
      <c r="I437" s="130" t="e">
        <f>VLOOKUP(H437,Presupuesto!$B$11:$C$565,2,0)</f>
        <v>#N/A</v>
      </c>
      <c r="J437" s="98" t="str">
        <f t="shared" si="28"/>
        <v>Estudiantes y Graduados</v>
      </c>
      <c r="K437" s="98" t="s">
        <v>412</v>
      </c>
    </row>
    <row r="438" spans="3:11" hidden="1" x14ac:dyDescent="0.25">
      <c r="C438" s="143"/>
      <c r="D438" s="151"/>
      <c r="E438" s="118"/>
      <c r="F438" s="97">
        <f t="shared" si="29"/>
        <v>0</v>
      </c>
      <c r="G438" s="161"/>
      <c r="H438" s="144"/>
      <c r="I438" s="130" t="e">
        <f>VLOOKUP(H438,Presupuesto!$B$11:$C$565,2,0)</f>
        <v>#N/A</v>
      </c>
      <c r="J438" s="98" t="str">
        <f t="shared" si="28"/>
        <v>Estudiantes y Graduados</v>
      </c>
      <c r="K438" s="98" t="s">
        <v>412</v>
      </c>
    </row>
    <row r="439" spans="3:11" hidden="1" x14ac:dyDescent="0.25">
      <c r="C439" s="143"/>
      <c r="D439" s="151"/>
      <c r="E439" s="118"/>
      <c r="F439" s="97">
        <f t="shared" si="29"/>
        <v>0</v>
      </c>
      <c r="G439" s="161"/>
      <c r="H439" s="144"/>
      <c r="I439" s="130" t="e">
        <f>VLOOKUP(H439,Presupuesto!$B$11:$C$565,2,0)</f>
        <v>#N/A</v>
      </c>
      <c r="J439" s="98" t="str">
        <f t="shared" si="28"/>
        <v>Estudiantes y Graduados</v>
      </c>
      <c r="K439" s="98" t="s">
        <v>412</v>
      </c>
    </row>
    <row r="440" spans="3:11" hidden="1" x14ac:dyDescent="0.25">
      <c r="C440" s="143"/>
      <c r="D440" s="151"/>
      <c r="E440" s="118"/>
      <c r="F440" s="97">
        <f t="shared" si="29"/>
        <v>0</v>
      </c>
      <c r="G440" s="161"/>
      <c r="H440" s="144"/>
      <c r="I440" s="130" t="e">
        <f>VLOOKUP(H440,Presupuesto!$B$11:$C$565,2,0)</f>
        <v>#N/A</v>
      </c>
      <c r="J440" s="98" t="str">
        <f t="shared" si="28"/>
        <v>Estudiantes y Graduados</v>
      </c>
      <c r="K440" s="98" t="s">
        <v>412</v>
      </c>
    </row>
    <row r="441" spans="3:11" hidden="1" x14ac:dyDescent="0.25">
      <c r="C441" s="143"/>
      <c r="D441" s="151"/>
      <c r="E441" s="118"/>
      <c r="F441" s="97">
        <f t="shared" si="29"/>
        <v>0</v>
      </c>
      <c r="G441" s="161"/>
      <c r="H441" s="144"/>
      <c r="I441" s="130" t="e">
        <f>VLOOKUP(H441,Presupuesto!$B$11:$C$565,2,0)</f>
        <v>#N/A</v>
      </c>
      <c r="J441" s="98" t="str">
        <f t="shared" si="28"/>
        <v>Estudiantes y Graduados</v>
      </c>
      <c r="K441" s="98" t="s">
        <v>412</v>
      </c>
    </row>
    <row r="442" spans="3:11" hidden="1" x14ac:dyDescent="0.25">
      <c r="C442" s="143"/>
      <c r="D442" s="151"/>
      <c r="E442" s="118"/>
      <c r="F442" s="97">
        <f t="shared" si="29"/>
        <v>0</v>
      </c>
      <c r="G442" s="161"/>
      <c r="H442" s="144"/>
      <c r="I442" s="130" t="e">
        <f>VLOOKUP(H442,Presupuesto!$B$11:$C$565,2,0)</f>
        <v>#N/A</v>
      </c>
      <c r="J442" s="98" t="str">
        <f t="shared" si="28"/>
        <v>Estudiantes y Graduados</v>
      </c>
      <c r="K442" s="98" t="s">
        <v>412</v>
      </c>
    </row>
    <row r="443" spans="3:11" hidden="1" x14ac:dyDescent="0.25">
      <c r="C443" s="143"/>
      <c r="D443" s="151"/>
      <c r="E443" s="118"/>
      <c r="F443" s="97">
        <f t="shared" si="29"/>
        <v>0</v>
      </c>
      <c r="G443" s="161"/>
      <c r="H443" s="144"/>
      <c r="I443" s="130" t="e">
        <f>VLOOKUP(H443,Presupuesto!$B$11:$C$565,2,0)</f>
        <v>#N/A</v>
      </c>
      <c r="J443" s="98" t="str">
        <f t="shared" si="28"/>
        <v>Estudiantes y Graduados</v>
      </c>
      <c r="K443" s="98" t="s">
        <v>412</v>
      </c>
    </row>
    <row r="444" spans="3:11" hidden="1" x14ac:dyDescent="0.25">
      <c r="C444" s="145"/>
      <c r="D444" s="151"/>
      <c r="E444" s="118"/>
      <c r="F444" s="97">
        <f t="shared" si="29"/>
        <v>0</v>
      </c>
      <c r="G444" s="161"/>
      <c r="H444" s="146"/>
      <c r="I444" s="130" t="e">
        <f>VLOOKUP(H444,Presupuesto!$B$11:$C$565,2,0)</f>
        <v>#N/A</v>
      </c>
      <c r="J444" s="98" t="str">
        <f t="shared" si="28"/>
        <v>Estudiantes y Graduados</v>
      </c>
      <c r="K444" s="98" t="s">
        <v>403</v>
      </c>
    </row>
    <row r="445" spans="3:11" hidden="1" x14ac:dyDescent="0.25">
      <c r="C445" s="145"/>
      <c r="D445" s="151"/>
      <c r="E445" s="118"/>
      <c r="F445" s="97">
        <f t="shared" si="29"/>
        <v>0</v>
      </c>
      <c r="G445" s="161"/>
      <c r="H445" s="146"/>
      <c r="I445" s="130" t="e">
        <f>VLOOKUP(H445,Presupuesto!$B$11:$C$565,2,0)</f>
        <v>#N/A</v>
      </c>
      <c r="J445" s="98" t="str">
        <f t="shared" si="28"/>
        <v>Estudiantes y Graduados</v>
      </c>
      <c r="K445" s="98" t="s">
        <v>412</v>
      </c>
    </row>
    <row r="446" spans="3:11" hidden="1" x14ac:dyDescent="0.25">
      <c r="C446" s="145"/>
      <c r="D446" s="151"/>
      <c r="E446" s="118"/>
      <c r="F446" s="97">
        <f t="shared" si="29"/>
        <v>0</v>
      </c>
      <c r="G446" s="161"/>
      <c r="H446" s="146"/>
      <c r="I446" s="130" t="e">
        <f>VLOOKUP(H446,Presupuesto!$B$11:$C$565,2,0)</f>
        <v>#N/A</v>
      </c>
      <c r="J446" s="98" t="str">
        <f t="shared" si="28"/>
        <v>Estudiantes y Graduados</v>
      </c>
      <c r="K446" s="98" t="s">
        <v>412</v>
      </c>
    </row>
    <row r="447" spans="3:11" hidden="1" x14ac:dyDescent="0.25">
      <c r="C447" s="145"/>
      <c r="D447" s="151"/>
      <c r="E447" s="118"/>
      <c r="F447" s="97">
        <f t="shared" si="29"/>
        <v>0</v>
      </c>
      <c r="G447" s="161"/>
      <c r="H447" s="146"/>
      <c r="I447" s="130" t="e">
        <f>VLOOKUP(H447,Presupuesto!$B$11:$C$565,2,0)</f>
        <v>#N/A</v>
      </c>
      <c r="J447" s="98" t="str">
        <f t="shared" si="28"/>
        <v>Estudiantes y Graduados</v>
      </c>
      <c r="K447" s="98" t="s">
        <v>412</v>
      </c>
    </row>
    <row r="448" spans="3:11" ht="15.75" hidden="1" thickBot="1" x14ac:dyDescent="0.3">
      <c r="C448" s="147"/>
      <c r="D448" s="159"/>
      <c r="E448" s="103"/>
      <c r="F448" s="105">
        <f t="shared" si="29"/>
        <v>0</v>
      </c>
      <c r="G448" s="162"/>
      <c r="H448" s="148"/>
      <c r="I448" s="132" t="e">
        <f>VLOOKUP(H448,Presupuesto!$B$11:$C$565,2,0)</f>
        <v>#N/A</v>
      </c>
      <c r="J448" s="106" t="str">
        <f t="shared" si="28"/>
        <v>Estudiantes y Graduados</v>
      </c>
      <c r="K448" s="124" t="s">
        <v>394</v>
      </c>
    </row>
    <row r="450" spans="3:11" ht="15.75" thickBot="1" x14ac:dyDescent="0.3"/>
    <row r="451" spans="3:11" ht="15.75" thickBot="1" x14ac:dyDescent="0.3">
      <c r="C451" s="157" t="s">
        <v>53</v>
      </c>
      <c r="D451" s="374">
        <f>SUM(F458:F492)</f>
        <v>411800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392</v>
      </c>
      <c r="D454" s="370"/>
      <c r="E454" s="93"/>
      <c r="F454" s="93"/>
      <c r="G454" s="93"/>
      <c r="H454" s="76"/>
      <c r="I454" s="76"/>
      <c r="J454" s="76"/>
      <c r="K454" s="112"/>
    </row>
    <row r="455" spans="3:11" ht="18.75" x14ac:dyDescent="0.25">
      <c r="C455" s="211" t="str">
        <f>'5. Estudiantes y Graduados'!F31</f>
        <v>Celebración Día del estudiante (Concierto Artistas universitarios)</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131</v>
      </c>
      <c r="H457" s="136" t="s">
        <v>46</v>
      </c>
      <c r="I457" s="133" t="s">
        <v>132</v>
      </c>
      <c r="J457" s="133" t="s">
        <v>410</v>
      </c>
      <c r="K457" s="133" t="s">
        <v>411</v>
      </c>
    </row>
    <row r="458" spans="3:11" x14ac:dyDescent="0.25">
      <c r="C458" s="626" t="s">
        <v>1652</v>
      </c>
      <c r="D458" s="616">
        <v>200</v>
      </c>
      <c r="E458" s="627">
        <v>20</v>
      </c>
      <c r="F458" s="504">
        <f t="shared" ref="F458:F466" si="30">D458*E458</f>
        <v>4000</v>
      </c>
      <c r="G458" s="161" t="s">
        <v>1509</v>
      </c>
      <c r="H458" s="142" t="s">
        <v>294</v>
      </c>
      <c r="I458" s="130" t="str">
        <f>VLOOKUP(H458,Presupuesto!$B$11:$C$565,2,0)</f>
        <v>IMPRENTA, PUBLIC. Y REPRODUC. (25300-00)</v>
      </c>
      <c r="J458" s="219" t="s">
        <v>1360</v>
      </c>
      <c r="K458" s="98" t="s">
        <v>398</v>
      </c>
    </row>
    <row r="459" spans="3:11" x14ac:dyDescent="0.25">
      <c r="C459" s="628" t="s">
        <v>1661</v>
      </c>
      <c r="D459" s="619">
        <v>10</v>
      </c>
      <c r="E459" s="629">
        <v>2500</v>
      </c>
      <c r="F459" s="504">
        <f t="shared" si="30"/>
        <v>25000</v>
      </c>
      <c r="G459" s="161" t="s">
        <v>1509</v>
      </c>
      <c r="H459" s="142" t="s">
        <v>296</v>
      </c>
      <c r="I459" s="130" t="str">
        <f>VLOOKUP(H459,Presupuesto!$B$11:$C$565,2,0)</f>
        <v>PUBLICIDAD Y PROPAGANDA</v>
      </c>
      <c r="J459" s="98" t="str">
        <f>$J$458</f>
        <v>Estudiantes y Graduados</v>
      </c>
      <c r="K459" s="98" t="s">
        <v>398</v>
      </c>
    </row>
    <row r="460" spans="3:11" x14ac:dyDescent="0.25">
      <c r="C460" s="628" t="s">
        <v>1714</v>
      </c>
      <c r="D460" s="619">
        <v>1</v>
      </c>
      <c r="E460" s="629">
        <v>150000</v>
      </c>
      <c r="F460" s="504">
        <f t="shared" si="30"/>
        <v>150000</v>
      </c>
      <c r="G460" s="161" t="s">
        <v>1509</v>
      </c>
      <c r="H460" s="142" t="s">
        <v>661</v>
      </c>
      <c r="I460" s="130" t="str">
        <f>VLOOKUP(H460,Presupuesto!$B$11:$C$565,2,0)</f>
        <v>OTROS ALQUILERES</v>
      </c>
      <c r="J460" s="98" t="str">
        <f t="shared" ref="J460:J492" si="31">$J$458</f>
        <v>Estudiantes y Graduados</v>
      </c>
      <c r="K460" s="98" t="s">
        <v>398</v>
      </c>
    </row>
    <row r="461" spans="3:11" x14ac:dyDescent="0.25">
      <c r="C461" s="628" t="s">
        <v>1715</v>
      </c>
      <c r="D461" s="619">
        <v>1</v>
      </c>
      <c r="E461" s="629">
        <v>20800</v>
      </c>
      <c r="F461" s="504">
        <f t="shared" si="30"/>
        <v>20800</v>
      </c>
      <c r="G461" s="161" t="s">
        <v>1509</v>
      </c>
      <c r="H461" s="142" t="s">
        <v>661</v>
      </c>
      <c r="I461" s="130" t="str">
        <f>VLOOKUP(H461,Presupuesto!$B$11:$C$565,2,0)</f>
        <v>OTROS ALQUILERES</v>
      </c>
      <c r="J461" s="98" t="str">
        <f t="shared" si="31"/>
        <v>Estudiantes y Graduados</v>
      </c>
      <c r="K461" s="98" t="s">
        <v>398</v>
      </c>
    </row>
    <row r="462" spans="3:11" x14ac:dyDescent="0.25">
      <c r="C462" s="628" t="s">
        <v>1700</v>
      </c>
      <c r="D462" s="619">
        <v>1</v>
      </c>
      <c r="E462" s="629">
        <v>21000</v>
      </c>
      <c r="F462" s="504">
        <f t="shared" si="30"/>
        <v>21000</v>
      </c>
      <c r="G462" s="161" t="s">
        <v>1509</v>
      </c>
      <c r="H462" s="142" t="s">
        <v>661</v>
      </c>
      <c r="I462" s="130" t="str">
        <f>VLOOKUP(H462,Presupuesto!$B$11:$C$565,2,0)</f>
        <v>OTROS ALQUILERES</v>
      </c>
      <c r="J462" s="98" t="str">
        <f t="shared" si="31"/>
        <v>Estudiantes y Graduados</v>
      </c>
      <c r="K462" s="98" t="s">
        <v>398</v>
      </c>
    </row>
    <row r="463" spans="3:11" x14ac:dyDescent="0.25">
      <c r="C463" s="628" t="s">
        <v>1716</v>
      </c>
      <c r="D463" s="619">
        <v>200</v>
      </c>
      <c r="E463" s="629">
        <v>150</v>
      </c>
      <c r="F463" s="504">
        <f t="shared" si="30"/>
        <v>30000</v>
      </c>
      <c r="G463" s="161" t="s">
        <v>1509</v>
      </c>
      <c r="H463" s="142" t="s">
        <v>311</v>
      </c>
      <c r="I463" s="130" t="str">
        <f>VLOOKUP(H463,Presupuesto!$B$11:$C$565,2,0)</f>
        <v>ALIMENTOS Y BEBIDAS PARA PERSONAS (31100-00)</v>
      </c>
      <c r="J463" s="98" t="str">
        <f t="shared" si="31"/>
        <v>Estudiantes y Graduados</v>
      </c>
      <c r="K463" s="98" t="s">
        <v>398</v>
      </c>
    </row>
    <row r="464" spans="3:11" x14ac:dyDescent="0.25">
      <c r="C464" s="628" t="s">
        <v>1701</v>
      </c>
      <c r="D464" s="619">
        <v>10</v>
      </c>
      <c r="E464" s="629">
        <v>15000</v>
      </c>
      <c r="F464" s="504">
        <f t="shared" si="30"/>
        <v>150000</v>
      </c>
      <c r="G464" s="161" t="s">
        <v>1509</v>
      </c>
      <c r="H464" s="142" t="s">
        <v>790</v>
      </c>
      <c r="I464" s="130" t="str">
        <f>VLOOKUP(H464,Presupuesto!$B$11:$C$565,2,0)</f>
        <v>ACTUACIONES ARTISTICAS</v>
      </c>
      <c r="J464" s="98" t="str">
        <f t="shared" si="31"/>
        <v>Estudiantes y Graduados</v>
      </c>
      <c r="K464" s="98" t="s">
        <v>398</v>
      </c>
    </row>
    <row r="465" spans="3:11" x14ac:dyDescent="0.25">
      <c r="C465" s="567" t="s">
        <v>1717</v>
      </c>
      <c r="D465" s="621">
        <v>5</v>
      </c>
      <c r="E465" s="580">
        <v>1000</v>
      </c>
      <c r="F465" s="504">
        <f t="shared" si="30"/>
        <v>5000</v>
      </c>
      <c r="G465" s="161" t="s">
        <v>1509</v>
      </c>
      <c r="H465" s="142" t="s">
        <v>661</v>
      </c>
      <c r="I465" s="130" t="str">
        <f>VLOOKUP(H465,Presupuesto!$B$11:$C$565,2,0)</f>
        <v>OTROS ALQUILERES</v>
      </c>
      <c r="J465" s="98" t="str">
        <f t="shared" si="31"/>
        <v>Estudiantes y Graduados</v>
      </c>
      <c r="K465" s="98" t="s">
        <v>398</v>
      </c>
    </row>
    <row r="466" spans="3:11" ht="15.75" thickBot="1" x14ac:dyDescent="0.3">
      <c r="C466" s="630" t="s">
        <v>1710</v>
      </c>
      <c r="D466" s="631">
        <v>1</v>
      </c>
      <c r="E466" s="632">
        <v>6000</v>
      </c>
      <c r="F466" s="504">
        <f t="shared" si="30"/>
        <v>6000</v>
      </c>
      <c r="G466" s="161" t="s">
        <v>1509</v>
      </c>
      <c r="H466" s="142" t="s">
        <v>296</v>
      </c>
      <c r="I466" s="130" t="str">
        <f>VLOOKUP(H466,Presupuesto!$B$11:$C$565,2,0)</f>
        <v>PUBLICIDAD Y PROPAGANDA</v>
      </c>
      <c r="J466" s="98" t="str">
        <f t="shared" si="31"/>
        <v>Estudiantes y Graduados</v>
      </c>
      <c r="K466" s="98" t="s">
        <v>398</v>
      </c>
    </row>
    <row r="467" spans="3:11" ht="15.75" hidden="1" thickBot="1" x14ac:dyDescent="0.3">
      <c r="C467" s="558"/>
      <c r="D467" s="559"/>
      <c r="E467" s="560"/>
      <c r="F467" s="97"/>
      <c r="G467" s="161"/>
      <c r="H467" s="142"/>
      <c r="I467" s="130" t="e">
        <f>VLOOKUP(H467,Presupuesto!$B$11:$C$565,2,0)</f>
        <v>#N/A</v>
      </c>
      <c r="J467" s="98" t="str">
        <f t="shared" si="31"/>
        <v>Estudiantes y Graduados</v>
      </c>
      <c r="K467" s="98" t="s">
        <v>398</v>
      </c>
    </row>
    <row r="468" spans="3:11" hidden="1" x14ac:dyDescent="0.25">
      <c r="C468" s="141"/>
      <c r="D468" s="158"/>
      <c r="E468" s="123"/>
      <c r="F468" s="97">
        <f t="shared" ref="F468:F492" si="32">D468*E468</f>
        <v>0</v>
      </c>
      <c r="G468" s="161"/>
      <c r="H468" s="142"/>
      <c r="I468" s="130" t="e">
        <f>VLOOKUP(H468,Presupuesto!$B$11:$C$565,2,0)</f>
        <v>#N/A</v>
      </c>
      <c r="J468" s="98" t="str">
        <f t="shared" si="31"/>
        <v>Estudiantes y Graduados</v>
      </c>
      <c r="K468" s="98" t="s">
        <v>398</v>
      </c>
    </row>
    <row r="469" spans="3:11" hidden="1" x14ac:dyDescent="0.25">
      <c r="C469" s="141"/>
      <c r="D469" s="158"/>
      <c r="E469" s="123"/>
      <c r="F469" s="97">
        <f t="shared" si="32"/>
        <v>0</v>
      </c>
      <c r="G469" s="161"/>
      <c r="H469" s="142"/>
      <c r="I469" s="130" t="e">
        <f>VLOOKUP(H469,Presupuesto!$B$11:$C$565,2,0)</f>
        <v>#N/A</v>
      </c>
      <c r="J469" s="98" t="str">
        <f t="shared" si="31"/>
        <v>Estudiantes y Graduados</v>
      </c>
      <c r="K469" s="98" t="s">
        <v>398</v>
      </c>
    </row>
    <row r="470" spans="3:11" hidden="1" x14ac:dyDescent="0.25">
      <c r="C470" s="141"/>
      <c r="D470" s="158"/>
      <c r="E470" s="123"/>
      <c r="F470" s="97">
        <f t="shared" si="32"/>
        <v>0</v>
      </c>
      <c r="G470" s="161"/>
      <c r="H470" s="142"/>
      <c r="I470" s="130" t="e">
        <f>VLOOKUP(H470,Presupuesto!$B$11:$C$565,2,0)</f>
        <v>#N/A</v>
      </c>
      <c r="J470" s="98" t="str">
        <f t="shared" si="31"/>
        <v>Estudiantes y Graduados</v>
      </c>
      <c r="K470" s="98" t="s">
        <v>398</v>
      </c>
    </row>
    <row r="471" spans="3:11" hidden="1" x14ac:dyDescent="0.25">
      <c r="C471" s="141"/>
      <c r="D471" s="158"/>
      <c r="E471" s="123"/>
      <c r="F471" s="97">
        <f t="shared" si="32"/>
        <v>0</v>
      </c>
      <c r="G471" s="161"/>
      <c r="H471" s="142"/>
      <c r="I471" s="130" t="e">
        <f>VLOOKUP(H471,Presupuesto!$B$11:$C$565,2,0)</f>
        <v>#N/A</v>
      </c>
      <c r="J471" s="98" t="str">
        <f t="shared" si="31"/>
        <v>Estudiantes y Graduados</v>
      </c>
      <c r="K471" s="98" t="s">
        <v>398</v>
      </c>
    </row>
    <row r="472" spans="3:11" hidden="1" x14ac:dyDescent="0.25">
      <c r="C472" s="141"/>
      <c r="D472" s="158"/>
      <c r="E472" s="123"/>
      <c r="F472" s="97">
        <f t="shared" si="32"/>
        <v>0</v>
      </c>
      <c r="G472" s="161"/>
      <c r="H472" s="142"/>
      <c r="I472" s="130" t="e">
        <f>VLOOKUP(H472,Presupuesto!$B$11:$C$565,2,0)</f>
        <v>#N/A</v>
      </c>
      <c r="J472" s="98" t="str">
        <f t="shared" si="31"/>
        <v>Estudiantes y Graduados</v>
      </c>
      <c r="K472" s="98" t="s">
        <v>398</v>
      </c>
    </row>
    <row r="473" spans="3:11" hidden="1" x14ac:dyDescent="0.25">
      <c r="C473" s="141"/>
      <c r="D473" s="158"/>
      <c r="E473" s="123"/>
      <c r="F473" s="97">
        <f t="shared" si="32"/>
        <v>0</v>
      </c>
      <c r="G473" s="161"/>
      <c r="H473" s="142"/>
      <c r="I473" s="130" t="e">
        <f>VLOOKUP(H473,Presupuesto!$B$11:$C$565,2,0)</f>
        <v>#N/A</v>
      </c>
      <c r="J473" s="98" t="str">
        <f t="shared" si="31"/>
        <v>Estudiantes y Graduados</v>
      </c>
      <c r="K473" s="98" t="s">
        <v>398</v>
      </c>
    </row>
    <row r="474" spans="3:11" hidden="1" x14ac:dyDescent="0.25">
      <c r="C474" s="141"/>
      <c r="D474" s="158"/>
      <c r="E474" s="123"/>
      <c r="F474" s="97">
        <f t="shared" si="32"/>
        <v>0</v>
      </c>
      <c r="G474" s="161"/>
      <c r="H474" s="142"/>
      <c r="I474" s="130" t="e">
        <f>VLOOKUP(H474,Presupuesto!$B$11:$C$565,2,0)</f>
        <v>#N/A</v>
      </c>
      <c r="J474" s="98" t="str">
        <f t="shared" si="31"/>
        <v>Estudiantes y Graduados</v>
      </c>
      <c r="K474" s="98" t="s">
        <v>398</v>
      </c>
    </row>
    <row r="475" spans="3:11" hidden="1" x14ac:dyDescent="0.25">
      <c r="C475" s="141"/>
      <c r="D475" s="158"/>
      <c r="E475" s="123"/>
      <c r="F475" s="97">
        <f t="shared" si="32"/>
        <v>0</v>
      </c>
      <c r="G475" s="161"/>
      <c r="H475" s="142"/>
      <c r="I475" s="130" t="e">
        <f>VLOOKUP(H475,Presupuesto!$B$11:$C$565,2,0)</f>
        <v>#N/A</v>
      </c>
      <c r="J475" s="98" t="str">
        <f t="shared" si="31"/>
        <v>Estudiantes y Graduados</v>
      </c>
      <c r="K475" s="98" t="s">
        <v>412</v>
      </c>
    </row>
    <row r="476" spans="3:11" hidden="1" x14ac:dyDescent="0.25">
      <c r="C476" s="141"/>
      <c r="D476" s="158"/>
      <c r="E476" s="123"/>
      <c r="F476" s="97">
        <f t="shared" si="32"/>
        <v>0</v>
      </c>
      <c r="G476" s="161"/>
      <c r="H476" s="142"/>
      <c r="I476" s="130" t="e">
        <f>VLOOKUP(H476,Presupuesto!$B$11:$C$565,2,0)</f>
        <v>#N/A</v>
      </c>
      <c r="J476" s="98" t="str">
        <f t="shared" si="31"/>
        <v>Estudiantes y Graduados</v>
      </c>
      <c r="K476" s="98" t="s">
        <v>412</v>
      </c>
    </row>
    <row r="477" spans="3:11" hidden="1" x14ac:dyDescent="0.25">
      <c r="C477" s="141"/>
      <c r="D477" s="158"/>
      <c r="E477" s="123"/>
      <c r="F477" s="97">
        <f t="shared" si="32"/>
        <v>0</v>
      </c>
      <c r="G477" s="161"/>
      <c r="H477" s="142"/>
      <c r="I477" s="130" t="e">
        <f>VLOOKUP(H477,Presupuesto!$B$11:$C$565,2,0)</f>
        <v>#N/A</v>
      </c>
      <c r="J477" s="98" t="str">
        <f t="shared" si="31"/>
        <v>Estudiantes y Graduados</v>
      </c>
      <c r="K477" s="98" t="s">
        <v>412</v>
      </c>
    </row>
    <row r="478" spans="3:11" hidden="1" x14ac:dyDescent="0.25">
      <c r="C478" s="141"/>
      <c r="D478" s="158"/>
      <c r="E478" s="123"/>
      <c r="F478" s="97">
        <f t="shared" si="32"/>
        <v>0</v>
      </c>
      <c r="G478" s="161"/>
      <c r="H478" s="142"/>
      <c r="I478" s="130" t="e">
        <f>VLOOKUP(H478,Presupuesto!$B$11:$C$565,2,0)</f>
        <v>#N/A</v>
      </c>
      <c r="J478" s="98" t="str">
        <f t="shared" si="31"/>
        <v>Estudiantes y Graduados</v>
      </c>
      <c r="K478" s="98" t="s">
        <v>412</v>
      </c>
    </row>
    <row r="479" spans="3:11" hidden="1" x14ac:dyDescent="0.25">
      <c r="C479" s="141"/>
      <c r="D479" s="158"/>
      <c r="E479" s="123"/>
      <c r="F479" s="97">
        <f t="shared" si="32"/>
        <v>0</v>
      </c>
      <c r="G479" s="161"/>
      <c r="H479" s="142"/>
      <c r="I479" s="130" t="e">
        <f>VLOOKUP(H479,Presupuesto!$B$11:$C$565,2,0)</f>
        <v>#N/A</v>
      </c>
      <c r="J479" s="98" t="str">
        <f t="shared" si="31"/>
        <v>Estudiantes y Graduados</v>
      </c>
      <c r="K479" s="98" t="s">
        <v>412</v>
      </c>
    </row>
    <row r="480" spans="3:11" hidden="1" x14ac:dyDescent="0.25">
      <c r="C480" s="143"/>
      <c r="D480" s="151"/>
      <c r="E480" s="118"/>
      <c r="F480" s="97">
        <f t="shared" si="32"/>
        <v>0</v>
      </c>
      <c r="G480" s="161"/>
      <c r="H480" s="144"/>
      <c r="I480" s="130" t="e">
        <f>VLOOKUP(H480,Presupuesto!$B$11:$C$565,2,0)</f>
        <v>#N/A</v>
      </c>
      <c r="J480" s="98" t="str">
        <f t="shared" si="31"/>
        <v>Estudiantes y Graduados</v>
      </c>
      <c r="K480" s="98" t="s">
        <v>412</v>
      </c>
    </row>
    <row r="481" spans="3:11" hidden="1" x14ac:dyDescent="0.25">
      <c r="C481" s="143"/>
      <c r="D481" s="151"/>
      <c r="E481" s="118"/>
      <c r="F481" s="97">
        <f t="shared" si="32"/>
        <v>0</v>
      </c>
      <c r="G481" s="161"/>
      <c r="H481" s="144"/>
      <c r="I481" s="130" t="e">
        <f>VLOOKUP(H481,Presupuesto!$B$11:$C$565,2,0)</f>
        <v>#N/A</v>
      </c>
      <c r="J481" s="98" t="str">
        <f t="shared" si="31"/>
        <v>Estudiantes y Graduados</v>
      </c>
      <c r="K481" s="98" t="s">
        <v>412</v>
      </c>
    </row>
    <row r="482" spans="3:11" hidden="1" x14ac:dyDescent="0.25">
      <c r="C482" s="143"/>
      <c r="D482" s="151"/>
      <c r="E482" s="118"/>
      <c r="F482" s="97">
        <f t="shared" si="32"/>
        <v>0</v>
      </c>
      <c r="G482" s="161"/>
      <c r="H482" s="144"/>
      <c r="I482" s="130" t="e">
        <f>VLOOKUP(H482,Presupuesto!$B$11:$C$565,2,0)</f>
        <v>#N/A</v>
      </c>
      <c r="J482" s="98" t="str">
        <f t="shared" si="31"/>
        <v>Estudiantes y Graduados</v>
      </c>
      <c r="K482" s="98" t="s">
        <v>412</v>
      </c>
    </row>
    <row r="483" spans="3:11" hidden="1" x14ac:dyDescent="0.25">
      <c r="C483" s="143"/>
      <c r="D483" s="151"/>
      <c r="E483" s="118"/>
      <c r="F483" s="97">
        <f t="shared" si="32"/>
        <v>0</v>
      </c>
      <c r="G483" s="161"/>
      <c r="H483" s="144"/>
      <c r="I483" s="130" t="e">
        <f>VLOOKUP(H483,Presupuesto!$B$11:$C$565,2,0)</f>
        <v>#N/A</v>
      </c>
      <c r="J483" s="98" t="str">
        <f t="shared" si="31"/>
        <v>Estudiantes y Graduados</v>
      </c>
      <c r="K483" s="98" t="s">
        <v>412</v>
      </c>
    </row>
    <row r="484" spans="3:11" hidden="1" x14ac:dyDescent="0.25">
      <c r="C484" s="143"/>
      <c r="D484" s="151"/>
      <c r="E484" s="118"/>
      <c r="F484" s="97">
        <f t="shared" si="32"/>
        <v>0</v>
      </c>
      <c r="G484" s="161"/>
      <c r="H484" s="144"/>
      <c r="I484" s="130" t="e">
        <f>VLOOKUP(H484,Presupuesto!$B$11:$C$565,2,0)</f>
        <v>#N/A</v>
      </c>
      <c r="J484" s="98" t="str">
        <f t="shared" si="31"/>
        <v>Estudiantes y Graduados</v>
      </c>
      <c r="K484" s="98" t="s">
        <v>412</v>
      </c>
    </row>
    <row r="485" spans="3:11" hidden="1" x14ac:dyDescent="0.25">
      <c r="C485" s="143"/>
      <c r="D485" s="151"/>
      <c r="E485" s="118"/>
      <c r="F485" s="97">
        <f t="shared" si="32"/>
        <v>0</v>
      </c>
      <c r="G485" s="161"/>
      <c r="H485" s="144"/>
      <c r="I485" s="130" t="e">
        <f>VLOOKUP(H485,Presupuesto!$B$11:$C$565,2,0)</f>
        <v>#N/A</v>
      </c>
      <c r="J485" s="98" t="str">
        <f t="shared" si="31"/>
        <v>Estudiantes y Graduados</v>
      </c>
      <c r="K485" s="98" t="s">
        <v>412</v>
      </c>
    </row>
    <row r="486" spans="3:11" hidden="1" x14ac:dyDescent="0.25">
      <c r="C486" s="143"/>
      <c r="D486" s="151"/>
      <c r="E486" s="118"/>
      <c r="F486" s="97">
        <f t="shared" si="32"/>
        <v>0</v>
      </c>
      <c r="G486" s="161"/>
      <c r="H486" s="144"/>
      <c r="I486" s="130" t="e">
        <f>VLOOKUP(H486,Presupuesto!$B$11:$C$565,2,0)</f>
        <v>#N/A</v>
      </c>
      <c r="J486" s="98" t="str">
        <f t="shared" si="31"/>
        <v>Estudiantes y Graduados</v>
      </c>
      <c r="K486" s="98" t="s">
        <v>412</v>
      </c>
    </row>
    <row r="487" spans="3:11" hidden="1" x14ac:dyDescent="0.25">
      <c r="C487" s="143"/>
      <c r="D487" s="151"/>
      <c r="E487" s="118"/>
      <c r="F487" s="97">
        <f t="shared" si="32"/>
        <v>0</v>
      </c>
      <c r="G487" s="161"/>
      <c r="H487" s="144"/>
      <c r="I487" s="130" t="e">
        <f>VLOOKUP(H487,Presupuesto!$B$11:$C$565,2,0)</f>
        <v>#N/A</v>
      </c>
      <c r="J487" s="98" t="str">
        <f t="shared" si="31"/>
        <v>Estudiantes y Graduados</v>
      </c>
      <c r="K487" s="98" t="s">
        <v>412</v>
      </c>
    </row>
    <row r="488" spans="3:11" hidden="1" x14ac:dyDescent="0.25">
      <c r="C488" s="145"/>
      <c r="D488" s="151"/>
      <c r="E488" s="118"/>
      <c r="F488" s="97">
        <f t="shared" si="32"/>
        <v>0</v>
      </c>
      <c r="G488" s="161"/>
      <c r="H488" s="146"/>
      <c r="I488" s="130" t="e">
        <f>VLOOKUP(H488,Presupuesto!$B$11:$C$565,2,0)</f>
        <v>#N/A</v>
      </c>
      <c r="J488" s="98" t="str">
        <f t="shared" si="31"/>
        <v>Estudiantes y Graduados</v>
      </c>
      <c r="K488" s="98" t="s">
        <v>403</v>
      </c>
    </row>
    <row r="489" spans="3:11" hidden="1" x14ac:dyDescent="0.25">
      <c r="C489" s="145"/>
      <c r="D489" s="151"/>
      <c r="E489" s="118"/>
      <c r="F489" s="97">
        <f t="shared" si="32"/>
        <v>0</v>
      </c>
      <c r="G489" s="161"/>
      <c r="H489" s="146"/>
      <c r="I489" s="130" t="e">
        <f>VLOOKUP(H489,Presupuesto!$B$11:$C$565,2,0)</f>
        <v>#N/A</v>
      </c>
      <c r="J489" s="98" t="str">
        <f t="shared" si="31"/>
        <v>Estudiantes y Graduados</v>
      </c>
      <c r="K489" s="98" t="s">
        <v>412</v>
      </c>
    </row>
    <row r="490" spans="3:11" hidden="1" x14ac:dyDescent="0.25">
      <c r="C490" s="145"/>
      <c r="D490" s="151"/>
      <c r="E490" s="118"/>
      <c r="F490" s="97">
        <f t="shared" si="32"/>
        <v>0</v>
      </c>
      <c r="G490" s="161"/>
      <c r="H490" s="146"/>
      <c r="I490" s="130" t="e">
        <f>VLOOKUP(H490,Presupuesto!$B$11:$C$565,2,0)</f>
        <v>#N/A</v>
      </c>
      <c r="J490" s="98" t="str">
        <f t="shared" si="31"/>
        <v>Estudiantes y Graduados</v>
      </c>
      <c r="K490" s="98" t="s">
        <v>412</v>
      </c>
    </row>
    <row r="491" spans="3:11" hidden="1" x14ac:dyDescent="0.25">
      <c r="C491" s="145"/>
      <c r="D491" s="151"/>
      <c r="E491" s="118"/>
      <c r="F491" s="97">
        <f t="shared" si="32"/>
        <v>0</v>
      </c>
      <c r="G491" s="161"/>
      <c r="H491" s="146"/>
      <c r="I491" s="130" t="e">
        <f>VLOOKUP(H491,Presupuesto!$B$11:$C$565,2,0)</f>
        <v>#N/A</v>
      </c>
      <c r="J491" s="98" t="str">
        <f t="shared" si="31"/>
        <v>Estudiantes y Graduados</v>
      </c>
      <c r="K491" s="98" t="s">
        <v>412</v>
      </c>
    </row>
    <row r="492" spans="3:11" ht="15.75" hidden="1" thickBot="1" x14ac:dyDescent="0.3">
      <c r="C492" s="147"/>
      <c r="D492" s="159"/>
      <c r="E492" s="103"/>
      <c r="F492" s="105">
        <f t="shared" si="32"/>
        <v>0</v>
      </c>
      <c r="G492" s="162"/>
      <c r="H492" s="148"/>
      <c r="I492" s="132" t="e">
        <f>VLOOKUP(H492,Presupuesto!$B$11:$C$565,2,0)</f>
        <v>#N/A</v>
      </c>
      <c r="J492" s="106" t="str">
        <f t="shared" si="31"/>
        <v>Estudiantes y Graduados</v>
      </c>
      <c r="K492" s="124" t="s">
        <v>394</v>
      </c>
    </row>
    <row r="494" spans="3:11" ht="15.75" thickBot="1" x14ac:dyDescent="0.3">
      <c r="F494" s="90"/>
      <c r="G494" s="89"/>
      <c r="H494" s="90"/>
      <c r="I494" s="90"/>
    </row>
    <row r="495" spans="3:11" ht="15.75" thickBot="1" x14ac:dyDescent="0.3">
      <c r="C495" s="157" t="s">
        <v>53</v>
      </c>
      <c r="D495" s="374">
        <f>SUM(F502:F536)</f>
        <v>208000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392</v>
      </c>
      <c r="D498" s="370"/>
      <c r="E498" s="93"/>
      <c r="F498" s="93"/>
      <c r="G498" s="93"/>
      <c r="H498" s="76"/>
      <c r="I498" s="76"/>
      <c r="J498" s="76"/>
      <c r="K498" s="112"/>
    </row>
    <row r="499" spans="3:11" ht="18.75" x14ac:dyDescent="0.25">
      <c r="C499" s="211" t="str">
        <f>'3. Vinculación Univ. Sociedad'!F29</f>
        <v>Campaña publicitaria sobre logros del Hospital Escuela 2015</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131</v>
      </c>
      <c r="H501" s="136" t="s">
        <v>46</v>
      </c>
      <c r="I501" s="133" t="s">
        <v>132</v>
      </c>
      <c r="J501" s="133" t="s">
        <v>410</v>
      </c>
      <c r="K501" s="133" t="s">
        <v>411</v>
      </c>
    </row>
    <row r="502" spans="3:11" x14ac:dyDescent="0.25">
      <c r="C502" s="547" t="s">
        <v>1652</v>
      </c>
      <c r="D502" s="633">
        <v>200</v>
      </c>
      <c r="E502" s="546">
        <v>20</v>
      </c>
      <c r="F502" s="504">
        <f t="shared" ref="F502:F505" si="33">D502*E502</f>
        <v>4000</v>
      </c>
      <c r="G502" s="161" t="s">
        <v>1509</v>
      </c>
      <c r="H502" s="142" t="s">
        <v>294</v>
      </c>
      <c r="I502" s="130" t="str">
        <f>VLOOKUP(H502,Presupuesto!$B$11:$C$565,2,0)</f>
        <v>IMPRENTA, PUBLIC. Y REPRODUC. (25300-00)</v>
      </c>
      <c r="J502" s="219" t="s">
        <v>471</v>
      </c>
      <c r="K502" s="98" t="s">
        <v>412</v>
      </c>
    </row>
    <row r="503" spans="3:11" x14ac:dyDescent="0.25">
      <c r="C503" s="553" t="s">
        <v>1680</v>
      </c>
      <c r="D503" s="557">
        <v>2</v>
      </c>
      <c r="E503" s="552">
        <v>30000</v>
      </c>
      <c r="F503" s="504">
        <f t="shared" si="33"/>
        <v>60000</v>
      </c>
      <c r="G503" s="161" t="s">
        <v>1509</v>
      </c>
      <c r="H503" s="142" t="s">
        <v>296</v>
      </c>
      <c r="I503" s="130" t="str">
        <f>VLOOKUP(H503,Presupuesto!$B$11:$C$565,2,0)</f>
        <v>PUBLICIDAD Y PROPAGANDA</v>
      </c>
      <c r="J503" s="98" t="str">
        <f>$J$502</f>
        <v>Vinculación Universidad-Sociedad</v>
      </c>
      <c r="K503" s="98" t="s">
        <v>412</v>
      </c>
    </row>
    <row r="504" spans="3:11" x14ac:dyDescent="0.25">
      <c r="C504" s="553" t="s">
        <v>1718</v>
      </c>
      <c r="D504" s="557">
        <v>2</v>
      </c>
      <c r="E504" s="552">
        <v>32000</v>
      </c>
      <c r="F504" s="504">
        <f t="shared" si="33"/>
        <v>64000</v>
      </c>
      <c r="G504" s="161" t="s">
        <v>1509</v>
      </c>
      <c r="H504" s="142" t="s">
        <v>296</v>
      </c>
      <c r="I504" s="130" t="str">
        <f>VLOOKUP(H504,Presupuesto!$B$11:$C$565,2,0)</f>
        <v>PUBLICIDAD Y PROPAGANDA</v>
      </c>
      <c r="J504" s="98" t="str">
        <f t="shared" ref="J504:J536" si="34">$J$502</f>
        <v>Vinculación Universidad-Sociedad</v>
      </c>
      <c r="K504" s="98" t="s">
        <v>412</v>
      </c>
    </row>
    <row r="505" spans="3:11" x14ac:dyDescent="0.25">
      <c r="C505" s="550" t="s">
        <v>1719</v>
      </c>
      <c r="D505" s="551">
        <v>2000</v>
      </c>
      <c r="E505" s="552">
        <v>40</v>
      </c>
      <c r="F505" s="504">
        <f t="shared" si="33"/>
        <v>80000</v>
      </c>
      <c r="G505" s="161" t="s">
        <v>1509</v>
      </c>
      <c r="H505" s="142" t="s">
        <v>294</v>
      </c>
      <c r="I505" s="130" t="str">
        <f>VLOOKUP(H505,Presupuesto!$B$11:$C$565,2,0)</f>
        <v>IMPRENTA, PUBLIC. Y REPRODUC. (25300-00)</v>
      </c>
      <c r="J505" s="98" t="str">
        <f t="shared" si="34"/>
        <v>Vinculación Universidad-Sociedad</v>
      </c>
      <c r="K505" s="98" t="s">
        <v>412</v>
      </c>
    </row>
    <row r="506" spans="3:11" hidden="1" x14ac:dyDescent="0.25">
      <c r="C506" s="141"/>
      <c r="D506" s="158"/>
      <c r="E506" s="123"/>
      <c r="F506" s="97">
        <f t="shared" ref="F506:F536" si="35">D506*E506</f>
        <v>0</v>
      </c>
      <c r="G506" s="161"/>
      <c r="H506" s="142"/>
      <c r="I506" s="130" t="e">
        <f>VLOOKUP(H506,Presupuesto!$B$11:$C$565,2,0)</f>
        <v>#N/A</v>
      </c>
      <c r="J506" s="98" t="str">
        <f t="shared" si="34"/>
        <v>Vinculación Universidad-Sociedad</v>
      </c>
      <c r="K506" s="98" t="s">
        <v>412</v>
      </c>
    </row>
    <row r="507" spans="3:11" hidden="1" x14ac:dyDescent="0.25">
      <c r="C507" s="141"/>
      <c r="D507" s="158"/>
      <c r="E507" s="123"/>
      <c r="F507" s="97">
        <f t="shared" si="35"/>
        <v>0</v>
      </c>
      <c r="G507" s="161"/>
      <c r="H507" s="142"/>
      <c r="I507" s="130" t="e">
        <f>VLOOKUP(H507,Presupuesto!$B$11:$C$565,2,0)</f>
        <v>#N/A</v>
      </c>
      <c r="J507" s="98" t="str">
        <f t="shared" si="34"/>
        <v>Vinculación Universidad-Sociedad</v>
      </c>
      <c r="K507" s="98" t="s">
        <v>401</v>
      </c>
    </row>
    <row r="508" spans="3:11" hidden="1" x14ac:dyDescent="0.25">
      <c r="C508" s="141"/>
      <c r="D508" s="158"/>
      <c r="E508" s="123"/>
      <c r="F508" s="97">
        <f t="shared" si="35"/>
        <v>0</v>
      </c>
      <c r="G508" s="161"/>
      <c r="H508" s="142"/>
      <c r="I508" s="130" t="e">
        <f>VLOOKUP(H508,Presupuesto!$B$11:$C$565,2,0)</f>
        <v>#N/A</v>
      </c>
      <c r="J508" s="98" t="str">
        <f t="shared" si="34"/>
        <v>Vinculación Universidad-Sociedad</v>
      </c>
      <c r="K508" s="98" t="s">
        <v>412</v>
      </c>
    </row>
    <row r="509" spans="3:11" hidden="1" x14ac:dyDescent="0.25">
      <c r="C509" s="141"/>
      <c r="D509" s="158"/>
      <c r="E509" s="123"/>
      <c r="F509" s="97">
        <f t="shared" si="35"/>
        <v>0</v>
      </c>
      <c r="G509" s="161"/>
      <c r="H509" s="142"/>
      <c r="I509" s="130" t="e">
        <f>VLOOKUP(H509,Presupuesto!$B$11:$C$565,2,0)</f>
        <v>#N/A</v>
      </c>
      <c r="J509" s="98" t="str">
        <f t="shared" si="34"/>
        <v>Vinculación Universidad-Sociedad</v>
      </c>
      <c r="K509" s="98" t="s">
        <v>412</v>
      </c>
    </row>
    <row r="510" spans="3:11" hidden="1" x14ac:dyDescent="0.25">
      <c r="C510" s="141"/>
      <c r="D510" s="158"/>
      <c r="E510" s="123"/>
      <c r="F510" s="97">
        <f t="shared" si="35"/>
        <v>0</v>
      </c>
      <c r="G510" s="161"/>
      <c r="H510" s="142"/>
      <c r="I510" s="130" t="e">
        <f>VLOOKUP(H510,Presupuesto!$B$11:$C$565,2,0)</f>
        <v>#N/A</v>
      </c>
      <c r="J510" s="98" t="str">
        <f t="shared" si="34"/>
        <v>Vinculación Universidad-Sociedad</v>
      </c>
      <c r="K510" s="98" t="s">
        <v>412</v>
      </c>
    </row>
    <row r="511" spans="3:11" hidden="1" x14ac:dyDescent="0.25">
      <c r="C511" s="141"/>
      <c r="D511" s="158"/>
      <c r="E511" s="123"/>
      <c r="F511" s="97">
        <f t="shared" si="35"/>
        <v>0</v>
      </c>
      <c r="G511" s="161"/>
      <c r="H511" s="142"/>
      <c r="I511" s="130" t="e">
        <f>VLOOKUP(H511,Presupuesto!$B$11:$C$565,2,0)</f>
        <v>#N/A</v>
      </c>
      <c r="J511" s="98" t="str">
        <f t="shared" si="34"/>
        <v>Vinculación Universidad-Sociedad</v>
      </c>
      <c r="K511" s="98" t="s">
        <v>412</v>
      </c>
    </row>
    <row r="512" spans="3:11" hidden="1" x14ac:dyDescent="0.25">
      <c r="C512" s="141"/>
      <c r="D512" s="158"/>
      <c r="E512" s="123"/>
      <c r="F512" s="97">
        <f t="shared" si="35"/>
        <v>0</v>
      </c>
      <c r="G512" s="161"/>
      <c r="H512" s="142"/>
      <c r="I512" s="130" t="e">
        <f>VLOOKUP(H512,Presupuesto!$B$11:$C$565,2,0)</f>
        <v>#N/A</v>
      </c>
      <c r="J512" s="98" t="str">
        <f t="shared" si="34"/>
        <v>Vinculación Universidad-Sociedad</v>
      </c>
      <c r="K512" s="98" t="s">
        <v>412</v>
      </c>
    </row>
    <row r="513" spans="3:11" hidden="1" x14ac:dyDescent="0.25">
      <c r="C513" s="141"/>
      <c r="D513" s="158"/>
      <c r="E513" s="123"/>
      <c r="F513" s="97">
        <f t="shared" si="35"/>
        <v>0</v>
      </c>
      <c r="G513" s="161"/>
      <c r="H513" s="142"/>
      <c r="I513" s="130" t="e">
        <f>VLOOKUP(H513,Presupuesto!$B$11:$C$565,2,0)</f>
        <v>#N/A</v>
      </c>
      <c r="J513" s="98" t="str">
        <f t="shared" si="34"/>
        <v>Vinculación Universidad-Sociedad</v>
      </c>
      <c r="K513" s="98" t="s">
        <v>412</v>
      </c>
    </row>
    <row r="514" spans="3:11" hidden="1" x14ac:dyDescent="0.25">
      <c r="C514" s="141"/>
      <c r="D514" s="158"/>
      <c r="E514" s="123"/>
      <c r="F514" s="97">
        <f t="shared" si="35"/>
        <v>0</v>
      </c>
      <c r="G514" s="161"/>
      <c r="H514" s="142"/>
      <c r="I514" s="130" t="e">
        <f>VLOOKUP(H514,Presupuesto!$B$11:$C$565,2,0)</f>
        <v>#N/A</v>
      </c>
      <c r="J514" s="98" t="str">
        <f t="shared" si="34"/>
        <v>Vinculación Universidad-Sociedad</v>
      </c>
      <c r="K514" s="98" t="s">
        <v>412</v>
      </c>
    </row>
    <row r="515" spans="3:11" hidden="1" x14ac:dyDescent="0.25">
      <c r="C515" s="141"/>
      <c r="D515" s="158"/>
      <c r="E515" s="123"/>
      <c r="F515" s="97">
        <f t="shared" si="35"/>
        <v>0</v>
      </c>
      <c r="G515" s="161"/>
      <c r="H515" s="142"/>
      <c r="I515" s="130" t="e">
        <f>VLOOKUP(H515,Presupuesto!$B$11:$C$565,2,0)</f>
        <v>#N/A</v>
      </c>
      <c r="J515" s="98" t="str">
        <f t="shared" si="34"/>
        <v>Vinculación Universidad-Sociedad</v>
      </c>
      <c r="K515" s="98" t="s">
        <v>412</v>
      </c>
    </row>
    <row r="516" spans="3:11" hidden="1" x14ac:dyDescent="0.25">
      <c r="C516" s="141"/>
      <c r="D516" s="158"/>
      <c r="E516" s="123"/>
      <c r="F516" s="97">
        <f t="shared" si="35"/>
        <v>0</v>
      </c>
      <c r="G516" s="161"/>
      <c r="H516" s="142"/>
      <c r="I516" s="130" t="e">
        <f>VLOOKUP(H516,Presupuesto!$B$11:$C$565,2,0)</f>
        <v>#N/A</v>
      </c>
      <c r="J516" s="98" t="str">
        <f t="shared" si="34"/>
        <v>Vinculación Universidad-Sociedad</v>
      </c>
      <c r="K516" s="98" t="s">
        <v>412</v>
      </c>
    </row>
    <row r="517" spans="3:11" hidden="1" x14ac:dyDescent="0.25">
      <c r="C517" s="141"/>
      <c r="D517" s="158"/>
      <c r="E517" s="123"/>
      <c r="F517" s="97">
        <f t="shared" si="35"/>
        <v>0</v>
      </c>
      <c r="G517" s="161"/>
      <c r="H517" s="142"/>
      <c r="I517" s="130" t="e">
        <f>VLOOKUP(H517,Presupuesto!$B$11:$C$565,2,0)</f>
        <v>#N/A</v>
      </c>
      <c r="J517" s="98" t="str">
        <f t="shared" si="34"/>
        <v>Vinculación Universidad-Sociedad</v>
      </c>
      <c r="K517" s="98" t="s">
        <v>412</v>
      </c>
    </row>
    <row r="518" spans="3:11" hidden="1" x14ac:dyDescent="0.25">
      <c r="C518" s="141"/>
      <c r="D518" s="158"/>
      <c r="E518" s="123"/>
      <c r="F518" s="97">
        <f t="shared" si="35"/>
        <v>0</v>
      </c>
      <c r="G518" s="161"/>
      <c r="H518" s="142"/>
      <c r="I518" s="130" t="e">
        <f>VLOOKUP(H518,Presupuesto!$B$11:$C$565,2,0)</f>
        <v>#N/A</v>
      </c>
      <c r="J518" s="98" t="str">
        <f t="shared" si="34"/>
        <v>Vinculación Universidad-Sociedad</v>
      </c>
      <c r="K518" s="98" t="s">
        <v>412</v>
      </c>
    </row>
    <row r="519" spans="3:11" hidden="1" x14ac:dyDescent="0.25">
      <c r="C519" s="141"/>
      <c r="D519" s="158"/>
      <c r="E519" s="123"/>
      <c r="F519" s="97">
        <f t="shared" si="35"/>
        <v>0</v>
      </c>
      <c r="G519" s="161"/>
      <c r="H519" s="142"/>
      <c r="I519" s="130" t="e">
        <f>VLOOKUP(H519,Presupuesto!$B$11:$C$565,2,0)</f>
        <v>#N/A</v>
      </c>
      <c r="J519" s="98" t="str">
        <f t="shared" si="34"/>
        <v>Vinculación Universidad-Sociedad</v>
      </c>
      <c r="K519" s="98" t="s">
        <v>412</v>
      </c>
    </row>
    <row r="520" spans="3:11" hidden="1" x14ac:dyDescent="0.25">
      <c r="C520" s="141"/>
      <c r="D520" s="158"/>
      <c r="E520" s="123"/>
      <c r="F520" s="97">
        <f t="shared" si="35"/>
        <v>0</v>
      </c>
      <c r="G520" s="161"/>
      <c r="H520" s="142"/>
      <c r="I520" s="130" t="e">
        <f>VLOOKUP(H520,Presupuesto!$B$11:$C$565,2,0)</f>
        <v>#N/A</v>
      </c>
      <c r="J520" s="98" t="str">
        <f t="shared" si="34"/>
        <v>Vinculación Universidad-Sociedad</v>
      </c>
      <c r="K520" s="98" t="s">
        <v>412</v>
      </c>
    </row>
    <row r="521" spans="3:11" hidden="1" x14ac:dyDescent="0.25">
      <c r="C521" s="141"/>
      <c r="D521" s="158"/>
      <c r="E521" s="123"/>
      <c r="F521" s="97">
        <f t="shared" si="35"/>
        <v>0</v>
      </c>
      <c r="G521" s="161"/>
      <c r="H521" s="142"/>
      <c r="I521" s="130" t="e">
        <f>VLOOKUP(H521,Presupuesto!$B$11:$C$565,2,0)</f>
        <v>#N/A</v>
      </c>
      <c r="J521" s="98" t="str">
        <f t="shared" si="34"/>
        <v>Vinculación Universidad-Sociedad</v>
      </c>
      <c r="K521" s="98" t="s">
        <v>412</v>
      </c>
    </row>
    <row r="522" spans="3:11" hidden="1" x14ac:dyDescent="0.25">
      <c r="C522" s="141"/>
      <c r="D522" s="158"/>
      <c r="E522" s="123"/>
      <c r="F522" s="97">
        <f t="shared" si="35"/>
        <v>0</v>
      </c>
      <c r="G522" s="161"/>
      <c r="H522" s="142"/>
      <c r="I522" s="130" t="e">
        <f>VLOOKUP(H522,Presupuesto!$B$11:$C$565,2,0)</f>
        <v>#N/A</v>
      </c>
      <c r="J522" s="98" t="str">
        <f t="shared" si="34"/>
        <v>Vinculación Universidad-Sociedad</v>
      </c>
      <c r="K522" s="98" t="s">
        <v>412</v>
      </c>
    </row>
    <row r="523" spans="3:11" hidden="1" x14ac:dyDescent="0.25">
      <c r="C523" s="141"/>
      <c r="D523" s="158"/>
      <c r="E523" s="123"/>
      <c r="F523" s="97">
        <f t="shared" si="35"/>
        <v>0</v>
      </c>
      <c r="G523" s="161"/>
      <c r="H523" s="142"/>
      <c r="I523" s="130" t="e">
        <f>VLOOKUP(H523,Presupuesto!$B$11:$C$565,2,0)</f>
        <v>#N/A</v>
      </c>
      <c r="J523" s="98" t="str">
        <f t="shared" si="34"/>
        <v>Vinculación Universidad-Sociedad</v>
      </c>
      <c r="K523" s="98" t="s">
        <v>412</v>
      </c>
    </row>
    <row r="524" spans="3:11" hidden="1" x14ac:dyDescent="0.25">
      <c r="C524" s="143"/>
      <c r="D524" s="151"/>
      <c r="E524" s="118"/>
      <c r="F524" s="97">
        <f t="shared" si="35"/>
        <v>0</v>
      </c>
      <c r="G524" s="161"/>
      <c r="H524" s="144"/>
      <c r="I524" s="130" t="e">
        <f>VLOOKUP(H524,Presupuesto!$B$11:$C$565,2,0)</f>
        <v>#N/A</v>
      </c>
      <c r="J524" s="98" t="str">
        <f t="shared" si="34"/>
        <v>Vinculación Universidad-Sociedad</v>
      </c>
      <c r="K524" s="98" t="s">
        <v>412</v>
      </c>
    </row>
    <row r="525" spans="3:11" hidden="1" x14ac:dyDescent="0.25">
      <c r="C525" s="143"/>
      <c r="D525" s="151"/>
      <c r="E525" s="118"/>
      <c r="F525" s="97">
        <f t="shared" si="35"/>
        <v>0</v>
      </c>
      <c r="G525" s="161"/>
      <c r="H525" s="144"/>
      <c r="I525" s="130" t="e">
        <f>VLOOKUP(H525,Presupuesto!$B$11:$C$565,2,0)</f>
        <v>#N/A</v>
      </c>
      <c r="J525" s="98" t="str">
        <f t="shared" si="34"/>
        <v>Vinculación Universidad-Sociedad</v>
      </c>
      <c r="K525" s="98" t="s">
        <v>412</v>
      </c>
    </row>
    <row r="526" spans="3:11" hidden="1" x14ac:dyDescent="0.25">
      <c r="C526" s="143"/>
      <c r="D526" s="151"/>
      <c r="E526" s="118"/>
      <c r="F526" s="97">
        <f t="shared" si="35"/>
        <v>0</v>
      </c>
      <c r="G526" s="161"/>
      <c r="H526" s="144"/>
      <c r="I526" s="130" t="e">
        <f>VLOOKUP(H526,Presupuesto!$B$11:$C$565,2,0)</f>
        <v>#N/A</v>
      </c>
      <c r="J526" s="98" t="str">
        <f t="shared" si="34"/>
        <v>Vinculación Universidad-Sociedad</v>
      </c>
      <c r="K526" s="98" t="s">
        <v>412</v>
      </c>
    </row>
    <row r="527" spans="3:11" hidden="1" x14ac:dyDescent="0.25">
      <c r="C527" s="143"/>
      <c r="D527" s="151"/>
      <c r="E527" s="118"/>
      <c r="F527" s="97">
        <f t="shared" si="35"/>
        <v>0</v>
      </c>
      <c r="G527" s="161"/>
      <c r="H527" s="144"/>
      <c r="I527" s="130" t="e">
        <f>VLOOKUP(H527,Presupuesto!$B$11:$C$565,2,0)</f>
        <v>#N/A</v>
      </c>
      <c r="J527" s="98" t="str">
        <f t="shared" si="34"/>
        <v>Vinculación Universidad-Sociedad</v>
      </c>
      <c r="K527" s="98" t="s">
        <v>412</v>
      </c>
    </row>
    <row r="528" spans="3:11" hidden="1" x14ac:dyDescent="0.25">
      <c r="C528" s="143"/>
      <c r="D528" s="151"/>
      <c r="E528" s="118"/>
      <c r="F528" s="97">
        <f t="shared" si="35"/>
        <v>0</v>
      </c>
      <c r="G528" s="161"/>
      <c r="H528" s="144"/>
      <c r="I528" s="130" t="e">
        <f>VLOOKUP(H528,Presupuesto!$B$11:$C$565,2,0)</f>
        <v>#N/A</v>
      </c>
      <c r="J528" s="98" t="str">
        <f t="shared" si="34"/>
        <v>Vinculación Universidad-Sociedad</v>
      </c>
      <c r="K528" s="98" t="s">
        <v>412</v>
      </c>
    </row>
    <row r="529" spans="3:11" hidden="1" x14ac:dyDescent="0.25">
      <c r="C529" s="143"/>
      <c r="D529" s="151"/>
      <c r="E529" s="118"/>
      <c r="F529" s="97">
        <f t="shared" si="35"/>
        <v>0</v>
      </c>
      <c r="G529" s="161"/>
      <c r="H529" s="144"/>
      <c r="I529" s="130" t="e">
        <f>VLOOKUP(H529,Presupuesto!$B$11:$C$565,2,0)</f>
        <v>#N/A</v>
      </c>
      <c r="J529" s="98" t="str">
        <f t="shared" si="34"/>
        <v>Vinculación Universidad-Sociedad</v>
      </c>
      <c r="K529" s="98" t="s">
        <v>412</v>
      </c>
    </row>
    <row r="530" spans="3:11" hidden="1" x14ac:dyDescent="0.25">
      <c r="C530" s="143"/>
      <c r="D530" s="151"/>
      <c r="E530" s="118"/>
      <c r="F530" s="97">
        <f t="shared" si="35"/>
        <v>0</v>
      </c>
      <c r="G530" s="161"/>
      <c r="H530" s="144"/>
      <c r="I530" s="130" t="e">
        <f>VLOOKUP(H530,Presupuesto!$B$11:$C$565,2,0)</f>
        <v>#N/A</v>
      </c>
      <c r="J530" s="98" t="str">
        <f t="shared" si="34"/>
        <v>Vinculación Universidad-Sociedad</v>
      </c>
      <c r="K530" s="98" t="s">
        <v>412</v>
      </c>
    </row>
    <row r="531" spans="3:11" hidden="1" x14ac:dyDescent="0.25">
      <c r="C531" s="143"/>
      <c r="D531" s="151"/>
      <c r="E531" s="118"/>
      <c r="F531" s="97">
        <f t="shared" si="35"/>
        <v>0</v>
      </c>
      <c r="G531" s="161"/>
      <c r="H531" s="144"/>
      <c r="I531" s="130" t="e">
        <f>VLOOKUP(H531,Presupuesto!$B$11:$C$565,2,0)</f>
        <v>#N/A</v>
      </c>
      <c r="J531" s="98" t="str">
        <f t="shared" si="34"/>
        <v>Vinculación Universidad-Sociedad</v>
      </c>
      <c r="K531" s="98" t="s">
        <v>412</v>
      </c>
    </row>
    <row r="532" spans="3:11" hidden="1" x14ac:dyDescent="0.25">
      <c r="C532" s="145"/>
      <c r="D532" s="151"/>
      <c r="E532" s="118"/>
      <c r="F532" s="97">
        <f t="shared" si="35"/>
        <v>0</v>
      </c>
      <c r="G532" s="161"/>
      <c r="H532" s="146"/>
      <c r="I532" s="130" t="e">
        <f>VLOOKUP(H532,Presupuesto!$B$11:$C$565,2,0)</f>
        <v>#N/A</v>
      </c>
      <c r="J532" s="98" t="str">
        <f t="shared" si="34"/>
        <v>Vinculación Universidad-Sociedad</v>
      </c>
      <c r="K532" s="98" t="s">
        <v>403</v>
      </c>
    </row>
    <row r="533" spans="3:11" hidden="1" x14ac:dyDescent="0.25">
      <c r="C533" s="145"/>
      <c r="D533" s="151"/>
      <c r="E533" s="118"/>
      <c r="F533" s="97">
        <f t="shared" si="35"/>
        <v>0</v>
      </c>
      <c r="G533" s="161"/>
      <c r="H533" s="146"/>
      <c r="I533" s="130" t="e">
        <f>VLOOKUP(H533,Presupuesto!$B$11:$C$565,2,0)</f>
        <v>#N/A</v>
      </c>
      <c r="J533" s="98" t="str">
        <f t="shared" si="34"/>
        <v>Vinculación Universidad-Sociedad</v>
      </c>
      <c r="K533" s="98" t="s">
        <v>412</v>
      </c>
    </row>
    <row r="534" spans="3:11" hidden="1" x14ac:dyDescent="0.25">
      <c r="C534" s="145"/>
      <c r="D534" s="151"/>
      <c r="E534" s="118"/>
      <c r="F534" s="97">
        <f t="shared" si="35"/>
        <v>0</v>
      </c>
      <c r="G534" s="161"/>
      <c r="H534" s="146"/>
      <c r="I534" s="130" t="e">
        <f>VLOOKUP(H534,Presupuesto!$B$11:$C$565,2,0)</f>
        <v>#N/A</v>
      </c>
      <c r="J534" s="98" t="str">
        <f t="shared" si="34"/>
        <v>Vinculación Universidad-Sociedad</v>
      </c>
      <c r="K534" s="98" t="s">
        <v>412</v>
      </c>
    </row>
    <row r="535" spans="3:11" hidden="1" x14ac:dyDescent="0.25">
      <c r="C535" s="145"/>
      <c r="D535" s="151"/>
      <c r="E535" s="118"/>
      <c r="F535" s="97">
        <f t="shared" si="35"/>
        <v>0</v>
      </c>
      <c r="G535" s="161"/>
      <c r="H535" s="146"/>
      <c r="I535" s="130" t="e">
        <f>VLOOKUP(H535,Presupuesto!$B$11:$C$565,2,0)</f>
        <v>#N/A</v>
      </c>
      <c r="J535" s="98" t="str">
        <f t="shared" si="34"/>
        <v>Vinculación Universidad-Sociedad</v>
      </c>
      <c r="K535" s="98" t="s">
        <v>412</v>
      </c>
    </row>
    <row r="536" spans="3:11" ht="15.75" hidden="1" thickBot="1" x14ac:dyDescent="0.3">
      <c r="C536" s="147"/>
      <c r="D536" s="159"/>
      <c r="E536" s="103"/>
      <c r="F536" s="105">
        <f t="shared" si="35"/>
        <v>0</v>
      </c>
      <c r="G536" s="162"/>
      <c r="H536" s="148"/>
      <c r="I536" s="132" t="e">
        <f>VLOOKUP(H536,Presupuesto!$B$11:$C$565,2,0)</f>
        <v>#N/A</v>
      </c>
      <c r="J536" s="106" t="str">
        <f t="shared" si="34"/>
        <v>Vinculación Universidad-Sociedad</v>
      </c>
      <c r="K536" s="124" t="s">
        <v>394</v>
      </c>
    </row>
    <row r="538" spans="3:11" ht="15.75" thickBot="1" x14ac:dyDescent="0.3"/>
    <row r="539" spans="3:11" ht="15.75" thickBot="1" x14ac:dyDescent="0.3">
      <c r="C539" s="157" t="s">
        <v>53</v>
      </c>
      <c r="D539" s="374">
        <f>SUM(F546:F580)</f>
        <v>141200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392</v>
      </c>
      <c r="D542" s="370"/>
      <c r="E542" s="93"/>
      <c r="F542" s="93"/>
      <c r="G542" s="93"/>
      <c r="H542" s="76"/>
      <c r="I542" s="76"/>
      <c r="J542" s="76"/>
      <c r="K542" s="112"/>
    </row>
    <row r="543" spans="3:11" ht="18.75" x14ac:dyDescent="0.25">
      <c r="C543" s="211" t="str">
        <f>'8. Asegura. de la Calid. y M'!F25</f>
        <v>Establecimiento y socialización de las políticas y manuales de mercadeo y promoción</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131</v>
      </c>
      <c r="H545" s="136" t="s">
        <v>46</v>
      </c>
      <c r="I545" s="133" t="s">
        <v>132</v>
      </c>
      <c r="J545" s="133" t="s">
        <v>410</v>
      </c>
      <c r="K545" s="133" t="s">
        <v>411</v>
      </c>
    </row>
    <row r="546" spans="3:11" x14ac:dyDescent="0.25">
      <c r="C546" s="634" t="s">
        <v>1651</v>
      </c>
      <c r="D546" s="633">
        <v>500</v>
      </c>
      <c r="E546" s="546">
        <v>30</v>
      </c>
      <c r="F546" s="504">
        <f t="shared" ref="F546:F557" si="36">D546*E546</f>
        <v>15000</v>
      </c>
      <c r="G546" s="161" t="s">
        <v>1509</v>
      </c>
      <c r="H546" s="142" t="s">
        <v>294</v>
      </c>
      <c r="I546" s="130" t="str">
        <f>VLOOKUP(H546,Presupuesto!$B$11:$C$565,2,0)</f>
        <v>IMPRENTA, PUBLIC. Y REPRODUC. (25300-00)</v>
      </c>
      <c r="J546" s="219" t="s">
        <v>1364</v>
      </c>
      <c r="K546" s="98" t="s">
        <v>396</v>
      </c>
    </row>
    <row r="547" spans="3:11" x14ac:dyDescent="0.25">
      <c r="C547" s="635" t="s">
        <v>1720</v>
      </c>
      <c r="D547" s="557">
        <v>250</v>
      </c>
      <c r="E547" s="552">
        <v>70</v>
      </c>
      <c r="F547" s="504">
        <f t="shared" si="36"/>
        <v>17500</v>
      </c>
      <c r="G547" s="161" t="s">
        <v>1509</v>
      </c>
      <c r="H547" s="142" t="s">
        <v>311</v>
      </c>
      <c r="I547" s="130" t="str">
        <f>VLOOKUP(H547,Presupuesto!$B$11:$C$565,2,0)</f>
        <v>ALIMENTOS Y BEBIDAS PARA PERSONAS (31100-00)</v>
      </c>
      <c r="J547" s="98" t="str">
        <f>$J$546</f>
        <v>Gestión Administrativa y  financiera en apoyo al Desarrollo Académico</v>
      </c>
      <c r="K547" s="98" t="s">
        <v>396</v>
      </c>
    </row>
    <row r="548" spans="3:11" ht="15.75" thickBot="1" x14ac:dyDescent="0.3">
      <c r="C548" s="636" t="s">
        <v>432</v>
      </c>
      <c r="D548" s="637">
        <f>2*3</f>
        <v>6</v>
      </c>
      <c r="E548" s="572">
        <f t="shared" ref="E548:E555" si="37">HLOOKUP(C548,$AH$2:$BU$3,2,0)</f>
        <v>1750</v>
      </c>
      <c r="F548" s="573">
        <f>D548*E548</f>
        <v>10500</v>
      </c>
      <c r="G548" s="161" t="s">
        <v>1509</v>
      </c>
      <c r="H548" s="142" t="s">
        <v>761</v>
      </c>
      <c r="I548" s="130" t="str">
        <f>VLOOKUP(H548,Presupuesto!$B$11:$C$565,2,0)</f>
        <v>VIATICOS NACIONALES</v>
      </c>
      <c r="J548" s="98" t="str">
        <f t="shared" ref="J548:J580" si="38">$J$546</f>
        <v>Gestión Administrativa y  financiera en apoyo al Desarrollo Académico</v>
      </c>
      <c r="K548" s="98" t="s">
        <v>396</v>
      </c>
    </row>
    <row r="549" spans="3:11" ht="15.75" thickBot="1" x14ac:dyDescent="0.3">
      <c r="C549" s="636" t="s">
        <v>432</v>
      </c>
      <c r="D549" s="637">
        <f t="shared" ref="D549:D555" si="39">2*3</f>
        <v>6</v>
      </c>
      <c r="E549" s="572">
        <f t="shared" si="37"/>
        <v>1750</v>
      </c>
      <c r="F549" s="573">
        <f t="shared" ref="F549:F555" si="40">D549*E549</f>
        <v>10500</v>
      </c>
      <c r="G549" s="161" t="s">
        <v>1509</v>
      </c>
      <c r="H549" s="142" t="s">
        <v>761</v>
      </c>
      <c r="I549" s="130" t="str">
        <f>VLOOKUP(H549,Presupuesto!$B$11:$C$565,2,0)</f>
        <v>VIATICOS NACIONALES</v>
      </c>
      <c r="J549" s="98" t="str">
        <f t="shared" si="38"/>
        <v>Gestión Administrativa y  financiera en apoyo al Desarrollo Académico</v>
      </c>
      <c r="K549" s="98" t="s">
        <v>396</v>
      </c>
    </row>
    <row r="550" spans="3:11" ht="15.75" thickBot="1" x14ac:dyDescent="0.3">
      <c r="C550" s="636" t="s">
        <v>432</v>
      </c>
      <c r="D550" s="637">
        <f t="shared" si="39"/>
        <v>6</v>
      </c>
      <c r="E550" s="572">
        <f t="shared" si="37"/>
        <v>1750</v>
      </c>
      <c r="F550" s="573">
        <f t="shared" si="40"/>
        <v>10500</v>
      </c>
      <c r="G550" s="161" t="s">
        <v>1509</v>
      </c>
      <c r="H550" s="142" t="s">
        <v>761</v>
      </c>
      <c r="I550" s="130" t="str">
        <f>VLOOKUP(H550,Presupuesto!$B$11:$C$565,2,0)</f>
        <v>VIATICOS NACIONALES</v>
      </c>
      <c r="J550" s="98" t="str">
        <f t="shared" si="38"/>
        <v>Gestión Administrativa y  financiera en apoyo al Desarrollo Académico</v>
      </c>
      <c r="K550" s="98" t="s">
        <v>396</v>
      </c>
    </row>
    <row r="551" spans="3:11" ht="15.75" thickBot="1" x14ac:dyDescent="0.3">
      <c r="C551" s="636" t="s">
        <v>432</v>
      </c>
      <c r="D551" s="637">
        <f t="shared" si="39"/>
        <v>6</v>
      </c>
      <c r="E551" s="572">
        <f t="shared" si="37"/>
        <v>1750</v>
      </c>
      <c r="F551" s="573">
        <f t="shared" si="40"/>
        <v>10500</v>
      </c>
      <c r="G551" s="161" t="s">
        <v>1509</v>
      </c>
      <c r="H551" s="142" t="s">
        <v>761</v>
      </c>
      <c r="I551" s="130" t="str">
        <f>VLOOKUP(H551,Presupuesto!$B$11:$C$565,2,0)</f>
        <v>VIATICOS NACIONALES</v>
      </c>
      <c r="J551" s="98" t="str">
        <f t="shared" si="38"/>
        <v>Gestión Administrativa y  financiera en apoyo al Desarrollo Académico</v>
      </c>
      <c r="K551" s="98" t="s">
        <v>396</v>
      </c>
    </row>
    <row r="552" spans="3:11" ht="15.75" thickBot="1" x14ac:dyDescent="0.3">
      <c r="C552" s="636" t="s">
        <v>432</v>
      </c>
      <c r="D552" s="637">
        <f t="shared" si="39"/>
        <v>6</v>
      </c>
      <c r="E552" s="572">
        <f t="shared" si="37"/>
        <v>1750</v>
      </c>
      <c r="F552" s="573">
        <f t="shared" si="40"/>
        <v>10500</v>
      </c>
      <c r="G552" s="161" t="s">
        <v>1509</v>
      </c>
      <c r="H552" s="142" t="s">
        <v>761</v>
      </c>
      <c r="I552" s="130" t="str">
        <f>VLOOKUP(H552,Presupuesto!$B$11:$C$565,2,0)</f>
        <v>VIATICOS NACIONALES</v>
      </c>
      <c r="J552" s="98" t="str">
        <f t="shared" si="38"/>
        <v>Gestión Administrativa y  financiera en apoyo al Desarrollo Académico</v>
      </c>
      <c r="K552" s="98" t="s">
        <v>396</v>
      </c>
    </row>
    <row r="553" spans="3:11" ht="15.75" thickBot="1" x14ac:dyDescent="0.3">
      <c r="C553" s="636" t="s">
        <v>434</v>
      </c>
      <c r="D553" s="637">
        <f t="shared" si="39"/>
        <v>6</v>
      </c>
      <c r="E553" s="572">
        <f t="shared" si="37"/>
        <v>900</v>
      </c>
      <c r="F553" s="573">
        <f t="shared" si="40"/>
        <v>5400</v>
      </c>
      <c r="G553" s="161" t="s">
        <v>1509</v>
      </c>
      <c r="H553" s="142" t="s">
        <v>761</v>
      </c>
      <c r="I553" s="130" t="str">
        <f>VLOOKUP(H553,Presupuesto!$B$11:$C$565,2,0)</f>
        <v>VIATICOS NACIONALES</v>
      </c>
      <c r="J553" s="98" t="str">
        <f t="shared" si="38"/>
        <v>Gestión Administrativa y  financiera en apoyo al Desarrollo Académico</v>
      </c>
      <c r="K553" s="98" t="s">
        <v>396</v>
      </c>
    </row>
    <row r="554" spans="3:11" ht="15.75" thickBot="1" x14ac:dyDescent="0.3">
      <c r="C554" s="636" t="s">
        <v>434</v>
      </c>
      <c r="D554" s="637">
        <f t="shared" si="39"/>
        <v>6</v>
      </c>
      <c r="E554" s="572">
        <f t="shared" si="37"/>
        <v>900</v>
      </c>
      <c r="F554" s="573">
        <f t="shared" si="40"/>
        <v>5400</v>
      </c>
      <c r="G554" s="161" t="s">
        <v>1509</v>
      </c>
      <c r="H554" s="142" t="s">
        <v>761</v>
      </c>
      <c r="I554" s="130" t="str">
        <f>VLOOKUP(H554,Presupuesto!$B$11:$C$565,2,0)</f>
        <v>VIATICOS NACIONALES</v>
      </c>
      <c r="J554" s="98" t="str">
        <f t="shared" si="38"/>
        <v>Gestión Administrativa y  financiera en apoyo al Desarrollo Académico</v>
      </c>
      <c r="K554" s="98" t="s">
        <v>396</v>
      </c>
    </row>
    <row r="555" spans="3:11" ht="15.75" thickBot="1" x14ac:dyDescent="0.3">
      <c r="C555" s="636" t="s">
        <v>434</v>
      </c>
      <c r="D555" s="637">
        <f t="shared" si="39"/>
        <v>6</v>
      </c>
      <c r="E555" s="574">
        <f t="shared" si="37"/>
        <v>900</v>
      </c>
      <c r="F555" s="506">
        <f t="shared" si="40"/>
        <v>5400</v>
      </c>
      <c r="G555" s="161" t="s">
        <v>1509</v>
      </c>
      <c r="H555" s="576" t="s">
        <v>761</v>
      </c>
      <c r="I555" s="130" t="str">
        <f>VLOOKUP(H555,Presupuesto!$B$11:$C$565,2,0)</f>
        <v>VIATICOS NACIONALES</v>
      </c>
      <c r="J555" s="98" t="str">
        <f t="shared" si="38"/>
        <v>Gestión Administrativa y  financiera en apoyo al Desarrollo Académico</v>
      </c>
      <c r="K555" s="98" t="s">
        <v>396</v>
      </c>
    </row>
    <row r="556" spans="3:11" x14ac:dyDescent="0.25">
      <c r="C556" s="635" t="s">
        <v>1721</v>
      </c>
      <c r="D556" s="557">
        <v>500</v>
      </c>
      <c r="E556" s="552">
        <v>30</v>
      </c>
      <c r="F556" s="504">
        <f t="shared" si="36"/>
        <v>15000</v>
      </c>
      <c r="G556" s="161" t="s">
        <v>1509</v>
      </c>
      <c r="H556" s="142" t="s">
        <v>955</v>
      </c>
      <c r="I556" s="130" t="str">
        <f>VLOOKUP(H556,Presupuesto!$B$11:$C$565,2,0)</f>
        <v>OTROS RESPUESTOS Y ACCESORIOS MENORES</v>
      </c>
      <c r="J556" s="98" t="str">
        <f t="shared" si="38"/>
        <v>Gestión Administrativa y  financiera en apoyo al Desarrollo Académico</v>
      </c>
      <c r="K556" s="98" t="s">
        <v>396</v>
      </c>
    </row>
    <row r="557" spans="3:11" x14ac:dyDescent="0.25">
      <c r="C557" s="638" t="s">
        <v>1722</v>
      </c>
      <c r="D557" s="551">
        <v>500</v>
      </c>
      <c r="E557" s="552">
        <v>50</v>
      </c>
      <c r="F557" s="504">
        <f t="shared" si="36"/>
        <v>25000</v>
      </c>
      <c r="G557" s="161" t="s">
        <v>1509</v>
      </c>
      <c r="H557" s="142" t="s">
        <v>294</v>
      </c>
      <c r="I557" s="130" t="str">
        <f>VLOOKUP(H557,Presupuesto!$B$11:$C$565,2,0)</f>
        <v>IMPRENTA, PUBLIC. Y REPRODUC. (25300-00)</v>
      </c>
      <c r="J557" s="98" t="str">
        <f t="shared" si="38"/>
        <v>Gestión Administrativa y  financiera en apoyo al Desarrollo Académico</v>
      </c>
      <c r="K557" s="98" t="s">
        <v>396</v>
      </c>
    </row>
    <row r="558" spans="3:11" hidden="1" x14ac:dyDescent="0.25">
      <c r="C558" s="141"/>
      <c r="D558" s="158"/>
      <c r="E558" s="123"/>
      <c r="F558" s="97">
        <f t="shared" ref="F558:F580" si="41">D558*E558</f>
        <v>0</v>
      </c>
      <c r="G558" s="161"/>
      <c r="H558" s="142"/>
      <c r="I558" s="130" t="e">
        <f>VLOOKUP(H558,Presupuesto!$B$11:$C$565,2,0)</f>
        <v>#N/A</v>
      </c>
      <c r="J558" s="98" t="str">
        <f t="shared" si="38"/>
        <v>Gestión Administrativa y  financiera en apoyo al Desarrollo Académico</v>
      </c>
      <c r="K558" s="98" t="s">
        <v>396</v>
      </c>
    </row>
    <row r="559" spans="3:11" hidden="1" x14ac:dyDescent="0.25">
      <c r="C559" s="141"/>
      <c r="D559" s="158"/>
      <c r="E559" s="123"/>
      <c r="F559" s="97">
        <f t="shared" si="41"/>
        <v>0</v>
      </c>
      <c r="G559" s="161"/>
      <c r="H559" s="142"/>
      <c r="I559" s="130" t="e">
        <f>VLOOKUP(H559,Presupuesto!$B$11:$C$565,2,0)</f>
        <v>#N/A</v>
      </c>
      <c r="J559" s="98" t="str">
        <f t="shared" si="38"/>
        <v>Gestión Administrativa y  financiera en apoyo al Desarrollo Académico</v>
      </c>
      <c r="K559" s="98" t="s">
        <v>396</v>
      </c>
    </row>
    <row r="560" spans="3:11" hidden="1" x14ac:dyDescent="0.25">
      <c r="C560" s="141"/>
      <c r="D560" s="158"/>
      <c r="E560" s="123"/>
      <c r="F560" s="97">
        <f t="shared" si="41"/>
        <v>0</v>
      </c>
      <c r="G560" s="161"/>
      <c r="H560" s="142"/>
      <c r="I560" s="130" t="e">
        <f>VLOOKUP(H560,Presupuesto!$B$11:$C$565,2,0)</f>
        <v>#N/A</v>
      </c>
      <c r="J560" s="98" t="str">
        <f t="shared" si="38"/>
        <v>Gestión Administrativa y  financiera en apoyo al Desarrollo Académico</v>
      </c>
      <c r="K560" s="98" t="s">
        <v>396</v>
      </c>
    </row>
    <row r="561" spans="3:11" hidden="1" x14ac:dyDescent="0.25">
      <c r="C561" s="141"/>
      <c r="D561" s="158"/>
      <c r="E561" s="123"/>
      <c r="F561" s="97">
        <f t="shared" si="41"/>
        <v>0</v>
      </c>
      <c r="G561" s="161"/>
      <c r="H561" s="142"/>
      <c r="I561" s="130" t="e">
        <f>VLOOKUP(H561,Presupuesto!$B$11:$C$565,2,0)</f>
        <v>#N/A</v>
      </c>
      <c r="J561" s="98" t="str">
        <f t="shared" si="38"/>
        <v>Gestión Administrativa y  financiera en apoyo al Desarrollo Académico</v>
      </c>
      <c r="K561" s="98" t="s">
        <v>396</v>
      </c>
    </row>
    <row r="562" spans="3:11" hidden="1" x14ac:dyDescent="0.25">
      <c r="C562" s="141"/>
      <c r="D562" s="158"/>
      <c r="E562" s="123"/>
      <c r="F562" s="97">
        <f t="shared" si="41"/>
        <v>0</v>
      </c>
      <c r="G562" s="161"/>
      <c r="H562" s="142"/>
      <c r="I562" s="130" t="e">
        <f>VLOOKUP(H562,Presupuesto!$B$11:$C$565,2,0)</f>
        <v>#N/A</v>
      </c>
      <c r="J562" s="98" t="str">
        <f t="shared" si="38"/>
        <v>Gestión Administrativa y  financiera en apoyo al Desarrollo Académico</v>
      </c>
      <c r="K562" s="98" t="s">
        <v>396</v>
      </c>
    </row>
    <row r="563" spans="3:11" hidden="1" x14ac:dyDescent="0.25">
      <c r="C563" s="141"/>
      <c r="D563" s="158"/>
      <c r="E563" s="123"/>
      <c r="F563" s="97">
        <f t="shared" si="41"/>
        <v>0</v>
      </c>
      <c r="G563" s="161"/>
      <c r="H563" s="142"/>
      <c r="I563" s="130" t="e">
        <f>VLOOKUP(H563,Presupuesto!$B$11:$C$565,2,0)</f>
        <v>#N/A</v>
      </c>
      <c r="J563" s="98" t="str">
        <f t="shared" si="38"/>
        <v>Gestión Administrativa y  financiera en apoyo al Desarrollo Académico</v>
      </c>
      <c r="K563" s="98" t="s">
        <v>396</v>
      </c>
    </row>
    <row r="564" spans="3:11" hidden="1" x14ac:dyDescent="0.25">
      <c r="C564" s="141"/>
      <c r="D564" s="158"/>
      <c r="E564" s="123"/>
      <c r="F564" s="97">
        <f t="shared" si="41"/>
        <v>0</v>
      </c>
      <c r="G564" s="161"/>
      <c r="H564" s="142"/>
      <c r="I564" s="130" t="e">
        <f>VLOOKUP(H564,Presupuesto!$B$11:$C$565,2,0)</f>
        <v>#N/A</v>
      </c>
      <c r="J564" s="98" t="str">
        <f t="shared" si="38"/>
        <v>Gestión Administrativa y  financiera en apoyo al Desarrollo Académico</v>
      </c>
      <c r="K564" s="98" t="s">
        <v>412</v>
      </c>
    </row>
    <row r="565" spans="3:11" hidden="1" x14ac:dyDescent="0.25">
      <c r="C565" s="141"/>
      <c r="D565" s="158"/>
      <c r="E565" s="123"/>
      <c r="F565" s="97">
        <f t="shared" si="41"/>
        <v>0</v>
      </c>
      <c r="G565" s="161"/>
      <c r="H565" s="142"/>
      <c r="I565" s="130" t="e">
        <f>VLOOKUP(H565,Presupuesto!$B$11:$C$565,2,0)</f>
        <v>#N/A</v>
      </c>
      <c r="J565" s="98" t="str">
        <f t="shared" si="38"/>
        <v>Gestión Administrativa y  financiera en apoyo al Desarrollo Académico</v>
      </c>
      <c r="K565" s="98" t="s">
        <v>412</v>
      </c>
    </row>
    <row r="566" spans="3:11" hidden="1" x14ac:dyDescent="0.25">
      <c r="C566" s="141"/>
      <c r="D566" s="158"/>
      <c r="E566" s="123"/>
      <c r="F566" s="97">
        <f t="shared" si="41"/>
        <v>0</v>
      </c>
      <c r="G566" s="161"/>
      <c r="H566" s="142"/>
      <c r="I566" s="130" t="e">
        <f>VLOOKUP(H566,Presupuesto!$B$11:$C$565,2,0)</f>
        <v>#N/A</v>
      </c>
      <c r="J566" s="98" t="str">
        <f t="shared" si="38"/>
        <v>Gestión Administrativa y  financiera en apoyo al Desarrollo Académico</v>
      </c>
      <c r="K566" s="98" t="s">
        <v>412</v>
      </c>
    </row>
    <row r="567" spans="3:11" hidden="1" x14ac:dyDescent="0.25">
      <c r="C567" s="141"/>
      <c r="D567" s="158"/>
      <c r="E567" s="123"/>
      <c r="F567" s="97">
        <f t="shared" si="41"/>
        <v>0</v>
      </c>
      <c r="G567" s="161"/>
      <c r="H567" s="142"/>
      <c r="I567" s="130" t="e">
        <f>VLOOKUP(H567,Presupuesto!$B$11:$C$565,2,0)</f>
        <v>#N/A</v>
      </c>
      <c r="J567" s="98" t="str">
        <f t="shared" si="38"/>
        <v>Gestión Administrativa y  financiera en apoyo al Desarrollo Académico</v>
      </c>
      <c r="K567" s="98" t="s">
        <v>412</v>
      </c>
    </row>
    <row r="568" spans="3:11" hidden="1" x14ac:dyDescent="0.25">
      <c r="C568" s="143"/>
      <c r="D568" s="151"/>
      <c r="E568" s="118"/>
      <c r="F568" s="97">
        <f t="shared" si="41"/>
        <v>0</v>
      </c>
      <c r="G568" s="161"/>
      <c r="H568" s="144"/>
      <c r="I568" s="130" t="e">
        <f>VLOOKUP(H568,Presupuesto!$B$11:$C$565,2,0)</f>
        <v>#N/A</v>
      </c>
      <c r="J568" s="98" t="str">
        <f t="shared" si="38"/>
        <v>Gestión Administrativa y  financiera en apoyo al Desarrollo Académico</v>
      </c>
      <c r="K568" s="98" t="s">
        <v>412</v>
      </c>
    </row>
    <row r="569" spans="3:11" hidden="1" x14ac:dyDescent="0.25">
      <c r="C569" s="143"/>
      <c r="D569" s="151"/>
      <c r="E569" s="118"/>
      <c r="F569" s="97">
        <f t="shared" si="41"/>
        <v>0</v>
      </c>
      <c r="G569" s="161"/>
      <c r="H569" s="144"/>
      <c r="I569" s="130" t="e">
        <f>VLOOKUP(H569,Presupuesto!$B$11:$C$565,2,0)</f>
        <v>#N/A</v>
      </c>
      <c r="J569" s="98" t="str">
        <f t="shared" si="38"/>
        <v>Gestión Administrativa y  financiera en apoyo al Desarrollo Académico</v>
      </c>
      <c r="K569" s="98" t="s">
        <v>412</v>
      </c>
    </row>
    <row r="570" spans="3:11" hidden="1" x14ac:dyDescent="0.25">
      <c r="C570" s="143"/>
      <c r="D570" s="151"/>
      <c r="E570" s="118"/>
      <c r="F570" s="97">
        <f t="shared" si="41"/>
        <v>0</v>
      </c>
      <c r="G570" s="161"/>
      <c r="H570" s="144"/>
      <c r="I570" s="130" t="e">
        <f>VLOOKUP(H570,Presupuesto!$B$11:$C$565,2,0)</f>
        <v>#N/A</v>
      </c>
      <c r="J570" s="98" t="str">
        <f t="shared" si="38"/>
        <v>Gestión Administrativa y  financiera en apoyo al Desarrollo Académico</v>
      </c>
      <c r="K570" s="98" t="s">
        <v>412</v>
      </c>
    </row>
    <row r="571" spans="3:11" hidden="1" x14ac:dyDescent="0.25">
      <c r="C571" s="143"/>
      <c r="D571" s="151"/>
      <c r="E571" s="118"/>
      <c r="F571" s="97">
        <f t="shared" si="41"/>
        <v>0</v>
      </c>
      <c r="G571" s="161"/>
      <c r="H571" s="144"/>
      <c r="I571" s="130" t="e">
        <f>VLOOKUP(H571,Presupuesto!$B$11:$C$565,2,0)</f>
        <v>#N/A</v>
      </c>
      <c r="J571" s="98" t="str">
        <f t="shared" si="38"/>
        <v>Gestión Administrativa y  financiera en apoyo al Desarrollo Académico</v>
      </c>
      <c r="K571" s="98" t="s">
        <v>412</v>
      </c>
    </row>
    <row r="572" spans="3:11" hidden="1" x14ac:dyDescent="0.25">
      <c r="C572" s="143"/>
      <c r="D572" s="151"/>
      <c r="E572" s="118"/>
      <c r="F572" s="97">
        <f t="shared" si="41"/>
        <v>0</v>
      </c>
      <c r="G572" s="161"/>
      <c r="H572" s="144"/>
      <c r="I572" s="130" t="e">
        <f>VLOOKUP(H572,Presupuesto!$B$11:$C$565,2,0)</f>
        <v>#N/A</v>
      </c>
      <c r="J572" s="98" t="str">
        <f t="shared" si="38"/>
        <v>Gestión Administrativa y  financiera en apoyo al Desarrollo Académico</v>
      </c>
      <c r="K572" s="98" t="s">
        <v>412</v>
      </c>
    </row>
    <row r="573" spans="3:11" hidden="1" x14ac:dyDescent="0.25">
      <c r="C573" s="143"/>
      <c r="D573" s="151"/>
      <c r="E573" s="118"/>
      <c r="F573" s="97">
        <f t="shared" si="41"/>
        <v>0</v>
      </c>
      <c r="G573" s="161"/>
      <c r="H573" s="144"/>
      <c r="I573" s="130" t="e">
        <f>VLOOKUP(H573,Presupuesto!$B$11:$C$565,2,0)</f>
        <v>#N/A</v>
      </c>
      <c r="J573" s="98" t="str">
        <f t="shared" si="38"/>
        <v>Gestión Administrativa y  financiera en apoyo al Desarrollo Académico</v>
      </c>
      <c r="K573" s="98" t="s">
        <v>412</v>
      </c>
    </row>
    <row r="574" spans="3:11" hidden="1" x14ac:dyDescent="0.25">
      <c r="C574" s="143"/>
      <c r="D574" s="151"/>
      <c r="E574" s="118"/>
      <c r="F574" s="97">
        <f t="shared" si="41"/>
        <v>0</v>
      </c>
      <c r="G574" s="161"/>
      <c r="H574" s="144"/>
      <c r="I574" s="130" t="e">
        <f>VLOOKUP(H574,Presupuesto!$B$11:$C$565,2,0)</f>
        <v>#N/A</v>
      </c>
      <c r="J574" s="98" t="str">
        <f t="shared" si="38"/>
        <v>Gestión Administrativa y  financiera en apoyo al Desarrollo Académico</v>
      </c>
      <c r="K574" s="98" t="s">
        <v>412</v>
      </c>
    </row>
    <row r="575" spans="3:11" hidden="1" x14ac:dyDescent="0.25">
      <c r="C575" s="143"/>
      <c r="D575" s="151"/>
      <c r="E575" s="118"/>
      <c r="F575" s="97">
        <f t="shared" si="41"/>
        <v>0</v>
      </c>
      <c r="G575" s="161"/>
      <c r="H575" s="144"/>
      <c r="I575" s="130" t="e">
        <f>VLOOKUP(H575,Presupuesto!$B$11:$C$565,2,0)</f>
        <v>#N/A</v>
      </c>
      <c r="J575" s="98" t="str">
        <f t="shared" si="38"/>
        <v>Gestión Administrativa y  financiera en apoyo al Desarrollo Académico</v>
      </c>
      <c r="K575" s="98" t="s">
        <v>412</v>
      </c>
    </row>
    <row r="576" spans="3:11" hidden="1" x14ac:dyDescent="0.25">
      <c r="C576" s="145"/>
      <c r="D576" s="151"/>
      <c r="E576" s="118"/>
      <c r="F576" s="97">
        <f t="shared" si="41"/>
        <v>0</v>
      </c>
      <c r="G576" s="161"/>
      <c r="H576" s="146"/>
      <c r="I576" s="130" t="e">
        <f>VLOOKUP(H576,Presupuesto!$B$11:$C$565,2,0)</f>
        <v>#N/A</v>
      </c>
      <c r="J576" s="98" t="str">
        <f t="shared" si="38"/>
        <v>Gestión Administrativa y  financiera en apoyo al Desarrollo Académico</v>
      </c>
      <c r="K576" s="98" t="s">
        <v>403</v>
      </c>
    </row>
    <row r="577" spans="3:11" hidden="1" x14ac:dyDescent="0.25">
      <c r="C577" s="145"/>
      <c r="D577" s="151"/>
      <c r="E577" s="118"/>
      <c r="F577" s="97">
        <f t="shared" si="41"/>
        <v>0</v>
      </c>
      <c r="G577" s="161"/>
      <c r="H577" s="146"/>
      <c r="I577" s="130" t="e">
        <f>VLOOKUP(H577,Presupuesto!$B$11:$C$565,2,0)</f>
        <v>#N/A</v>
      </c>
      <c r="J577" s="98" t="str">
        <f t="shared" si="38"/>
        <v>Gestión Administrativa y  financiera en apoyo al Desarrollo Académico</v>
      </c>
      <c r="K577" s="98" t="s">
        <v>412</v>
      </c>
    </row>
    <row r="578" spans="3:11" hidden="1" x14ac:dyDescent="0.25">
      <c r="C578" s="145"/>
      <c r="D578" s="151"/>
      <c r="E578" s="118"/>
      <c r="F578" s="97">
        <f t="shared" si="41"/>
        <v>0</v>
      </c>
      <c r="G578" s="161"/>
      <c r="H578" s="146"/>
      <c r="I578" s="130" t="e">
        <f>VLOOKUP(H578,Presupuesto!$B$11:$C$565,2,0)</f>
        <v>#N/A</v>
      </c>
      <c r="J578" s="98" t="str">
        <f t="shared" si="38"/>
        <v>Gestión Administrativa y  financiera en apoyo al Desarrollo Académico</v>
      </c>
      <c r="K578" s="98" t="s">
        <v>412</v>
      </c>
    </row>
    <row r="579" spans="3:11" hidden="1" x14ac:dyDescent="0.25">
      <c r="C579" s="145"/>
      <c r="D579" s="151"/>
      <c r="E579" s="118"/>
      <c r="F579" s="97">
        <f t="shared" si="41"/>
        <v>0</v>
      </c>
      <c r="G579" s="161"/>
      <c r="H579" s="146"/>
      <c r="I579" s="130" t="e">
        <f>VLOOKUP(H579,Presupuesto!$B$11:$C$565,2,0)</f>
        <v>#N/A</v>
      </c>
      <c r="J579" s="98" t="str">
        <f t="shared" si="38"/>
        <v>Gestión Administrativa y  financiera en apoyo al Desarrollo Académico</v>
      </c>
      <c r="K579" s="98" t="s">
        <v>412</v>
      </c>
    </row>
    <row r="580" spans="3:11" ht="15.75" hidden="1" thickBot="1" x14ac:dyDescent="0.3">
      <c r="C580" s="147"/>
      <c r="D580" s="159"/>
      <c r="E580" s="103"/>
      <c r="F580" s="105">
        <f t="shared" si="41"/>
        <v>0</v>
      </c>
      <c r="G580" s="162"/>
      <c r="H580" s="148"/>
      <c r="I580" s="132" t="e">
        <f>VLOOKUP(H580,Presupuesto!$B$11:$C$565,2,0)</f>
        <v>#N/A</v>
      </c>
      <c r="J580" s="106" t="str">
        <f t="shared" si="38"/>
        <v>Gestión Administrativa y  financiera en apoyo al Desarrollo Académico</v>
      </c>
      <c r="K580" s="124" t="s">
        <v>394</v>
      </c>
    </row>
    <row r="582" spans="3:11" ht="15.75" thickBot="1" x14ac:dyDescent="0.3">
      <c r="F582" s="90"/>
      <c r="G582" s="89"/>
      <c r="H582" s="90"/>
      <c r="I582" s="90"/>
    </row>
    <row r="583" spans="3:11" ht="15.75" thickBot="1" x14ac:dyDescent="0.3">
      <c r="C583" s="157" t="s">
        <v>53</v>
      </c>
      <c r="D583" s="374">
        <f>SUM(F590:F624)</f>
        <v>122700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392</v>
      </c>
      <c r="D586" s="370"/>
      <c r="E586" s="93"/>
      <c r="F586" s="93"/>
      <c r="G586" s="93"/>
      <c r="H586" s="76"/>
      <c r="I586" s="76"/>
      <c r="J586" s="76"/>
      <c r="K586" s="112"/>
    </row>
    <row r="587" spans="3:11" ht="18.75" x14ac:dyDescent="0.25">
      <c r="C587" s="211" t="str">
        <f>'8. Asegura. de la Calid. y M'!F26</f>
        <v>Socialización del Manual de Imagen</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131</v>
      </c>
      <c r="H589" s="136" t="s">
        <v>46</v>
      </c>
      <c r="I589" s="133" t="s">
        <v>132</v>
      </c>
      <c r="J589" s="133" t="s">
        <v>410</v>
      </c>
      <c r="K589" s="133" t="s">
        <v>411</v>
      </c>
    </row>
    <row r="590" spans="3:11" x14ac:dyDescent="0.25">
      <c r="C590" s="547" t="s">
        <v>1651</v>
      </c>
      <c r="D590" s="633">
        <v>300</v>
      </c>
      <c r="E590" s="546">
        <v>30</v>
      </c>
      <c r="F590" s="504">
        <f t="shared" ref="F590:F601" si="42">D590*E590</f>
        <v>9000</v>
      </c>
      <c r="G590" s="161" t="s">
        <v>1509</v>
      </c>
      <c r="H590" s="142" t="s">
        <v>294</v>
      </c>
      <c r="I590" s="130" t="str">
        <f>VLOOKUP(H590,Presupuesto!$B$11:$C$565,2,0)</f>
        <v>IMPRENTA, PUBLIC. Y REPRODUC. (25300-00)</v>
      </c>
      <c r="J590" s="219" t="s">
        <v>1362</v>
      </c>
      <c r="K590" s="98" t="s">
        <v>397</v>
      </c>
    </row>
    <row r="591" spans="3:11" ht="15.75" thickBot="1" x14ac:dyDescent="0.3">
      <c r="C591" s="636" t="s">
        <v>432</v>
      </c>
      <c r="D591" s="637">
        <f>2*3</f>
        <v>6</v>
      </c>
      <c r="E591" s="572">
        <f t="shared" ref="E591:E598" si="43">HLOOKUP(C591,$AH$2:$BU$3,2,0)</f>
        <v>1750</v>
      </c>
      <c r="F591" s="573">
        <f>D591*E591</f>
        <v>10500</v>
      </c>
      <c r="G591" s="161" t="s">
        <v>1509</v>
      </c>
      <c r="H591" s="142" t="s">
        <v>761</v>
      </c>
      <c r="I591" s="130" t="str">
        <f>VLOOKUP(H591,Presupuesto!$B$11:$C$565,2,0)</f>
        <v>VIATICOS NACIONALES</v>
      </c>
      <c r="J591" s="98" t="str">
        <f>$J$590</f>
        <v>Aseguramiento de la Calidad</v>
      </c>
      <c r="K591" s="98" t="s">
        <v>397</v>
      </c>
    </row>
    <row r="592" spans="3:11" ht="15.75" thickBot="1" x14ac:dyDescent="0.3">
      <c r="C592" s="636" t="s">
        <v>432</v>
      </c>
      <c r="D592" s="637">
        <f t="shared" ref="D592:D598" si="44">2*3</f>
        <v>6</v>
      </c>
      <c r="E592" s="572">
        <f t="shared" si="43"/>
        <v>1750</v>
      </c>
      <c r="F592" s="573">
        <f t="shared" ref="F592:F598" si="45">D592*E592</f>
        <v>10500</v>
      </c>
      <c r="G592" s="161" t="s">
        <v>1509</v>
      </c>
      <c r="H592" s="142" t="s">
        <v>761</v>
      </c>
      <c r="I592" s="130" t="str">
        <f>VLOOKUP(H592,Presupuesto!$B$11:$C$565,2,0)</f>
        <v>VIATICOS NACIONALES</v>
      </c>
      <c r="J592" s="98" t="str">
        <f t="shared" ref="J592:J624" si="46">$J$590</f>
        <v>Aseguramiento de la Calidad</v>
      </c>
      <c r="K592" s="98" t="s">
        <v>397</v>
      </c>
    </row>
    <row r="593" spans="3:11" ht="15.75" thickBot="1" x14ac:dyDescent="0.3">
      <c r="C593" s="636" t="s">
        <v>432</v>
      </c>
      <c r="D593" s="637">
        <f t="shared" si="44"/>
        <v>6</v>
      </c>
      <c r="E593" s="572">
        <f t="shared" si="43"/>
        <v>1750</v>
      </c>
      <c r="F593" s="573">
        <f t="shared" si="45"/>
        <v>10500</v>
      </c>
      <c r="G593" s="161" t="s">
        <v>1509</v>
      </c>
      <c r="H593" s="142" t="s">
        <v>761</v>
      </c>
      <c r="I593" s="130" t="str">
        <f>VLOOKUP(H593,Presupuesto!$B$11:$C$565,2,0)</f>
        <v>VIATICOS NACIONALES</v>
      </c>
      <c r="J593" s="98" t="str">
        <f t="shared" si="46"/>
        <v>Aseguramiento de la Calidad</v>
      </c>
      <c r="K593" s="98" t="s">
        <v>397</v>
      </c>
    </row>
    <row r="594" spans="3:11" ht="15.75" thickBot="1" x14ac:dyDescent="0.3">
      <c r="C594" s="636" t="s">
        <v>432</v>
      </c>
      <c r="D594" s="637">
        <f t="shared" si="44"/>
        <v>6</v>
      </c>
      <c r="E594" s="572">
        <f t="shared" si="43"/>
        <v>1750</v>
      </c>
      <c r="F594" s="573">
        <f t="shared" si="45"/>
        <v>10500</v>
      </c>
      <c r="G594" s="161" t="s">
        <v>1509</v>
      </c>
      <c r="H594" s="142" t="s">
        <v>761</v>
      </c>
      <c r="I594" s="130" t="str">
        <f>VLOOKUP(H594,Presupuesto!$B$11:$C$565,2,0)</f>
        <v>VIATICOS NACIONALES</v>
      </c>
      <c r="J594" s="98" t="str">
        <f t="shared" si="46"/>
        <v>Aseguramiento de la Calidad</v>
      </c>
      <c r="K594" s="98" t="s">
        <v>397</v>
      </c>
    </row>
    <row r="595" spans="3:11" ht="15.75" thickBot="1" x14ac:dyDescent="0.3">
      <c r="C595" s="636" t="s">
        <v>432</v>
      </c>
      <c r="D595" s="637">
        <f t="shared" si="44"/>
        <v>6</v>
      </c>
      <c r="E595" s="572">
        <f t="shared" si="43"/>
        <v>1750</v>
      </c>
      <c r="F595" s="573">
        <f t="shared" si="45"/>
        <v>10500</v>
      </c>
      <c r="G595" s="161" t="s">
        <v>1509</v>
      </c>
      <c r="H595" s="142" t="s">
        <v>761</v>
      </c>
      <c r="I595" s="130" t="str">
        <f>VLOOKUP(H595,Presupuesto!$B$11:$C$565,2,0)</f>
        <v>VIATICOS NACIONALES</v>
      </c>
      <c r="J595" s="98" t="str">
        <f t="shared" si="46"/>
        <v>Aseguramiento de la Calidad</v>
      </c>
      <c r="K595" s="98" t="s">
        <v>397</v>
      </c>
    </row>
    <row r="596" spans="3:11" ht="15.75" thickBot="1" x14ac:dyDescent="0.3">
      <c r="C596" s="636" t="s">
        <v>434</v>
      </c>
      <c r="D596" s="637">
        <f t="shared" si="44"/>
        <v>6</v>
      </c>
      <c r="E596" s="572">
        <f t="shared" si="43"/>
        <v>900</v>
      </c>
      <c r="F596" s="573">
        <f t="shared" si="45"/>
        <v>5400</v>
      </c>
      <c r="G596" s="161" t="s">
        <v>1509</v>
      </c>
      <c r="H596" s="142" t="s">
        <v>761</v>
      </c>
      <c r="I596" s="130" t="str">
        <f>VLOOKUP(H596,Presupuesto!$B$11:$C$565,2,0)</f>
        <v>VIATICOS NACIONALES</v>
      </c>
      <c r="J596" s="98" t="str">
        <f t="shared" si="46"/>
        <v>Aseguramiento de la Calidad</v>
      </c>
      <c r="K596" s="98" t="s">
        <v>397</v>
      </c>
    </row>
    <row r="597" spans="3:11" ht="15.75" thickBot="1" x14ac:dyDescent="0.3">
      <c r="C597" s="636" t="s">
        <v>434</v>
      </c>
      <c r="D597" s="637">
        <f t="shared" si="44"/>
        <v>6</v>
      </c>
      <c r="E597" s="572">
        <f t="shared" si="43"/>
        <v>900</v>
      </c>
      <c r="F597" s="573">
        <f t="shared" si="45"/>
        <v>5400</v>
      </c>
      <c r="G597" s="161" t="s">
        <v>1509</v>
      </c>
      <c r="H597" s="142" t="s">
        <v>761</v>
      </c>
      <c r="I597" s="130" t="str">
        <f>VLOOKUP(H597,Presupuesto!$B$11:$C$565,2,0)</f>
        <v>VIATICOS NACIONALES</v>
      </c>
      <c r="J597" s="98" t="str">
        <f t="shared" si="46"/>
        <v>Aseguramiento de la Calidad</v>
      </c>
      <c r="K597" s="98" t="s">
        <v>397</v>
      </c>
    </row>
    <row r="598" spans="3:11" ht="15.75" thickBot="1" x14ac:dyDescent="0.3">
      <c r="C598" s="636" t="s">
        <v>434</v>
      </c>
      <c r="D598" s="637">
        <f t="shared" si="44"/>
        <v>6</v>
      </c>
      <c r="E598" s="574">
        <f t="shared" si="43"/>
        <v>900</v>
      </c>
      <c r="F598" s="506">
        <f t="shared" si="45"/>
        <v>5400</v>
      </c>
      <c r="G598" s="161" t="s">
        <v>1509</v>
      </c>
      <c r="H598" s="576" t="s">
        <v>761</v>
      </c>
      <c r="I598" s="130" t="str">
        <f>VLOOKUP(H598,Presupuesto!$B$11:$C$565,2,0)</f>
        <v>VIATICOS NACIONALES</v>
      </c>
      <c r="J598" s="98" t="str">
        <f t="shared" si="46"/>
        <v>Aseguramiento de la Calidad</v>
      </c>
      <c r="K598" s="98" t="s">
        <v>397</v>
      </c>
    </row>
    <row r="599" spans="3:11" x14ac:dyDescent="0.25">
      <c r="C599" s="553" t="s">
        <v>1720</v>
      </c>
      <c r="D599" s="557">
        <v>300</v>
      </c>
      <c r="E599" s="552">
        <v>70</v>
      </c>
      <c r="F599" s="504">
        <f t="shared" si="42"/>
        <v>21000</v>
      </c>
      <c r="G599" s="161" t="s">
        <v>1509</v>
      </c>
      <c r="H599" s="142" t="s">
        <v>311</v>
      </c>
      <c r="I599" s="130" t="str">
        <f>VLOOKUP(H599,Presupuesto!$B$11:$C$565,2,0)</f>
        <v>ALIMENTOS Y BEBIDAS PARA PERSONAS (31100-00)</v>
      </c>
      <c r="J599" s="98" t="str">
        <f t="shared" si="46"/>
        <v>Aseguramiento de la Calidad</v>
      </c>
      <c r="K599" s="98" t="s">
        <v>397</v>
      </c>
    </row>
    <row r="600" spans="3:11" x14ac:dyDescent="0.25">
      <c r="C600" s="553" t="s">
        <v>1721</v>
      </c>
      <c r="D600" s="557">
        <v>300</v>
      </c>
      <c r="E600" s="552">
        <v>30</v>
      </c>
      <c r="F600" s="504">
        <f t="shared" si="42"/>
        <v>9000</v>
      </c>
      <c r="G600" s="161" t="s">
        <v>1509</v>
      </c>
      <c r="H600" s="142" t="s">
        <v>955</v>
      </c>
      <c r="I600" s="130" t="str">
        <f>VLOOKUP(H600,Presupuesto!$B$11:$C$565,2,0)</f>
        <v>OTROS RESPUESTOS Y ACCESORIOS MENORES</v>
      </c>
      <c r="J600" s="98" t="str">
        <f t="shared" si="46"/>
        <v>Aseguramiento de la Calidad</v>
      </c>
      <c r="K600" s="98" t="s">
        <v>397</v>
      </c>
    </row>
    <row r="601" spans="3:11" x14ac:dyDescent="0.25">
      <c r="C601" s="550" t="s">
        <v>1722</v>
      </c>
      <c r="D601" s="551">
        <v>300</v>
      </c>
      <c r="E601" s="552">
        <v>50</v>
      </c>
      <c r="F601" s="504">
        <f t="shared" si="42"/>
        <v>15000</v>
      </c>
      <c r="G601" s="161" t="s">
        <v>1509</v>
      </c>
      <c r="H601" s="142" t="s">
        <v>294</v>
      </c>
      <c r="I601" s="130" t="str">
        <f>VLOOKUP(H601,Presupuesto!$B$11:$C$565,2,0)</f>
        <v>IMPRENTA, PUBLIC. Y REPRODUC. (25300-00)</v>
      </c>
      <c r="J601" s="98" t="str">
        <f t="shared" si="46"/>
        <v>Aseguramiento de la Calidad</v>
      </c>
      <c r="K601" s="98" t="s">
        <v>397</v>
      </c>
    </row>
    <row r="602" spans="3:11" hidden="1" x14ac:dyDescent="0.25">
      <c r="C602" s="141"/>
      <c r="D602" s="158"/>
      <c r="E602" s="123"/>
      <c r="F602" s="97">
        <f t="shared" ref="F602:F624" si="47">D602*E602</f>
        <v>0</v>
      </c>
      <c r="G602" s="161"/>
      <c r="H602" s="142"/>
      <c r="I602" s="130" t="e">
        <f>VLOOKUP(H602,Presupuesto!$B$11:$C$565,2,0)</f>
        <v>#N/A</v>
      </c>
      <c r="J602" s="98" t="str">
        <f t="shared" si="46"/>
        <v>Aseguramiento de la Calidad</v>
      </c>
      <c r="K602" s="98" t="s">
        <v>397</v>
      </c>
    </row>
    <row r="603" spans="3:11" hidden="1" x14ac:dyDescent="0.25">
      <c r="C603" s="141"/>
      <c r="D603" s="158"/>
      <c r="E603" s="123"/>
      <c r="F603" s="97">
        <f t="shared" si="47"/>
        <v>0</v>
      </c>
      <c r="G603" s="161"/>
      <c r="H603" s="142"/>
      <c r="I603" s="130" t="e">
        <f>VLOOKUP(H603,Presupuesto!$B$11:$C$565,2,0)</f>
        <v>#N/A</v>
      </c>
      <c r="J603" s="98" t="str">
        <f t="shared" si="46"/>
        <v>Aseguramiento de la Calidad</v>
      </c>
      <c r="K603" s="98" t="s">
        <v>397</v>
      </c>
    </row>
    <row r="604" spans="3:11" hidden="1" x14ac:dyDescent="0.25">
      <c r="C604" s="141"/>
      <c r="D604" s="158"/>
      <c r="E604" s="123"/>
      <c r="F604" s="97">
        <f t="shared" si="47"/>
        <v>0</v>
      </c>
      <c r="G604" s="161"/>
      <c r="H604" s="142"/>
      <c r="I604" s="130" t="e">
        <f>VLOOKUP(H604,Presupuesto!$B$11:$C$565,2,0)</f>
        <v>#N/A</v>
      </c>
      <c r="J604" s="98" t="str">
        <f t="shared" si="46"/>
        <v>Aseguramiento de la Calidad</v>
      </c>
      <c r="K604" s="98" t="s">
        <v>397</v>
      </c>
    </row>
    <row r="605" spans="3:11" hidden="1" x14ac:dyDescent="0.25">
      <c r="C605" s="141"/>
      <c r="D605" s="158"/>
      <c r="E605" s="123"/>
      <c r="F605" s="97">
        <f t="shared" si="47"/>
        <v>0</v>
      </c>
      <c r="G605" s="161"/>
      <c r="H605" s="142"/>
      <c r="I605" s="130" t="e">
        <f>VLOOKUP(H605,Presupuesto!$B$11:$C$565,2,0)</f>
        <v>#N/A</v>
      </c>
      <c r="J605" s="98" t="str">
        <f t="shared" si="46"/>
        <v>Aseguramiento de la Calidad</v>
      </c>
      <c r="K605" s="98" t="s">
        <v>412</v>
      </c>
    </row>
    <row r="606" spans="3:11" hidden="1" x14ac:dyDescent="0.25">
      <c r="C606" s="141"/>
      <c r="D606" s="158"/>
      <c r="E606" s="123"/>
      <c r="F606" s="97">
        <f t="shared" si="47"/>
        <v>0</v>
      </c>
      <c r="G606" s="161"/>
      <c r="H606" s="142"/>
      <c r="I606" s="130" t="e">
        <f>VLOOKUP(H606,Presupuesto!$B$11:$C$565,2,0)</f>
        <v>#N/A</v>
      </c>
      <c r="J606" s="98" t="str">
        <f t="shared" si="46"/>
        <v>Aseguramiento de la Calidad</v>
      </c>
      <c r="K606" s="98" t="s">
        <v>412</v>
      </c>
    </row>
    <row r="607" spans="3:11" hidden="1" x14ac:dyDescent="0.25">
      <c r="C607" s="141"/>
      <c r="D607" s="158"/>
      <c r="E607" s="123"/>
      <c r="F607" s="97">
        <f t="shared" si="47"/>
        <v>0</v>
      </c>
      <c r="G607" s="161"/>
      <c r="H607" s="142"/>
      <c r="I607" s="130" t="e">
        <f>VLOOKUP(H607,Presupuesto!$B$11:$C$565,2,0)</f>
        <v>#N/A</v>
      </c>
      <c r="J607" s="98" t="str">
        <f t="shared" si="46"/>
        <v>Aseguramiento de la Calidad</v>
      </c>
      <c r="K607" s="98" t="s">
        <v>412</v>
      </c>
    </row>
    <row r="608" spans="3:11" hidden="1" x14ac:dyDescent="0.25">
      <c r="C608" s="141"/>
      <c r="D608" s="158"/>
      <c r="E608" s="123"/>
      <c r="F608" s="97">
        <f t="shared" si="47"/>
        <v>0</v>
      </c>
      <c r="G608" s="161"/>
      <c r="H608" s="142"/>
      <c r="I608" s="130" t="e">
        <f>VLOOKUP(H608,Presupuesto!$B$11:$C$565,2,0)</f>
        <v>#N/A</v>
      </c>
      <c r="J608" s="98" t="str">
        <f t="shared" si="46"/>
        <v>Aseguramiento de la Calidad</v>
      </c>
      <c r="K608" s="98" t="s">
        <v>412</v>
      </c>
    </row>
    <row r="609" spans="3:11" hidden="1" x14ac:dyDescent="0.25">
      <c r="C609" s="141"/>
      <c r="D609" s="158"/>
      <c r="E609" s="123"/>
      <c r="F609" s="97">
        <f t="shared" si="47"/>
        <v>0</v>
      </c>
      <c r="G609" s="161"/>
      <c r="H609" s="142"/>
      <c r="I609" s="130" t="e">
        <f>VLOOKUP(H609,Presupuesto!$B$11:$C$565,2,0)</f>
        <v>#N/A</v>
      </c>
      <c r="J609" s="98" t="str">
        <f t="shared" si="46"/>
        <v>Aseguramiento de la Calidad</v>
      </c>
      <c r="K609" s="98" t="s">
        <v>412</v>
      </c>
    </row>
    <row r="610" spans="3:11" hidden="1" x14ac:dyDescent="0.25">
      <c r="C610" s="141"/>
      <c r="D610" s="158"/>
      <c r="E610" s="123"/>
      <c r="F610" s="97">
        <f t="shared" si="47"/>
        <v>0</v>
      </c>
      <c r="G610" s="161"/>
      <c r="H610" s="142"/>
      <c r="I610" s="130" t="e">
        <f>VLOOKUP(H610,Presupuesto!$B$11:$C$565,2,0)</f>
        <v>#N/A</v>
      </c>
      <c r="J610" s="98" t="str">
        <f t="shared" si="46"/>
        <v>Aseguramiento de la Calidad</v>
      </c>
      <c r="K610" s="98" t="s">
        <v>412</v>
      </c>
    </row>
    <row r="611" spans="3:11" hidden="1" x14ac:dyDescent="0.25">
      <c r="C611" s="141"/>
      <c r="D611" s="158"/>
      <c r="E611" s="123"/>
      <c r="F611" s="97">
        <f t="shared" si="47"/>
        <v>0</v>
      </c>
      <c r="G611" s="161"/>
      <c r="H611" s="142"/>
      <c r="I611" s="130" t="e">
        <f>VLOOKUP(H611,Presupuesto!$B$11:$C$565,2,0)</f>
        <v>#N/A</v>
      </c>
      <c r="J611" s="98" t="str">
        <f t="shared" si="46"/>
        <v>Aseguramiento de la Calidad</v>
      </c>
      <c r="K611" s="98" t="s">
        <v>412</v>
      </c>
    </row>
    <row r="612" spans="3:11" hidden="1" x14ac:dyDescent="0.25">
      <c r="C612" s="143"/>
      <c r="D612" s="151"/>
      <c r="E612" s="118"/>
      <c r="F612" s="97">
        <f t="shared" si="47"/>
        <v>0</v>
      </c>
      <c r="G612" s="161"/>
      <c r="H612" s="144"/>
      <c r="I612" s="130" t="e">
        <f>VLOOKUP(H612,Presupuesto!$B$11:$C$565,2,0)</f>
        <v>#N/A</v>
      </c>
      <c r="J612" s="98" t="str">
        <f t="shared" si="46"/>
        <v>Aseguramiento de la Calidad</v>
      </c>
      <c r="K612" s="98" t="s">
        <v>412</v>
      </c>
    </row>
    <row r="613" spans="3:11" hidden="1" x14ac:dyDescent="0.25">
      <c r="C613" s="143"/>
      <c r="D613" s="151"/>
      <c r="E613" s="118"/>
      <c r="F613" s="97">
        <f t="shared" si="47"/>
        <v>0</v>
      </c>
      <c r="G613" s="161"/>
      <c r="H613" s="144"/>
      <c r="I613" s="130" t="e">
        <f>VLOOKUP(H613,Presupuesto!$B$11:$C$565,2,0)</f>
        <v>#N/A</v>
      </c>
      <c r="J613" s="98" t="str">
        <f t="shared" si="46"/>
        <v>Aseguramiento de la Calidad</v>
      </c>
      <c r="K613" s="98" t="s">
        <v>412</v>
      </c>
    </row>
    <row r="614" spans="3:11" hidden="1" x14ac:dyDescent="0.25">
      <c r="C614" s="143"/>
      <c r="D614" s="151"/>
      <c r="E614" s="118"/>
      <c r="F614" s="97">
        <f t="shared" si="47"/>
        <v>0</v>
      </c>
      <c r="G614" s="161"/>
      <c r="H614" s="144"/>
      <c r="I614" s="130" t="e">
        <f>VLOOKUP(H614,Presupuesto!$B$11:$C$565,2,0)</f>
        <v>#N/A</v>
      </c>
      <c r="J614" s="98" t="str">
        <f t="shared" si="46"/>
        <v>Aseguramiento de la Calidad</v>
      </c>
      <c r="K614" s="98" t="s">
        <v>412</v>
      </c>
    </row>
    <row r="615" spans="3:11" hidden="1" x14ac:dyDescent="0.25">
      <c r="C615" s="143"/>
      <c r="D615" s="151"/>
      <c r="E615" s="118"/>
      <c r="F615" s="97">
        <f t="shared" si="47"/>
        <v>0</v>
      </c>
      <c r="G615" s="161"/>
      <c r="H615" s="144"/>
      <c r="I615" s="130" t="e">
        <f>VLOOKUP(H615,Presupuesto!$B$11:$C$565,2,0)</f>
        <v>#N/A</v>
      </c>
      <c r="J615" s="98" t="str">
        <f t="shared" si="46"/>
        <v>Aseguramiento de la Calidad</v>
      </c>
      <c r="K615" s="98" t="s">
        <v>412</v>
      </c>
    </row>
    <row r="616" spans="3:11" hidden="1" x14ac:dyDescent="0.25">
      <c r="C616" s="143"/>
      <c r="D616" s="151"/>
      <c r="E616" s="118"/>
      <c r="F616" s="97">
        <f t="shared" si="47"/>
        <v>0</v>
      </c>
      <c r="G616" s="161"/>
      <c r="H616" s="144"/>
      <c r="I616" s="130" t="e">
        <f>VLOOKUP(H616,Presupuesto!$B$11:$C$565,2,0)</f>
        <v>#N/A</v>
      </c>
      <c r="J616" s="98" t="str">
        <f t="shared" si="46"/>
        <v>Aseguramiento de la Calidad</v>
      </c>
      <c r="K616" s="98" t="s">
        <v>412</v>
      </c>
    </row>
    <row r="617" spans="3:11" hidden="1" x14ac:dyDescent="0.25">
      <c r="C617" s="143"/>
      <c r="D617" s="151"/>
      <c r="E617" s="118"/>
      <c r="F617" s="97">
        <f t="shared" si="47"/>
        <v>0</v>
      </c>
      <c r="G617" s="161"/>
      <c r="H617" s="144"/>
      <c r="I617" s="130" t="e">
        <f>VLOOKUP(H617,Presupuesto!$B$11:$C$565,2,0)</f>
        <v>#N/A</v>
      </c>
      <c r="J617" s="98" t="str">
        <f t="shared" si="46"/>
        <v>Aseguramiento de la Calidad</v>
      </c>
      <c r="K617" s="98" t="s">
        <v>412</v>
      </c>
    </row>
    <row r="618" spans="3:11" hidden="1" x14ac:dyDescent="0.25">
      <c r="C618" s="143"/>
      <c r="D618" s="151"/>
      <c r="E618" s="118"/>
      <c r="F618" s="97">
        <f t="shared" si="47"/>
        <v>0</v>
      </c>
      <c r="G618" s="161"/>
      <c r="H618" s="144"/>
      <c r="I618" s="130" t="e">
        <f>VLOOKUP(H618,Presupuesto!$B$11:$C$565,2,0)</f>
        <v>#N/A</v>
      </c>
      <c r="J618" s="98" t="str">
        <f t="shared" si="46"/>
        <v>Aseguramiento de la Calidad</v>
      </c>
      <c r="K618" s="98" t="s">
        <v>412</v>
      </c>
    </row>
    <row r="619" spans="3:11" hidden="1" x14ac:dyDescent="0.25">
      <c r="C619" s="143"/>
      <c r="D619" s="151"/>
      <c r="E619" s="118"/>
      <c r="F619" s="97">
        <f t="shared" si="47"/>
        <v>0</v>
      </c>
      <c r="G619" s="161"/>
      <c r="H619" s="144"/>
      <c r="I619" s="130" t="e">
        <f>VLOOKUP(H619,Presupuesto!$B$11:$C$565,2,0)</f>
        <v>#N/A</v>
      </c>
      <c r="J619" s="98" t="str">
        <f t="shared" si="46"/>
        <v>Aseguramiento de la Calidad</v>
      </c>
      <c r="K619" s="98" t="s">
        <v>412</v>
      </c>
    </row>
    <row r="620" spans="3:11" hidden="1" x14ac:dyDescent="0.25">
      <c r="C620" s="145"/>
      <c r="D620" s="151"/>
      <c r="E620" s="118"/>
      <c r="F620" s="97">
        <f t="shared" si="47"/>
        <v>0</v>
      </c>
      <c r="G620" s="161"/>
      <c r="H620" s="146"/>
      <c r="I620" s="130" t="e">
        <f>VLOOKUP(H620,Presupuesto!$B$11:$C$565,2,0)</f>
        <v>#N/A</v>
      </c>
      <c r="J620" s="98" t="str">
        <f t="shared" si="46"/>
        <v>Aseguramiento de la Calidad</v>
      </c>
      <c r="K620" s="98" t="s">
        <v>403</v>
      </c>
    </row>
    <row r="621" spans="3:11" hidden="1" x14ac:dyDescent="0.25">
      <c r="C621" s="145"/>
      <c r="D621" s="151"/>
      <c r="E621" s="118"/>
      <c r="F621" s="97">
        <f t="shared" si="47"/>
        <v>0</v>
      </c>
      <c r="G621" s="161"/>
      <c r="H621" s="146"/>
      <c r="I621" s="130" t="e">
        <f>VLOOKUP(H621,Presupuesto!$B$11:$C$565,2,0)</f>
        <v>#N/A</v>
      </c>
      <c r="J621" s="98" t="str">
        <f t="shared" si="46"/>
        <v>Aseguramiento de la Calidad</v>
      </c>
      <c r="K621" s="98" t="s">
        <v>412</v>
      </c>
    </row>
    <row r="622" spans="3:11" hidden="1" x14ac:dyDescent="0.25">
      <c r="C622" s="145"/>
      <c r="D622" s="151"/>
      <c r="E622" s="118"/>
      <c r="F622" s="97">
        <f t="shared" si="47"/>
        <v>0</v>
      </c>
      <c r="G622" s="161"/>
      <c r="H622" s="146"/>
      <c r="I622" s="130" t="e">
        <f>VLOOKUP(H622,Presupuesto!$B$11:$C$565,2,0)</f>
        <v>#N/A</v>
      </c>
      <c r="J622" s="98" t="str">
        <f t="shared" si="46"/>
        <v>Aseguramiento de la Calidad</v>
      </c>
      <c r="K622" s="98" t="s">
        <v>412</v>
      </c>
    </row>
    <row r="623" spans="3:11" hidden="1" x14ac:dyDescent="0.25">
      <c r="C623" s="145"/>
      <c r="D623" s="151"/>
      <c r="E623" s="118"/>
      <c r="F623" s="97">
        <f t="shared" si="47"/>
        <v>0</v>
      </c>
      <c r="G623" s="161"/>
      <c r="H623" s="146"/>
      <c r="I623" s="130" t="e">
        <f>VLOOKUP(H623,Presupuesto!$B$11:$C$565,2,0)</f>
        <v>#N/A</v>
      </c>
      <c r="J623" s="98" t="str">
        <f t="shared" si="46"/>
        <v>Aseguramiento de la Calidad</v>
      </c>
      <c r="K623" s="98" t="s">
        <v>412</v>
      </c>
    </row>
    <row r="624" spans="3:11" ht="15.75" hidden="1" thickBot="1" x14ac:dyDescent="0.3">
      <c r="C624" s="147"/>
      <c r="D624" s="159"/>
      <c r="E624" s="103"/>
      <c r="F624" s="105">
        <f t="shared" si="47"/>
        <v>0</v>
      </c>
      <c r="G624" s="162"/>
      <c r="H624" s="148"/>
      <c r="I624" s="132" t="e">
        <f>VLOOKUP(H624,Presupuesto!$B$11:$C$565,2,0)</f>
        <v>#N/A</v>
      </c>
      <c r="J624" s="106" t="str">
        <f t="shared" si="46"/>
        <v>Aseguramiento de la Calidad</v>
      </c>
      <c r="K624" s="124" t="s">
        <v>394</v>
      </c>
    </row>
    <row r="626" spans="3:11" ht="15.75" thickBot="1" x14ac:dyDescent="0.3"/>
    <row r="627" spans="3:11" ht="15.75" thickBot="1" x14ac:dyDescent="0.3">
      <c r="C627" s="157" t="s">
        <v>53</v>
      </c>
      <c r="D627" s="374">
        <f>SUM(F634:F669)</f>
        <v>646800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392</v>
      </c>
      <c r="D630" s="370"/>
      <c r="E630" s="93"/>
      <c r="F630" s="93"/>
      <c r="G630" s="93"/>
      <c r="H630" s="76"/>
      <c r="I630" s="76"/>
      <c r="J630" s="76"/>
      <c r="K630" s="112"/>
    </row>
    <row r="631" spans="3:11" ht="18.75" x14ac:dyDescent="0.25">
      <c r="C631" s="211" t="str">
        <f>'5. Estudiantes y Graduados'!F35</f>
        <v>Campaña promoción Centros Regionales</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131</v>
      </c>
      <c r="H633" s="136" t="s">
        <v>46</v>
      </c>
      <c r="I633" s="133" t="s">
        <v>132</v>
      </c>
      <c r="J633" s="133" t="s">
        <v>410</v>
      </c>
      <c r="K633" s="133" t="s">
        <v>411</v>
      </c>
    </row>
    <row r="634" spans="3:11" x14ac:dyDescent="0.25">
      <c r="C634" s="615" t="s">
        <v>1652</v>
      </c>
      <c r="D634" s="616">
        <v>600</v>
      </c>
      <c r="E634" s="617">
        <v>15</v>
      </c>
      <c r="F634" s="504">
        <f t="shared" ref="F634:F650" si="48">D634*E634</f>
        <v>9000</v>
      </c>
      <c r="G634" s="161" t="s">
        <v>1509</v>
      </c>
      <c r="H634" s="142" t="s">
        <v>294</v>
      </c>
      <c r="I634" s="130" t="str">
        <f>VLOOKUP(H634,Presupuesto!$B$11:$C$565,2,0)</f>
        <v>IMPRENTA, PUBLIC. Y REPRODUC. (25300-00)</v>
      </c>
      <c r="J634" s="219" t="s">
        <v>1360</v>
      </c>
      <c r="K634" s="98" t="s">
        <v>397</v>
      </c>
    </row>
    <row r="635" spans="3:11" x14ac:dyDescent="0.25">
      <c r="C635" s="618" t="s">
        <v>1697</v>
      </c>
      <c r="D635" s="619">
        <v>30</v>
      </c>
      <c r="E635" s="620">
        <v>2000</v>
      </c>
      <c r="F635" s="504">
        <f t="shared" si="48"/>
        <v>60000</v>
      </c>
      <c r="G635" s="161" t="s">
        <v>1509</v>
      </c>
      <c r="H635" s="142" t="s">
        <v>296</v>
      </c>
      <c r="I635" s="130" t="str">
        <f>VLOOKUP(H635,Presupuesto!$B$11:$C$565,2,0)</f>
        <v>PUBLICIDAD Y PROPAGANDA</v>
      </c>
      <c r="J635" s="98" t="str">
        <f>$J$634</f>
        <v>Estudiantes y Graduados</v>
      </c>
      <c r="K635" s="98" t="s">
        <v>397</v>
      </c>
    </row>
    <row r="636" spans="3:11" x14ac:dyDescent="0.25">
      <c r="C636" s="618" t="s">
        <v>1690</v>
      </c>
      <c r="D636" s="619">
        <v>1000</v>
      </c>
      <c r="E636" s="620">
        <v>50</v>
      </c>
      <c r="F636" s="504">
        <f t="shared" si="48"/>
        <v>50000</v>
      </c>
      <c r="G636" s="161" t="s">
        <v>1509</v>
      </c>
      <c r="H636" s="142" t="s">
        <v>296</v>
      </c>
      <c r="I636" s="130" t="str">
        <f>VLOOKUP(H636,Presupuesto!$B$11:$C$565,2,0)</f>
        <v>PUBLICIDAD Y PROPAGANDA</v>
      </c>
      <c r="J636" s="98" t="str">
        <f t="shared" ref="J636:J669" si="49">$J$634</f>
        <v>Estudiantes y Graduados</v>
      </c>
      <c r="K636" s="98" t="s">
        <v>397</v>
      </c>
    </row>
    <row r="637" spans="3:11" x14ac:dyDescent="0.25">
      <c r="C637" s="618" t="s">
        <v>1723</v>
      </c>
      <c r="D637" s="619">
        <v>50</v>
      </c>
      <c r="E637" s="620">
        <v>1000</v>
      </c>
      <c r="F637" s="504">
        <f t="shared" si="48"/>
        <v>50000</v>
      </c>
      <c r="G637" s="161" t="s">
        <v>1509</v>
      </c>
      <c r="H637" s="142" t="s">
        <v>296</v>
      </c>
      <c r="I637" s="130" t="str">
        <f>VLOOKUP(H637,Presupuesto!$B$11:$C$565,2,0)</f>
        <v>PUBLICIDAD Y PROPAGANDA</v>
      </c>
      <c r="J637" s="98" t="str">
        <f t="shared" si="49"/>
        <v>Estudiantes y Graduados</v>
      </c>
      <c r="K637" s="98" t="s">
        <v>397</v>
      </c>
    </row>
    <row r="638" spans="3:11" x14ac:dyDescent="0.25">
      <c r="C638" s="618" t="s">
        <v>1724</v>
      </c>
      <c r="D638" s="619">
        <v>20</v>
      </c>
      <c r="E638" s="620">
        <v>1500</v>
      </c>
      <c r="F638" s="504">
        <f t="shared" si="48"/>
        <v>30000</v>
      </c>
      <c r="G638" s="161" t="s">
        <v>1509</v>
      </c>
      <c r="H638" s="142" t="s">
        <v>296</v>
      </c>
      <c r="I638" s="130" t="str">
        <f>VLOOKUP(H638,Presupuesto!$B$11:$C$565,2,0)</f>
        <v>PUBLICIDAD Y PROPAGANDA</v>
      </c>
      <c r="J638" s="98" t="str">
        <f t="shared" si="49"/>
        <v>Estudiantes y Graduados</v>
      </c>
      <c r="K638" s="98" t="s">
        <v>397</v>
      </c>
    </row>
    <row r="639" spans="3:11" s="467" customFormat="1" x14ac:dyDescent="0.25">
      <c r="C639" s="640" t="s">
        <v>1669</v>
      </c>
      <c r="D639" s="641">
        <v>100000</v>
      </c>
      <c r="E639" s="642">
        <v>2.5</v>
      </c>
      <c r="F639" s="504">
        <f t="shared" si="48"/>
        <v>250000</v>
      </c>
      <c r="G639" s="161" t="s">
        <v>1509</v>
      </c>
      <c r="H639" s="142" t="s">
        <v>294</v>
      </c>
      <c r="I639" s="130" t="str">
        <f>VLOOKUP(H639,Presupuesto!$B$11:$C$565,2,0)</f>
        <v>IMPRENTA, PUBLIC. Y REPRODUC. (25300-00)</v>
      </c>
      <c r="J639" s="98" t="s">
        <v>1360</v>
      </c>
      <c r="K639" s="98" t="s">
        <v>397</v>
      </c>
    </row>
    <row r="640" spans="3:11" ht="15.75" thickBot="1" x14ac:dyDescent="0.3">
      <c r="C640" s="558" t="s">
        <v>1703</v>
      </c>
      <c r="D640" s="622">
        <v>4</v>
      </c>
      <c r="E640" s="563">
        <v>6000</v>
      </c>
      <c r="F640" s="504">
        <f t="shared" si="48"/>
        <v>24000</v>
      </c>
      <c r="G640" s="161" t="s">
        <v>1509</v>
      </c>
      <c r="H640" s="142" t="s">
        <v>296</v>
      </c>
      <c r="I640" s="130" t="str">
        <f>VLOOKUP(H640,Presupuesto!$B$11:$C$565,2,0)</f>
        <v>PUBLICIDAD Y PROPAGANDA</v>
      </c>
      <c r="J640" s="98" t="str">
        <f t="shared" si="49"/>
        <v>Estudiantes y Graduados</v>
      </c>
      <c r="K640" s="98" t="s">
        <v>397</v>
      </c>
    </row>
    <row r="641" spans="3:11" ht="15.75" thickBot="1" x14ac:dyDescent="0.3">
      <c r="C641" s="636" t="s">
        <v>432</v>
      </c>
      <c r="D641" s="637">
        <f>2*2</f>
        <v>4</v>
      </c>
      <c r="E641" s="572">
        <f t="shared" ref="E641:E648" si="50">HLOOKUP(C641,$AH$2:$BU$3,2,0)</f>
        <v>1750</v>
      </c>
      <c r="F641" s="573">
        <f>D641*E641</f>
        <v>7000</v>
      </c>
      <c r="G641" s="161" t="s">
        <v>1509</v>
      </c>
      <c r="H641" s="142" t="s">
        <v>761</v>
      </c>
      <c r="I641" s="130" t="str">
        <f>VLOOKUP(H641,Presupuesto!$B$11:$C$565,2,0)</f>
        <v>VIATICOS NACIONALES</v>
      </c>
      <c r="J641" s="98" t="str">
        <f t="shared" si="49"/>
        <v>Estudiantes y Graduados</v>
      </c>
      <c r="K641" s="98" t="s">
        <v>397</v>
      </c>
    </row>
    <row r="642" spans="3:11" ht="15.75" thickBot="1" x14ac:dyDescent="0.3">
      <c r="C642" s="636" t="s">
        <v>432</v>
      </c>
      <c r="D642" s="637">
        <f t="shared" ref="D642:D648" si="51">2*2</f>
        <v>4</v>
      </c>
      <c r="E642" s="572">
        <f t="shared" si="50"/>
        <v>1750</v>
      </c>
      <c r="F642" s="573">
        <f t="shared" ref="F642:F648" si="52">D642*E642</f>
        <v>7000</v>
      </c>
      <c r="G642" s="161" t="s">
        <v>1509</v>
      </c>
      <c r="H642" s="142" t="s">
        <v>761</v>
      </c>
      <c r="I642" s="130" t="str">
        <f>VLOOKUP(H642,Presupuesto!$B$11:$C$565,2,0)</f>
        <v>VIATICOS NACIONALES</v>
      </c>
      <c r="J642" s="98" t="str">
        <f t="shared" si="49"/>
        <v>Estudiantes y Graduados</v>
      </c>
      <c r="K642" s="98" t="s">
        <v>397</v>
      </c>
    </row>
    <row r="643" spans="3:11" ht="15.75" thickBot="1" x14ac:dyDescent="0.3">
      <c r="C643" s="636" t="s">
        <v>432</v>
      </c>
      <c r="D643" s="637">
        <f t="shared" si="51"/>
        <v>4</v>
      </c>
      <c r="E643" s="572">
        <f t="shared" si="50"/>
        <v>1750</v>
      </c>
      <c r="F643" s="573">
        <f t="shared" si="52"/>
        <v>7000</v>
      </c>
      <c r="G643" s="161" t="s">
        <v>1509</v>
      </c>
      <c r="H643" s="142" t="s">
        <v>761</v>
      </c>
      <c r="I643" s="130" t="str">
        <f>VLOOKUP(H643,Presupuesto!$B$11:$C$565,2,0)</f>
        <v>VIATICOS NACIONALES</v>
      </c>
      <c r="J643" s="98" t="str">
        <f t="shared" si="49"/>
        <v>Estudiantes y Graduados</v>
      </c>
      <c r="K643" s="98" t="s">
        <v>397</v>
      </c>
    </row>
    <row r="644" spans="3:11" ht="15.75" thickBot="1" x14ac:dyDescent="0.3">
      <c r="C644" s="636" t="s">
        <v>432</v>
      </c>
      <c r="D644" s="637">
        <f t="shared" si="51"/>
        <v>4</v>
      </c>
      <c r="E644" s="572">
        <f t="shared" si="50"/>
        <v>1750</v>
      </c>
      <c r="F644" s="573">
        <f t="shared" si="52"/>
        <v>7000</v>
      </c>
      <c r="G644" s="161" t="s">
        <v>1509</v>
      </c>
      <c r="H644" s="142" t="s">
        <v>761</v>
      </c>
      <c r="I644" s="130" t="str">
        <f>VLOOKUP(H644,Presupuesto!$B$11:$C$565,2,0)</f>
        <v>VIATICOS NACIONALES</v>
      </c>
      <c r="J644" s="98" t="str">
        <f t="shared" si="49"/>
        <v>Estudiantes y Graduados</v>
      </c>
      <c r="K644" s="98" t="s">
        <v>397</v>
      </c>
    </row>
    <row r="645" spans="3:11" ht="15.75" thickBot="1" x14ac:dyDescent="0.3">
      <c r="C645" s="636" t="s">
        <v>432</v>
      </c>
      <c r="D645" s="637">
        <f t="shared" si="51"/>
        <v>4</v>
      </c>
      <c r="E645" s="572">
        <f t="shared" si="50"/>
        <v>1750</v>
      </c>
      <c r="F645" s="573">
        <f t="shared" si="52"/>
        <v>7000</v>
      </c>
      <c r="G645" s="161" t="s">
        <v>1509</v>
      </c>
      <c r="H645" s="142" t="s">
        <v>761</v>
      </c>
      <c r="I645" s="130" t="str">
        <f>VLOOKUP(H645,Presupuesto!$B$11:$C$565,2,0)</f>
        <v>VIATICOS NACIONALES</v>
      </c>
      <c r="J645" s="98" t="str">
        <f t="shared" si="49"/>
        <v>Estudiantes y Graduados</v>
      </c>
      <c r="K645" s="98" t="s">
        <v>397</v>
      </c>
    </row>
    <row r="646" spans="3:11" ht="15.75" thickBot="1" x14ac:dyDescent="0.3">
      <c r="C646" s="636" t="s">
        <v>434</v>
      </c>
      <c r="D646" s="637">
        <f t="shared" si="51"/>
        <v>4</v>
      </c>
      <c r="E646" s="572">
        <f t="shared" si="50"/>
        <v>900</v>
      </c>
      <c r="F646" s="573">
        <f t="shared" si="52"/>
        <v>3600</v>
      </c>
      <c r="G646" s="161" t="s">
        <v>1509</v>
      </c>
      <c r="H646" s="142" t="s">
        <v>761</v>
      </c>
      <c r="I646" s="130" t="str">
        <f>VLOOKUP(H646,Presupuesto!$B$11:$C$565,2,0)</f>
        <v>VIATICOS NACIONALES</v>
      </c>
      <c r="J646" s="98" t="str">
        <f t="shared" si="49"/>
        <v>Estudiantes y Graduados</v>
      </c>
      <c r="K646" s="98" t="s">
        <v>397</v>
      </c>
    </row>
    <row r="647" spans="3:11" ht="15.75" thickBot="1" x14ac:dyDescent="0.3">
      <c r="C647" s="636" t="s">
        <v>434</v>
      </c>
      <c r="D647" s="637">
        <f t="shared" si="51"/>
        <v>4</v>
      </c>
      <c r="E647" s="572">
        <f t="shared" si="50"/>
        <v>900</v>
      </c>
      <c r="F647" s="573">
        <f t="shared" si="52"/>
        <v>3600</v>
      </c>
      <c r="G647" s="161" t="s">
        <v>1509</v>
      </c>
      <c r="H647" s="142" t="s">
        <v>761</v>
      </c>
      <c r="I647" s="130" t="str">
        <f>VLOOKUP(H647,Presupuesto!$B$11:$C$565,2,0)</f>
        <v>VIATICOS NACIONALES</v>
      </c>
      <c r="J647" s="98" t="str">
        <f t="shared" si="49"/>
        <v>Estudiantes y Graduados</v>
      </c>
      <c r="K647" s="98" t="s">
        <v>397</v>
      </c>
    </row>
    <row r="648" spans="3:11" ht="15.75" thickBot="1" x14ac:dyDescent="0.3">
      <c r="C648" s="636" t="s">
        <v>434</v>
      </c>
      <c r="D648" s="637">
        <f t="shared" si="51"/>
        <v>4</v>
      </c>
      <c r="E648" s="574">
        <f t="shared" si="50"/>
        <v>900</v>
      </c>
      <c r="F648" s="506">
        <f t="shared" si="52"/>
        <v>3600</v>
      </c>
      <c r="G648" s="161" t="s">
        <v>1509</v>
      </c>
      <c r="H648" s="576" t="s">
        <v>761</v>
      </c>
      <c r="I648" s="130" t="str">
        <f>VLOOKUP(H648,Presupuesto!$B$11:$C$565,2,0)</f>
        <v>VIATICOS NACIONALES</v>
      </c>
      <c r="J648" s="98" t="str">
        <f t="shared" si="49"/>
        <v>Estudiantes y Graduados</v>
      </c>
      <c r="K648" s="98" t="s">
        <v>397</v>
      </c>
    </row>
    <row r="649" spans="3:11" x14ac:dyDescent="0.25">
      <c r="C649" s="553" t="s">
        <v>1718</v>
      </c>
      <c r="D649" s="557">
        <v>4</v>
      </c>
      <c r="E649" s="552">
        <v>32000</v>
      </c>
      <c r="F649" s="504">
        <f t="shared" si="48"/>
        <v>128000</v>
      </c>
      <c r="G649" s="161" t="s">
        <v>1509</v>
      </c>
      <c r="H649" s="142" t="s">
        <v>296</v>
      </c>
      <c r="I649" s="130" t="str">
        <f>VLOOKUP(H649,Presupuesto!$B$11:$C$565,2,0)</f>
        <v>PUBLICIDAD Y PROPAGANDA</v>
      </c>
      <c r="J649" s="98" t="str">
        <f t="shared" si="49"/>
        <v>Estudiantes y Graduados</v>
      </c>
      <c r="K649" s="98" t="s">
        <v>397</v>
      </c>
    </row>
    <row r="650" spans="3:11" hidden="1" x14ac:dyDescent="0.25">
      <c r="C650" s="141"/>
      <c r="D650" s="158"/>
      <c r="E650" s="123"/>
      <c r="F650" s="97">
        <f t="shared" si="48"/>
        <v>0</v>
      </c>
      <c r="G650" s="161"/>
      <c r="H650" s="142"/>
      <c r="I650" s="130" t="e">
        <f>VLOOKUP(H650,Presupuesto!$B$11:$C$565,2,0)</f>
        <v>#N/A</v>
      </c>
      <c r="J650" s="98" t="str">
        <f t="shared" si="49"/>
        <v>Estudiantes y Graduados</v>
      </c>
      <c r="K650" s="98" t="s">
        <v>397</v>
      </c>
    </row>
    <row r="651" spans="3:11" hidden="1" x14ac:dyDescent="0.25">
      <c r="C651" s="141"/>
      <c r="D651" s="158"/>
      <c r="E651" s="123"/>
      <c r="F651" s="97">
        <f t="shared" ref="F651:F669" si="53">D651*E651</f>
        <v>0</v>
      </c>
      <c r="G651" s="161"/>
      <c r="H651" s="142"/>
      <c r="I651" s="130" t="e">
        <f>VLOOKUP(H651,Presupuesto!$B$11:$C$565,2,0)</f>
        <v>#N/A</v>
      </c>
      <c r="J651" s="98" t="str">
        <f t="shared" si="49"/>
        <v>Estudiantes y Graduados</v>
      </c>
      <c r="K651" s="98" t="s">
        <v>397</v>
      </c>
    </row>
    <row r="652" spans="3:11" hidden="1" x14ac:dyDescent="0.25">
      <c r="C652" s="141"/>
      <c r="D652" s="158"/>
      <c r="E652" s="123"/>
      <c r="F652" s="97">
        <f t="shared" si="53"/>
        <v>0</v>
      </c>
      <c r="G652" s="161"/>
      <c r="H652" s="142"/>
      <c r="I652" s="130" t="e">
        <f>VLOOKUP(H652,Presupuesto!$B$11:$C$565,2,0)</f>
        <v>#N/A</v>
      </c>
      <c r="J652" s="98" t="str">
        <f t="shared" si="49"/>
        <v>Estudiantes y Graduados</v>
      </c>
      <c r="K652" s="98" t="s">
        <v>397</v>
      </c>
    </row>
    <row r="653" spans="3:11" hidden="1" x14ac:dyDescent="0.25">
      <c r="C653" s="141"/>
      <c r="D653" s="158"/>
      <c r="E653" s="123"/>
      <c r="F653" s="97">
        <f t="shared" si="53"/>
        <v>0</v>
      </c>
      <c r="G653" s="161"/>
      <c r="H653" s="142"/>
      <c r="I653" s="130" t="e">
        <f>VLOOKUP(H653,Presupuesto!$B$11:$C$565,2,0)</f>
        <v>#N/A</v>
      </c>
      <c r="J653" s="98" t="str">
        <f t="shared" si="49"/>
        <v>Estudiantes y Graduados</v>
      </c>
      <c r="K653" s="98" t="s">
        <v>397</v>
      </c>
    </row>
    <row r="654" spans="3:11" hidden="1" x14ac:dyDescent="0.25">
      <c r="C654" s="141"/>
      <c r="D654" s="158"/>
      <c r="E654" s="123"/>
      <c r="F654" s="97">
        <f t="shared" si="53"/>
        <v>0</v>
      </c>
      <c r="G654" s="161"/>
      <c r="H654" s="142"/>
      <c r="I654" s="130" t="e">
        <f>VLOOKUP(H654,Presupuesto!$B$11:$C$565,2,0)</f>
        <v>#N/A</v>
      </c>
      <c r="J654" s="98" t="str">
        <f t="shared" si="49"/>
        <v>Estudiantes y Graduados</v>
      </c>
      <c r="K654" s="98" t="s">
        <v>397</v>
      </c>
    </row>
    <row r="655" spans="3:11" hidden="1" x14ac:dyDescent="0.25">
      <c r="C655" s="141"/>
      <c r="D655" s="158"/>
      <c r="E655" s="123"/>
      <c r="F655" s="97">
        <f t="shared" si="53"/>
        <v>0</v>
      </c>
      <c r="G655" s="161"/>
      <c r="H655" s="142"/>
      <c r="I655" s="130" t="e">
        <f>VLOOKUP(H655,Presupuesto!$B$11:$C$565,2,0)</f>
        <v>#N/A</v>
      </c>
      <c r="J655" s="98" t="str">
        <f t="shared" si="49"/>
        <v>Estudiantes y Graduados</v>
      </c>
      <c r="K655" s="98" t="s">
        <v>397</v>
      </c>
    </row>
    <row r="656" spans="3:11" hidden="1" x14ac:dyDescent="0.25">
      <c r="C656" s="141"/>
      <c r="D656" s="158"/>
      <c r="E656" s="123"/>
      <c r="F656" s="97">
        <f t="shared" si="53"/>
        <v>0</v>
      </c>
      <c r="G656" s="161"/>
      <c r="H656" s="142"/>
      <c r="I656" s="130" t="e">
        <f>VLOOKUP(H656,Presupuesto!$B$11:$C$565,2,0)</f>
        <v>#N/A</v>
      </c>
      <c r="J656" s="98" t="str">
        <f t="shared" si="49"/>
        <v>Estudiantes y Graduados</v>
      </c>
      <c r="K656" s="98" t="s">
        <v>397</v>
      </c>
    </row>
    <row r="657" spans="3:11" hidden="1" x14ac:dyDescent="0.25">
      <c r="C657" s="143"/>
      <c r="D657" s="151"/>
      <c r="E657" s="118"/>
      <c r="F657" s="97">
        <f t="shared" si="53"/>
        <v>0</v>
      </c>
      <c r="G657" s="161"/>
      <c r="H657" s="144"/>
      <c r="I657" s="130" t="e">
        <f>VLOOKUP(H657,Presupuesto!$B$11:$C$565,2,0)</f>
        <v>#N/A</v>
      </c>
      <c r="J657" s="98" t="str">
        <f t="shared" si="49"/>
        <v>Estudiantes y Graduados</v>
      </c>
      <c r="K657" s="98" t="s">
        <v>412</v>
      </c>
    </row>
    <row r="658" spans="3:11" hidden="1" x14ac:dyDescent="0.25">
      <c r="C658" s="143"/>
      <c r="D658" s="151"/>
      <c r="E658" s="118"/>
      <c r="F658" s="97">
        <f t="shared" si="53"/>
        <v>0</v>
      </c>
      <c r="G658" s="161"/>
      <c r="H658" s="144"/>
      <c r="I658" s="130" t="e">
        <f>VLOOKUP(H658,Presupuesto!$B$11:$C$565,2,0)</f>
        <v>#N/A</v>
      </c>
      <c r="J658" s="98" t="str">
        <f t="shared" si="49"/>
        <v>Estudiantes y Graduados</v>
      </c>
      <c r="K658" s="98" t="s">
        <v>412</v>
      </c>
    </row>
    <row r="659" spans="3:11" hidden="1" x14ac:dyDescent="0.25">
      <c r="C659" s="143"/>
      <c r="D659" s="151"/>
      <c r="E659" s="118"/>
      <c r="F659" s="97">
        <f t="shared" si="53"/>
        <v>0</v>
      </c>
      <c r="G659" s="161"/>
      <c r="H659" s="144"/>
      <c r="I659" s="130" t="e">
        <f>VLOOKUP(H659,Presupuesto!$B$11:$C$565,2,0)</f>
        <v>#N/A</v>
      </c>
      <c r="J659" s="98" t="str">
        <f t="shared" si="49"/>
        <v>Estudiantes y Graduados</v>
      </c>
      <c r="K659" s="98" t="s">
        <v>412</v>
      </c>
    </row>
    <row r="660" spans="3:11" hidden="1" x14ac:dyDescent="0.25">
      <c r="C660" s="143"/>
      <c r="D660" s="151"/>
      <c r="E660" s="118"/>
      <c r="F660" s="97">
        <f t="shared" si="53"/>
        <v>0</v>
      </c>
      <c r="G660" s="161"/>
      <c r="H660" s="144"/>
      <c r="I660" s="130" t="e">
        <f>VLOOKUP(H660,Presupuesto!$B$11:$C$565,2,0)</f>
        <v>#N/A</v>
      </c>
      <c r="J660" s="98" t="str">
        <f t="shared" si="49"/>
        <v>Estudiantes y Graduados</v>
      </c>
      <c r="K660" s="98" t="s">
        <v>412</v>
      </c>
    </row>
    <row r="661" spans="3:11" hidden="1" x14ac:dyDescent="0.25">
      <c r="C661" s="143"/>
      <c r="D661" s="151"/>
      <c r="E661" s="118"/>
      <c r="F661" s="97">
        <f t="shared" si="53"/>
        <v>0</v>
      </c>
      <c r="G661" s="161"/>
      <c r="H661" s="144"/>
      <c r="I661" s="130" t="e">
        <f>VLOOKUP(H661,Presupuesto!$B$11:$C$565,2,0)</f>
        <v>#N/A</v>
      </c>
      <c r="J661" s="98" t="str">
        <f t="shared" si="49"/>
        <v>Estudiantes y Graduados</v>
      </c>
      <c r="K661" s="98" t="s">
        <v>412</v>
      </c>
    </row>
    <row r="662" spans="3:11" hidden="1" x14ac:dyDescent="0.25">
      <c r="C662" s="143"/>
      <c r="D662" s="151"/>
      <c r="E662" s="118"/>
      <c r="F662" s="97">
        <f t="shared" si="53"/>
        <v>0</v>
      </c>
      <c r="G662" s="161"/>
      <c r="H662" s="144"/>
      <c r="I662" s="130" t="e">
        <f>VLOOKUP(H662,Presupuesto!$B$11:$C$565,2,0)</f>
        <v>#N/A</v>
      </c>
      <c r="J662" s="98" t="str">
        <f t="shared" si="49"/>
        <v>Estudiantes y Graduados</v>
      </c>
      <c r="K662" s="98" t="s">
        <v>412</v>
      </c>
    </row>
    <row r="663" spans="3:11" hidden="1" x14ac:dyDescent="0.25">
      <c r="C663" s="143"/>
      <c r="D663" s="151"/>
      <c r="E663" s="118"/>
      <c r="F663" s="97">
        <f t="shared" si="53"/>
        <v>0</v>
      </c>
      <c r="G663" s="161"/>
      <c r="H663" s="144"/>
      <c r="I663" s="130" t="e">
        <f>VLOOKUP(H663,Presupuesto!$B$11:$C$565,2,0)</f>
        <v>#N/A</v>
      </c>
      <c r="J663" s="98" t="str">
        <f t="shared" si="49"/>
        <v>Estudiantes y Graduados</v>
      </c>
      <c r="K663" s="98" t="s">
        <v>412</v>
      </c>
    </row>
    <row r="664" spans="3:11" hidden="1" x14ac:dyDescent="0.25">
      <c r="C664" s="143"/>
      <c r="D664" s="151"/>
      <c r="E664" s="118"/>
      <c r="F664" s="97">
        <f t="shared" si="53"/>
        <v>0</v>
      </c>
      <c r="G664" s="161"/>
      <c r="H664" s="144"/>
      <c r="I664" s="130" t="e">
        <f>VLOOKUP(H664,Presupuesto!$B$11:$C$565,2,0)</f>
        <v>#N/A</v>
      </c>
      <c r="J664" s="98" t="str">
        <f t="shared" si="49"/>
        <v>Estudiantes y Graduados</v>
      </c>
      <c r="K664" s="98" t="s">
        <v>412</v>
      </c>
    </row>
    <row r="665" spans="3:11" hidden="1" x14ac:dyDescent="0.25">
      <c r="C665" s="145"/>
      <c r="D665" s="151"/>
      <c r="E665" s="118"/>
      <c r="F665" s="97">
        <f t="shared" si="53"/>
        <v>0</v>
      </c>
      <c r="G665" s="161"/>
      <c r="H665" s="146"/>
      <c r="I665" s="130" t="e">
        <f>VLOOKUP(H665,Presupuesto!$B$11:$C$565,2,0)</f>
        <v>#N/A</v>
      </c>
      <c r="J665" s="98" t="str">
        <f t="shared" si="49"/>
        <v>Estudiantes y Graduados</v>
      </c>
      <c r="K665" s="98" t="s">
        <v>403</v>
      </c>
    </row>
    <row r="666" spans="3:11" hidden="1" x14ac:dyDescent="0.25">
      <c r="C666" s="145"/>
      <c r="D666" s="151"/>
      <c r="E666" s="118"/>
      <c r="F666" s="97">
        <f t="shared" si="53"/>
        <v>0</v>
      </c>
      <c r="G666" s="161"/>
      <c r="H666" s="146"/>
      <c r="I666" s="130" t="e">
        <f>VLOOKUP(H666,Presupuesto!$B$11:$C$565,2,0)</f>
        <v>#N/A</v>
      </c>
      <c r="J666" s="98" t="str">
        <f t="shared" si="49"/>
        <v>Estudiantes y Graduados</v>
      </c>
      <c r="K666" s="98" t="s">
        <v>412</v>
      </c>
    </row>
    <row r="667" spans="3:11" hidden="1" x14ac:dyDescent="0.25">
      <c r="C667" s="145"/>
      <c r="D667" s="151"/>
      <c r="E667" s="118"/>
      <c r="F667" s="97">
        <f t="shared" si="53"/>
        <v>0</v>
      </c>
      <c r="G667" s="161"/>
      <c r="H667" s="146"/>
      <c r="I667" s="130" t="e">
        <f>VLOOKUP(H667,Presupuesto!$B$11:$C$565,2,0)</f>
        <v>#N/A</v>
      </c>
      <c r="J667" s="98" t="str">
        <f t="shared" si="49"/>
        <v>Estudiantes y Graduados</v>
      </c>
      <c r="K667" s="98" t="s">
        <v>412</v>
      </c>
    </row>
    <row r="668" spans="3:11" hidden="1" x14ac:dyDescent="0.25">
      <c r="C668" s="145"/>
      <c r="D668" s="151"/>
      <c r="E668" s="118"/>
      <c r="F668" s="97">
        <f t="shared" si="53"/>
        <v>0</v>
      </c>
      <c r="G668" s="161"/>
      <c r="H668" s="146"/>
      <c r="I668" s="130" t="e">
        <f>VLOOKUP(H668,Presupuesto!$B$11:$C$565,2,0)</f>
        <v>#N/A</v>
      </c>
      <c r="J668" s="98" t="str">
        <f t="shared" si="49"/>
        <v>Estudiantes y Graduados</v>
      </c>
      <c r="K668" s="98" t="s">
        <v>412</v>
      </c>
    </row>
    <row r="669" spans="3:11" ht="15.75" hidden="1" thickBot="1" x14ac:dyDescent="0.3">
      <c r="C669" s="147"/>
      <c r="D669" s="159"/>
      <c r="E669" s="103"/>
      <c r="F669" s="105">
        <f t="shared" si="53"/>
        <v>0</v>
      </c>
      <c r="G669" s="162"/>
      <c r="H669" s="148"/>
      <c r="I669" s="132" t="e">
        <f>VLOOKUP(H669,Presupuesto!$B$11:$C$565,2,0)</f>
        <v>#N/A</v>
      </c>
      <c r="J669" s="106" t="str">
        <f t="shared" si="49"/>
        <v>Estudiantes y Graduados</v>
      </c>
      <c r="K669" s="124" t="s">
        <v>394</v>
      </c>
    </row>
    <row r="671" spans="3:11" ht="15.75" hidden="1" thickBot="1" x14ac:dyDescent="0.3">
      <c r="F671" s="90"/>
      <c r="G671" s="89"/>
      <c r="H671" s="90"/>
      <c r="I671" s="90"/>
    </row>
    <row r="672" spans="3:11" ht="15.75" hidden="1" thickBot="1" x14ac:dyDescent="0.3">
      <c r="C672" s="157" t="s">
        <v>53</v>
      </c>
      <c r="D672" s="374">
        <f>SUM(F679:F713)</f>
        <v>0</v>
      </c>
      <c r="F672" s="70"/>
      <c r="G672" s="79"/>
      <c r="H672" s="70"/>
      <c r="I672" s="70"/>
    </row>
    <row r="673" spans="3:11" hidden="1" x14ac:dyDescent="0.25">
      <c r="C673" s="70"/>
      <c r="D673" s="31"/>
      <c r="E673" s="93"/>
      <c r="F673" s="93"/>
      <c r="G673" s="93"/>
      <c r="H673" s="76"/>
      <c r="I673" s="76"/>
      <c r="J673" s="76"/>
      <c r="K673" s="112"/>
    </row>
    <row r="674" spans="3:11" hidden="1" x14ac:dyDescent="0.25">
      <c r="C674" s="70"/>
      <c r="D674" s="31"/>
      <c r="E674" s="93"/>
      <c r="F674" s="93"/>
      <c r="G674" s="93"/>
      <c r="H674" s="76"/>
      <c r="I674" s="76"/>
      <c r="J674" s="76"/>
      <c r="K674" s="112"/>
    </row>
    <row r="675" spans="3:11" ht="15.75" hidden="1" x14ac:dyDescent="0.25">
      <c r="C675" s="202" t="s">
        <v>392</v>
      </c>
      <c r="D675" s="370"/>
      <c r="E675" s="93"/>
      <c r="F675" s="93"/>
      <c r="G675" s="93"/>
      <c r="H675" s="76"/>
      <c r="I675" s="76"/>
      <c r="J675" s="76"/>
      <c r="K675" s="112"/>
    </row>
    <row r="676" spans="3:11" ht="18.75" hidden="1" x14ac:dyDescent="0.25">
      <c r="C676" s="211" t="e">
        <f>IFERROR(VLOOKUP(D675,'1. Desarrollo e Innov. Curricu.'!$E:$F,2,FALSE),IFERROR(VLOOKUP(D675,'2. Investigación Científica'!$E:$F,2,FALSE),IFERROR(VLOOKUP(D675,'3. Vinculación Univ. Sociedad'!$E:$F,2,FALSE),IFERROR(VLOOKUP(D675,'4. Docencia y Profesorado Univ.'!$E:$F,2,FALSE),IFERROR(VLOOKUP(D675,'5. Estudiantes y Graduados'!$E:$F,2,FALSE),IFERROR(VLOOKUP(D675,'11. Gestion Administrativa'!$E:$F,2,FALSE),IFERROR(VLOOKUP(D675,'13. Gestión Académica'!$E:$F,2,FALSE),IFERROR(VLOOKUP(D675,'8. Asegura. de la Calid. y M'!$E:$F,2,FALSE),IFERROR(VLOOKUP(D675,'6. Gestión del Conocimiento'!$E:$F,2,FALSE),IFERROR(VLOOKUP(D675,'15. Gobernabilidad y Proceso...'!$E:$F,2,FALSE),IFERROR(VLOOKUP(D675,'12. Gestión del Talento Humano'!$E:$F,2,FALSE),IFERROR(VLOOKUP(D675,'14. Internacional... de la E.S.'!$E:$F,2,FALSE),IFERROR(VLOOKUP(D675,'10. Posgrado'!$E:$F,2,FALSE),IFERROR(VLOOKUP(D675,'17. Gestión TIC'!$E:$F,2,FALSE),IFERROR(VLOOKUP(D675,'16. Desa. del Sistema Educ.Sup.'!$E:$F,2,FALSE),IFERROR(VLOOKUP(D675,'9. Cultura de Inno. Insti...'!$E:$F,2,FALSE),VLOOKUP(D675,'7. Lo Esencial de la Reforma U.'!$E:$F,2,0)))))))))))))))))</f>
        <v>#N/A</v>
      </c>
      <c r="D676" s="31"/>
      <c r="E676" s="93"/>
      <c r="F676" s="93"/>
      <c r="G676" s="93"/>
      <c r="H676" s="76"/>
      <c r="I676" s="76"/>
      <c r="J676" s="76"/>
      <c r="K676" s="112"/>
    </row>
    <row r="677" spans="3:11" ht="15.75" hidden="1" thickBot="1" x14ac:dyDescent="0.3">
      <c r="F677" s="93"/>
      <c r="G677" s="76"/>
      <c r="H677" s="76"/>
      <c r="I677" s="76"/>
    </row>
    <row r="678" spans="3:11" ht="30.75" hidden="1" thickBot="1" x14ac:dyDescent="0.3">
      <c r="C678" s="129" t="s">
        <v>44</v>
      </c>
      <c r="D678" s="129" t="s">
        <v>55</v>
      </c>
      <c r="E678" s="136" t="s">
        <v>57</v>
      </c>
      <c r="F678" s="135" t="s">
        <v>27</v>
      </c>
      <c r="G678" s="133" t="s">
        <v>131</v>
      </c>
      <c r="H678" s="136" t="s">
        <v>46</v>
      </c>
      <c r="I678" s="133" t="s">
        <v>132</v>
      </c>
      <c r="J678" s="133" t="s">
        <v>410</v>
      </c>
      <c r="K678" s="133" t="s">
        <v>411</v>
      </c>
    </row>
    <row r="679" spans="3:11" hidden="1" x14ac:dyDescent="0.25">
      <c r="C679" s="221" t="s">
        <v>439</v>
      </c>
      <c r="D679" s="222"/>
      <c r="E679" s="220">
        <f>HLOOKUP(C679,$AH$2:$BU$3,2,0)</f>
        <v>620</v>
      </c>
      <c r="F679" s="97">
        <f t="shared" ref="F679:F713" si="54">D679*E679</f>
        <v>0</v>
      </c>
      <c r="G679" s="161"/>
      <c r="H679" s="142"/>
      <c r="I679" s="130" t="e">
        <f>VLOOKUP(H679,Presupuesto!$B$11:$C$565,2,0)</f>
        <v>#N/A</v>
      </c>
      <c r="J679" s="219" t="s">
        <v>1479</v>
      </c>
      <c r="K679" s="98" t="s">
        <v>394</v>
      </c>
    </row>
    <row r="680" spans="3:11" hidden="1" x14ac:dyDescent="0.25">
      <c r="C680" s="141"/>
      <c r="D680" s="158"/>
      <c r="E680" s="123"/>
      <c r="F680" s="97">
        <f t="shared" si="54"/>
        <v>0</v>
      </c>
      <c r="G680" s="161"/>
      <c r="H680" s="142"/>
      <c r="I680" s="130" t="e">
        <f>VLOOKUP(H680,Presupuesto!$B$11:$C$565,2,0)</f>
        <v>#N/A</v>
      </c>
      <c r="J680" s="98" t="str">
        <f>$J$679</f>
        <v>Desarrollo del Sistema de Educación Superior</v>
      </c>
      <c r="K680" s="98" t="s">
        <v>412</v>
      </c>
    </row>
    <row r="681" spans="3:11" hidden="1" x14ac:dyDescent="0.25">
      <c r="C681" s="141"/>
      <c r="D681" s="158"/>
      <c r="E681" s="123"/>
      <c r="F681" s="97">
        <f t="shared" si="54"/>
        <v>0</v>
      </c>
      <c r="G681" s="161"/>
      <c r="H681" s="142"/>
      <c r="I681" s="130" t="e">
        <f>VLOOKUP(H681,Presupuesto!$B$11:$C$565,2,0)</f>
        <v>#N/A</v>
      </c>
      <c r="J681" s="98" t="str">
        <f t="shared" ref="J681:J713" si="55">$J$679</f>
        <v>Desarrollo del Sistema de Educación Superior</v>
      </c>
      <c r="K681" s="98" t="s">
        <v>412</v>
      </c>
    </row>
    <row r="682" spans="3:11" hidden="1" x14ac:dyDescent="0.25">
      <c r="C682" s="141"/>
      <c r="D682" s="158"/>
      <c r="E682" s="123"/>
      <c r="F682" s="97">
        <f t="shared" si="54"/>
        <v>0</v>
      </c>
      <c r="G682" s="161"/>
      <c r="H682" s="142"/>
      <c r="I682" s="130" t="e">
        <f>VLOOKUP(H682,Presupuesto!$B$11:$C$565,2,0)</f>
        <v>#N/A</v>
      </c>
      <c r="J682" s="98" t="str">
        <f t="shared" si="55"/>
        <v>Desarrollo del Sistema de Educación Superior</v>
      </c>
      <c r="K682" s="98" t="s">
        <v>412</v>
      </c>
    </row>
    <row r="683" spans="3:11" hidden="1" x14ac:dyDescent="0.25">
      <c r="C683" s="141"/>
      <c r="D683" s="158"/>
      <c r="E683" s="123"/>
      <c r="F683" s="97">
        <f t="shared" si="54"/>
        <v>0</v>
      </c>
      <c r="G683" s="161"/>
      <c r="H683" s="142"/>
      <c r="I683" s="130" t="e">
        <f>VLOOKUP(H683,Presupuesto!$B$11:$C$565,2,0)</f>
        <v>#N/A</v>
      </c>
      <c r="J683" s="98" t="str">
        <f t="shared" si="55"/>
        <v>Desarrollo del Sistema de Educación Superior</v>
      </c>
      <c r="K683" s="98" t="s">
        <v>412</v>
      </c>
    </row>
    <row r="684" spans="3:11" hidden="1" x14ac:dyDescent="0.25">
      <c r="C684" s="141"/>
      <c r="D684" s="158"/>
      <c r="E684" s="123"/>
      <c r="F684" s="97">
        <f t="shared" si="54"/>
        <v>0</v>
      </c>
      <c r="G684" s="161"/>
      <c r="H684" s="142"/>
      <c r="I684" s="130" t="e">
        <f>VLOOKUP(H684,Presupuesto!$B$11:$C$565,2,0)</f>
        <v>#N/A</v>
      </c>
      <c r="J684" s="98" t="str">
        <f t="shared" si="55"/>
        <v>Desarrollo del Sistema de Educación Superior</v>
      </c>
      <c r="K684" s="98" t="s">
        <v>401</v>
      </c>
    </row>
    <row r="685" spans="3:11" hidden="1" x14ac:dyDescent="0.25">
      <c r="C685" s="141"/>
      <c r="D685" s="158"/>
      <c r="E685" s="123"/>
      <c r="F685" s="97">
        <f t="shared" si="54"/>
        <v>0</v>
      </c>
      <c r="G685" s="161"/>
      <c r="H685" s="142"/>
      <c r="I685" s="130" t="e">
        <f>VLOOKUP(H685,Presupuesto!$B$11:$C$565,2,0)</f>
        <v>#N/A</v>
      </c>
      <c r="J685" s="98" t="str">
        <f t="shared" si="55"/>
        <v>Desarrollo del Sistema de Educación Superior</v>
      </c>
      <c r="K685" s="98" t="s">
        <v>412</v>
      </c>
    </row>
    <row r="686" spans="3:11" hidden="1" x14ac:dyDescent="0.25">
      <c r="C686" s="141"/>
      <c r="D686" s="158"/>
      <c r="E686" s="123"/>
      <c r="F686" s="97">
        <f t="shared" si="54"/>
        <v>0</v>
      </c>
      <c r="G686" s="161"/>
      <c r="H686" s="142"/>
      <c r="I686" s="130" t="e">
        <f>VLOOKUP(H686,Presupuesto!$B$11:$C$565,2,0)</f>
        <v>#N/A</v>
      </c>
      <c r="J686" s="98" t="str">
        <f t="shared" si="55"/>
        <v>Desarrollo del Sistema de Educación Superior</v>
      </c>
      <c r="K686" s="98" t="s">
        <v>412</v>
      </c>
    </row>
    <row r="687" spans="3:11" hidden="1" x14ac:dyDescent="0.25">
      <c r="C687" s="141"/>
      <c r="D687" s="158"/>
      <c r="E687" s="123"/>
      <c r="F687" s="97">
        <f t="shared" si="54"/>
        <v>0</v>
      </c>
      <c r="G687" s="161"/>
      <c r="H687" s="142"/>
      <c r="I687" s="130" t="e">
        <f>VLOOKUP(H687,Presupuesto!$B$11:$C$565,2,0)</f>
        <v>#N/A</v>
      </c>
      <c r="J687" s="98" t="str">
        <f t="shared" si="55"/>
        <v>Desarrollo del Sistema de Educación Superior</v>
      </c>
      <c r="K687" s="98" t="s">
        <v>412</v>
      </c>
    </row>
    <row r="688" spans="3:11" hidden="1" x14ac:dyDescent="0.25">
      <c r="C688" s="141"/>
      <c r="D688" s="158"/>
      <c r="E688" s="123"/>
      <c r="F688" s="97">
        <f t="shared" si="54"/>
        <v>0</v>
      </c>
      <c r="G688" s="161"/>
      <c r="H688" s="142"/>
      <c r="I688" s="130" t="e">
        <f>VLOOKUP(H688,Presupuesto!$B$11:$C$565,2,0)</f>
        <v>#N/A</v>
      </c>
      <c r="J688" s="98" t="str">
        <f t="shared" si="55"/>
        <v>Desarrollo del Sistema de Educación Superior</v>
      </c>
      <c r="K688" s="98" t="s">
        <v>412</v>
      </c>
    </row>
    <row r="689" spans="3:11" hidden="1" x14ac:dyDescent="0.25">
      <c r="C689" s="141"/>
      <c r="D689" s="158"/>
      <c r="E689" s="123"/>
      <c r="F689" s="97">
        <f t="shared" si="54"/>
        <v>0</v>
      </c>
      <c r="G689" s="161"/>
      <c r="H689" s="142"/>
      <c r="I689" s="130" t="e">
        <f>VLOOKUP(H689,Presupuesto!$B$11:$C$565,2,0)</f>
        <v>#N/A</v>
      </c>
      <c r="J689" s="98" t="str">
        <f t="shared" si="55"/>
        <v>Desarrollo del Sistema de Educación Superior</v>
      </c>
      <c r="K689" s="98" t="s">
        <v>412</v>
      </c>
    </row>
    <row r="690" spans="3:11" hidden="1" x14ac:dyDescent="0.25">
      <c r="C690" s="141"/>
      <c r="D690" s="158"/>
      <c r="E690" s="123"/>
      <c r="F690" s="97">
        <f t="shared" si="54"/>
        <v>0</v>
      </c>
      <c r="G690" s="161"/>
      <c r="H690" s="142"/>
      <c r="I690" s="130" t="e">
        <f>VLOOKUP(H690,Presupuesto!$B$11:$C$565,2,0)</f>
        <v>#N/A</v>
      </c>
      <c r="J690" s="98" t="str">
        <f t="shared" si="55"/>
        <v>Desarrollo del Sistema de Educación Superior</v>
      </c>
      <c r="K690" s="98" t="s">
        <v>412</v>
      </c>
    </row>
    <row r="691" spans="3:11" hidden="1" x14ac:dyDescent="0.25">
      <c r="C691" s="141"/>
      <c r="D691" s="158"/>
      <c r="E691" s="123"/>
      <c r="F691" s="97">
        <f t="shared" si="54"/>
        <v>0</v>
      </c>
      <c r="G691" s="161"/>
      <c r="H691" s="142"/>
      <c r="I691" s="130" t="e">
        <f>VLOOKUP(H691,Presupuesto!$B$11:$C$565,2,0)</f>
        <v>#N/A</v>
      </c>
      <c r="J691" s="98" t="str">
        <f t="shared" si="55"/>
        <v>Desarrollo del Sistema de Educación Superior</v>
      </c>
      <c r="K691" s="98" t="s">
        <v>412</v>
      </c>
    </row>
    <row r="692" spans="3:11" hidden="1" x14ac:dyDescent="0.25">
      <c r="C692" s="141"/>
      <c r="D692" s="158"/>
      <c r="E692" s="123"/>
      <c r="F692" s="97">
        <f t="shared" si="54"/>
        <v>0</v>
      </c>
      <c r="G692" s="161"/>
      <c r="H692" s="142"/>
      <c r="I692" s="130" t="e">
        <f>VLOOKUP(H692,Presupuesto!$B$11:$C$565,2,0)</f>
        <v>#N/A</v>
      </c>
      <c r="J692" s="98" t="str">
        <f t="shared" si="55"/>
        <v>Desarrollo del Sistema de Educación Superior</v>
      </c>
      <c r="K692" s="98" t="s">
        <v>412</v>
      </c>
    </row>
    <row r="693" spans="3:11" hidden="1" x14ac:dyDescent="0.25">
      <c r="C693" s="141"/>
      <c r="D693" s="158"/>
      <c r="E693" s="123"/>
      <c r="F693" s="97">
        <f t="shared" si="54"/>
        <v>0</v>
      </c>
      <c r="G693" s="161"/>
      <c r="H693" s="142"/>
      <c r="I693" s="130" t="e">
        <f>VLOOKUP(H693,Presupuesto!$B$11:$C$565,2,0)</f>
        <v>#N/A</v>
      </c>
      <c r="J693" s="98" t="str">
        <f t="shared" si="55"/>
        <v>Desarrollo del Sistema de Educación Superior</v>
      </c>
      <c r="K693" s="98" t="s">
        <v>412</v>
      </c>
    </row>
    <row r="694" spans="3:11" hidden="1" x14ac:dyDescent="0.25">
      <c r="C694" s="141"/>
      <c r="D694" s="158"/>
      <c r="E694" s="123"/>
      <c r="F694" s="97">
        <f t="shared" si="54"/>
        <v>0</v>
      </c>
      <c r="G694" s="161"/>
      <c r="H694" s="142"/>
      <c r="I694" s="130" t="e">
        <f>VLOOKUP(H694,Presupuesto!$B$11:$C$565,2,0)</f>
        <v>#N/A</v>
      </c>
      <c r="J694" s="98" t="str">
        <f t="shared" si="55"/>
        <v>Desarrollo del Sistema de Educación Superior</v>
      </c>
      <c r="K694" s="98" t="s">
        <v>412</v>
      </c>
    </row>
    <row r="695" spans="3:11" hidden="1" x14ac:dyDescent="0.25">
      <c r="C695" s="141"/>
      <c r="D695" s="158"/>
      <c r="E695" s="123"/>
      <c r="F695" s="97">
        <f t="shared" si="54"/>
        <v>0</v>
      </c>
      <c r="G695" s="161"/>
      <c r="H695" s="142"/>
      <c r="I695" s="130" t="e">
        <f>VLOOKUP(H695,Presupuesto!$B$11:$C$565,2,0)</f>
        <v>#N/A</v>
      </c>
      <c r="J695" s="98" t="str">
        <f t="shared" si="55"/>
        <v>Desarrollo del Sistema de Educación Superior</v>
      </c>
      <c r="K695" s="98" t="s">
        <v>412</v>
      </c>
    </row>
    <row r="696" spans="3:11" hidden="1" x14ac:dyDescent="0.25">
      <c r="C696" s="141"/>
      <c r="D696" s="158"/>
      <c r="E696" s="123"/>
      <c r="F696" s="97">
        <f t="shared" si="54"/>
        <v>0</v>
      </c>
      <c r="G696" s="161"/>
      <c r="H696" s="142"/>
      <c r="I696" s="130" t="e">
        <f>VLOOKUP(H696,Presupuesto!$B$11:$C$565,2,0)</f>
        <v>#N/A</v>
      </c>
      <c r="J696" s="98" t="str">
        <f t="shared" si="55"/>
        <v>Desarrollo del Sistema de Educación Superior</v>
      </c>
      <c r="K696" s="98" t="s">
        <v>412</v>
      </c>
    </row>
    <row r="697" spans="3:11" hidden="1" x14ac:dyDescent="0.25">
      <c r="C697" s="141"/>
      <c r="D697" s="158"/>
      <c r="E697" s="123"/>
      <c r="F697" s="97">
        <f t="shared" si="54"/>
        <v>0</v>
      </c>
      <c r="G697" s="161"/>
      <c r="H697" s="142"/>
      <c r="I697" s="130" t="e">
        <f>VLOOKUP(H697,Presupuesto!$B$11:$C$565,2,0)</f>
        <v>#N/A</v>
      </c>
      <c r="J697" s="98" t="str">
        <f t="shared" si="55"/>
        <v>Desarrollo del Sistema de Educación Superior</v>
      </c>
      <c r="K697" s="98" t="s">
        <v>412</v>
      </c>
    </row>
    <row r="698" spans="3:11" hidden="1" x14ac:dyDescent="0.25">
      <c r="C698" s="141"/>
      <c r="D698" s="158"/>
      <c r="E698" s="123"/>
      <c r="F698" s="97">
        <f t="shared" si="54"/>
        <v>0</v>
      </c>
      <c r="G698" s="161"/>
      <c r="H698" s="142"/>
      <c r="I698" s="130" t="e">
        <f>VLOOKUP(H698,Presupuesto!$B$11:$C$565,2,0)</f>
        <v>#N/A</v>
      </c>
      <c r="J698" s="98" t="str">
        <f t="shared" si="55"/>
        <v>Desarrollo del Sistema de Educación Superior</v>
      </c>
      <c r="K698" s="98" t="s">
        <v>412</v>
      </c>
    </row>
    <row r="699" spans="3:11" hidden="1" x14ac:dyDescent="0.25">
      <c r="C699" s="141"/>
      <c r="D699" s="158"/>
      <c r="E699" s="123"/>
      <c r="F699" s="97">
        <f t="shared" si="54"/>
        <v>0</v>
      </c>
      <c r="G699" s="161"/>
      <c r="H699" s="142"/>
      <c r="I699" s="130" t="e">
        <f>VLOOKUP(H699,Presupuesto!$B$11:$C$565,2,0)</f>
        <v>#N/A</v>
      </c>
      <c r="J699" s="98" t="str">
        <f t="shared" si="55"/>
        <v>Desarrollo del Sistema de Educación Superior</v>
      </c>
      <c r="K699" s="98" t="s">
        <v>412</v>
      </c>
    </row>
    <row r="700" spans="3:11" hidden="1" x14ac:dyDescent="0.25">
      <c r="C700" s="141"/>
      <c r="D700" s="158"/>
      <c r="E700" s="123"/>
      <c r="F700" s="97">
        <f t="shared" si="54"/>
        <v>0</v>
      </c>
      <c r="G700" s="161"/>
      <c r="H700" s="142"/>
      <c r="I700" s="130" t="e">
        <f>VLOOKUP(H700,Presupuesto!$B$11:$C$565,2,0)</f>
        <v>#N/A</v>
      </c>
      <c r="J700" s="98" t="str">
        <f t="shared" si="55"/>
        <v>Desarrollo del Sistema de Educación Superior</v>
      </c>
      <c r="K700" s="98" t="s">
        <v>412</v>
      </c>
    </row>
    <row r="701" spans="3:11" hidden="1" x14ac:dyDescent="0.25">
      <c r="C701" s="143"/>
      <c r="D701" s="151"/>
      <c r="E701" s="118"/>
      <c r="F701" s="97">
        <f t="shared" si="54"/>
        <v>0</v>
      </c>
      <c r="G701" s="161"/>
      <c r="H701" s="144"/>
      <c r="I701" s="130" t="e">
        <f>VLOOKUP(H701,Presupuesto!$B$11:$C$565,2,0)</f>
        <v>#N/A</v>
      </c>
      <c r="J701" s="98" t="str">
        <f t="shared" si="55"/>
        <v>Desarrollo del Sistema de Educación Superior</v>
      </c>
      <c r="K701" s="98" t="s">
        <v>412</v>
      </c>
    </row>
    <row r="702" spans="3:11" hidden="1" x14ac:dyDescent="0.25">
      <c r="C702" s="143"/>
      <c r="D702" s="151"/>
      <c r="E702" s="118"/>
      <c r="F702" s="97">
        <f t="shared" si="54"/>
        <v>0</v>
      </c>
      <c r="G702" s="161"/>
      <c r="H702" s="144"/>
      <c r="I702" s="130" t="e">
        <f>VLOOKUP(H702,Presupuesto!$B$11:$C$565,2,0)</f>
        <v>#N/A</v>
      </c>
      <c r="J702" s="98" t="str">
        <f t="shared" si="55"/>
        <v>Desarrollo del Sistema de Educación Superior</v>
      </c>
      <c r="K702" s="98" t="s">
        <v>412</v>
      </c>
    </row>
    <row r="703" spans="3:11" hidden="1" x14ac:dyDescent="0.25">
      <c r="C703" s="143"/>
      <c r="D703" s="151"/>
      <c r="E703" s="118"/>
      <c r="F703" s="97">
        <f t="shared" si="54"/>
        <v>0</v>
      </c>
      <c r="G703" s="161"/>
      <c r="H703" s="144"/>
      <c r="I703" s="130" t="e">
        <f>VLOOKUP(H703,Presupuesto!$B$11:$C$565,2,0)</f>
        <v>#N/A</v>
      </c>
      <c r="J703" s="98" t="str">
        <f t="shared" si="55"/>
        <v>Desarrollo del Sistema de Educación Superior</v>
      </c>
      <c r="K703" s="98" t="s">
        <v>412</v>
      </c>
    </row>
    <row r="704" spans="3:11" hidden="1" x14ac:dyDescent="0.25">
      <c r="C704" s="143"/>
      <c r="D704" s="151"/>
      <c r="E704" s="118"/>
      <c r="F704" s="97">
        <f t="shared" si="54"/>
        <v>0</v>
      </c>
      <c r="G704" s="161"/>
      <c r="H704" s="144"/>
      <c r="I704" s="130" t="e">
        <f>VLOOKUP(H704,Presupuesto!$B$11:$C$565,2,0)</f>
        <v>#N/A</v>
      </c>
      <c r="J704" s="98" t="str">
        <f t="shared" si="55"/>
        <v>Desarrollo del Sistema de Educación Superior</v>
      </c>
      <c r="K704" s="98" t="s">
        <v>412</v>
      </c>
    </row>
    <row r="705" spans="3:11" hidden="1" x14ac:dyDescent="0.25">
      <c r="C705" s="143"/>
      <c r="D705" s="151"/>
      <c r="E705" s="118"/>
      <c r="F705" s="97">
        <f t="shared" si="54"/>
        <v>0</v>
      </c>
      <c r="G705" s="161"/>
      <c r="H705" s="144"/>
      <c r="I705" s="130" t="e">
        <f>VLOOKUP(H705,Presupuesto!$B$11:$C$565,2,0)</f>
        <v>#N/A</v>
      </c>
      <c r="J705" s="98" t="str">
        <f t="shared" si="55"/>
        <v>Desarrollo del Sistema de Educación Superior</v>
      </c>
      <c r="K705" s="98" t="s">
        <v>412</v>
      </c>
    </row>
    <row r="706" spans="3:11" hidden="1" x14ac:dyDescent="0.25">
      <c r="C706" s="143"/>
      <c r="D706" s="151"/>
      <c r="E706" s="118"/>
      <c r="F706" s="97">
        <f t="shared" si="54"/>
        <v>0</v>
      </c>
      <c r="G706" s="161"/>
      <c r="H706" s="144"/>
      <c r="I706" s="130" t="e">
        <f>VLOOKUP(H706,Presupuesto!$B$11:$C$565,2,0)</f>
        <v>#N/A</v>
      </c>
      <c r="J706" s="98" t="str">
        <f t="shared" si="55"/>
        <v>Desarrollo del Sistema de Educación Superior</v>
      </c>
      <c r="K706" s="98" t="s">
        <v>412</v>
      </c>
    </row>
    <row r="707" spans="3:11" hidden="1" x14ac:dyDescent="0.25">
      <c r="C707" s="143"/>
      <c r="D707" s="151"/>
      <c r="E707" s="118"/>
      <c r="F707" s="97">
        <f t="shared" si="54"/>
        <v>0</v>
      </c>
      <c r="G707" s="161"/>
      <c r="H707" s="144"/>
      <c r="I707" s="130" t="e">
        <f>VLOOKUP(H707,Presupuesto!$B$11:$C$565,2,0)</f>
        <v>#N/A</v>
      </c>
      <c r="J707" s="98" t="str">
        <f t="shared" si="55"/>
        <v>Desarrollo del Sistema de Educación Superior</v>
      </c>
      <c r="K707" s="98" t="s">
        <v>412</v>
      </c>
    </row>
    <row r="708" spans="3:11" hidden="1" x14ac:dyDescent="0.25">
      <c r="C708" s="143"/>
      <c r="D708" s="151"/>
      <c r="E708" s="118"/>
      <c r="F708" s="97">
        <f t="shared" si="54"/>
        <v>0</v>
      </c>
      <c r="G708" s="161"/>
      <c r="H708" s="144"/>
      <c r="I708" s="130" t="e">
        <f>VLOOKUP(H708,Presupuesto!$B$11:$C$565,2,0)</f>
        <v>#N/A</v>
      </c>
      <c r="J708" s="98" t="str">
        <f t="shared" si="55"/>
        <v>Desarrollo del Sistema de Educación Superior</v>
      </c>
      <c r="K708" s="98" t="s">
        <v>412</v>
      </c>
    </row>
    <row r="709" spans="3:11" hidden="1" x14ac:dyDescent="0.25">
      <c r="C709" s="145"/>
      <c r="D709" s="151"/>
      <c r="E709" s="118"/>
      <c r="F709" s="97">
        <f t="shared" si="54"/>
        <v>0</v>
      </c>
      <c r="G709" s="161"/>
      <c r="H709" s="146"/>
      <c r="I709" s="130" t="e">
        <f>VLOOKUP(H709,Presupuesto!$B$11:$C$565,2,0)</f>
        <v>#N/A</v>
      </c>
      <c r="J709" s="98" t="str">
        <f t="shared" si="55"/>
        <v>Desarrollo del Sistema de Educación Superior</v>
      </c>
      <c r="K709" s="98" t="s">
        <v>403</v>
      </c>
    </row>
    <row r="710" spans="3:11" hidden="1" x14ac:dyDescent="0.25">
      <c r="C710" s="145"/>
      <c r="D710" s="151"/>
      <c r="E710" s="118"/>
      <c r="F710" s="97">
        <f t="shared" si="54"/>
        <v>0</v>
      </c>
      <c r="G710" s="161"/>
      <c r="H710" s="146"/>
      <c r="I710" s="130" t="e">
        <f>VLOOKUP(H710,Presupuesto!$B$11:$C$565,2,0)</f>
        <v>#N/A</v>
      </c>
      <c r="J710" s="98" t="str">
        <f t="shared" si="55"/>
        <v>Desarrollo del Sistema de Educación Superior</v>
      </c>
      <c r="K710" s="98" t="s">
        <v>412</v>
      </c>
    </row>
    <row r="711" spans="3:11" hidden="1" x14ac:dyDescent="0.25">
      <c r="C711" s="145"/>
      <c r="D711" s="151"/>
      <c r="E711" s="118"/>
      <c r="F711" s="97">
        <f t="shared" si="54"/>
        <v>0</v>
      </c>
      <c r="G711" s="161"/>
      <c r="H711" s="146"/>
      <c r="I711" s="130" t="e">
        <f>VLOOKUP(H711,Presupuesto!$B$11:$C$565,2,0)</f>
        <v>#N/A</v>
      </c>
      <c r="J711" s="98" t="str">
        <f t="shared" si="55"/>
        <v>Desarrollo del Sistema de Educación Superior</v>
      </c>
      <c r="K711" s="98" t="s">
        <v>412</v>
      </c>
    </row>
    <row r="712" spans="3:11" hidden="1" x14ac:dyDescent="0.25">
      <c r="C712" s="145"/>
      <c r="D712" s="151"/>
      <c r="E712" s="118"/>
      <c r="F712" s="97">
        <f t="shared" si="54"/>
        <v>0</v>
      </c>
      <c r="G712" s="161"/>
      <c r="H712" s="146"/>
      <c r="I712" s="130" t="e">
        <f>VLOOKUP(H712,Presupuesto!$B$11:$C$565,2,0)</f>
        <v>#N/A</v>
      </c>
      <c r="J712" s="98" t="str">
        <f t="shared" si="55"/>
        <v>Desarrollo del Sistema de Educación Superior</v>
      </c>
      <c r="K712" s="98" t="s">
        <v>412</v>
      </c>
    </row>
    <row r="713" spans="3:11" ht="15.75" hidden="1" thickBot="1" x14ac:dyDescent="0.3">
      <c r="C713" s="147"/>
      <c r="D713" s="159"/>
      <c r="E713" s="103"/>
      <c r="F713" s="105">
        <f t="shared" si="54"/>
        <v>0</v>
      </c>
      <c r="G713" s="162"/>
      <c r="H713" s="148"/>
      <c r="I713" s="132" t="e">
        <f>VLOOKUP(H713,Presupuesto!$B$11:$C$565,2,0)</f>
        <v>#N/A</v>
      </c>
      <c r="J713" s="106" t="str">
        <f t="shared" si="55"/>
        <v>Desarrollo del Sistema de Educación Superior</v>
      </c>
      <c r="K713" s="124" t="s">
        <v>394</v>
      </c>
    </row>
    <row r="714" spans="3:11" hidden="1" x14ac:dyDescent="0.25"/>
    <row r="715" spans="3:11" ht="15.75" hidden="1" thickBot="1" x14ac:dyDescent="0.3"/>
    <row r="716" spans="3:11" ht="15.75" hidden="1" thickBot="1" x14ac:dyDescent="0.3">
      <c r="C716" s="157" t="s">
        <v>53</v>
      </c>
      <c r="D716" s="374">
        <f>SUM(F723:F757)</f>
        <v>0</v>
      </c>
      <c r="F716" s="70"/>
      <c r="G716" s="79"/>
      <c r="H716" s="70"/>
      <c r="I716" s="70"/>
    </row>
    <row r="717" spans="3:11" hidden="1" x14ac:dyDescent="0.25">
      <c r="C717" s="70"/>
      <c r="D717" s="31"/>
      <c r="E717" s="93"/>
      <c r="F717" s="93"/>
      <c r="G717" s="93"/>
      <c r="H717" s="76"/>
      <c r="I717" s="76"/>
      <c r="J717" s="76"/>
      <c r="K717" s="112"/>
    </row>
    <row r="718" spans="3:11" hidden="1" x14ac:dyDescent="0.25">
      <c r="C718" s="70"/>
      <c r="D718" s="31"/>
      <c r="E718" s="93"/>
      <c r="F718" s="93"/>
      <c r="G718" s="93"/>
      <c r="H718" s="76"/>
      <c r="I718" s="76"/>
      <c r="J718" s="76"/>
      <c r="K718" s="112"/>
    </row>
    <row r="719" spans="3:11" ht="15.75" hidden="1" x14ac:dyDescent="0.25">
      <c r="C719" s="202" t="s">
        <v>392</v>
      </c>
      <c r="D719" s="370"/>
      <c r="E719" s="93"/>
      <c r="F719" s="93"/>
      <c r="G719" s="93"/>
      <c r="H719" s="76"/>
      <c r="I719" s="76"/>
      <c r="J719" s="76"/>
      <c r="K719" s="112"/>
    </row>
    <row r="720" spans="3:11" ht="18.75" hidden="1" x14ac:dyDescent="0.25">
      <c r="C720" s="211" t="e">
        <f>IFERROR(VLOOKUP(D719,'1. Desarrollo e Innov. Curricu.'!$E:$F,2,FALSE),IFERROR(VLOOKUP(D719,'2. Investigación Científica'!$E:$F,2,FALSE),IFERROR(VLOOKUP(D719,'3. Vinculación Univ. Sociedad'!$E:$F,2,FALSE),IFERROR(VLOOKUP(D719,'4. Docencia y Profesorado Univ.'!$E:$F,2,FALSE),IFERROR(VLOOKUP(D719,'5. Estudiantes y Graduados'!$E:$F,2,FALSE),IFERROR(VLOOKUP(D719,'11. Gestion Administrativa'!$E:$F,2,FALSE),IFERROR(VLOOKUP(D719,'13. Gestión Académica'!$E:$F,2,FALSE),IFERROR(VLOOKUP(D719,'8. Asegura. de la Calid. y M'!$E:$F,2,FALSE),IFERROR(VLOOKUP(D719,'6. Gestión del Conocimiento'!$E:$F,2,FALSE),IFERROR(VLOOKUP(D719,'15. Gobernabilidad y Proceso...'!$E:$F,2,FALSE),IFERROR(VLOOKUP(D719,'12. Gestión del Talento Humano'!$E:$F,2,FALSE),IFERROR(VLOOKUP(D719,'14. Internacional... de la E.S.'!$E:$F,2,FALSE),IFERROR(VLOOKUP(D719,'10. Posgrado'!$E:$F,2,FALSE),IFERROR(VLOOKUP(D719,'17. Gestión TIC'!$E:$F,2,FALSE),IFERROR(VLOOKUP(D719,'16. Desa. del Sistema Educ.Sup.'!$E:$F,2,FALSE),IFERROR(VLOOKUP(D719,'9. Cultura de Inno. Insti...'!$E:$F,2,FALSE),VLOOKUP(D719,'7. Lo Esencial de la Reforma U.'!$E:$F,2,0)))))))))))))))))</f>
        <v>#N/A</v>
      </c>
      <c r="D720" s="31"/>
      <c r="E720" s="93"/>
      <c r="F720" s="93"/>
      <c r="G720" s="93"/>
      <c r="H720" s="76"/>
      <c r="I720" s="76"/>
      <c r="J720" s="76"/>
      <c r="K720" s="112"/>
    </row>
    <row r="721" spans="3:11" ht="15.75" hidden="1" thickBot="1" x14ac:dyDescent="0.3">
      <c r="F721" s="93"/>
      <c r="G721" s="76"/>
      <c r="H721" s="76"/>
      <c r="I721" s="76"/>
    </row>
    <row r="722" spans="3:11" ht="30.75" hidden="1" thickBot="1" x14ac:dyDescent="0.3">
      <c r="C722" s="129" t="s">
        <v>44</v>
      </c>
      <c r="D722" s="129" t="s">
        <v>55</v>
      </c>
      <c r="E722" s="136" t="s">
        <v>57</v>
      </c>
      <c r="F722" s="135" t="s">
        <v>27</v>
      </c>
      <c r="G722" s="133" t="s">
        <v>131</v>
      </c>
      <c r="H722" s="136" t="s">
        <v>46</v>
      </c>
      <c r="I722" s="133" t="s">
        <v>132</v>
      </c>
      <c r="J722" s="133" t="s">
        <v>410</v>
      </c>
      <c r="K722" s="133" t="s">
        <v>411</v>
      </c>
    </row>
    <row r="723" spans="3:11" hidden="1" x14ac:dyDescent="0.25">
      <c r="C723" s="221" t="s">
        <v>439</v>
      </c>
      <c r="D723" s="222"/>
      <c r="E723" s="220">
        <f>HLOOKUP(C723,$AH$2:$BU$3,2,0)</f>
        <v>620</v>
      </c>
      <c r="F723" s="97">
        <f t="shared" ref="F723:F757" si="56">D723*E723</f>
        <v>0</v>
      </c>
      <c r="G723" s="161"/>
      <c r="H723" s="142"/>
      <c r="I723" s="130" t="e">
        <f>VLOOKUP(H723,Presupuesto!$B$11:$C$565,2,0)</f>
        <v>#N/A</v>
      </c>
      <c r="J723" s="219" t="s">
        <v>1479</v>
      </c>
      <c r="K723" s="98" t="s">
        <v>394</v>
      </c>
    </row>
    <row r="724" spans="3:11" hidden="1" x14ac:dyDescent="0.25">
      <c r="C724" s="141"/>
      <c r="D724" s="158"/>
      <c r="E724" s="123"/>
      <c r="F724" s="97">
        <f t="shared" si="56"/>
        <v>0</v>
      </c>
      <c r="G724" s="161"/>
      <c r="H724" s="142"/>
      <c r="I724" s="130" t="e">
        <f>VLOOKUP(H724,Presupuesto!$B$11:$C$565,2,0)</f>
        <v>#N/A</v>
      </c>
      <c r="J724" s="98" t="str">
        <f>$J$723</f>
        <v>Desarrollo del Sistema de Educación Superior</v>
      </c>
      <c r="K724" s="98" t="s">
        <v>412</v>
      </c>
    </row>
    <row r="725" spans="3:11" hidden="1" x14ac:dyDescent="0.25">
      <c r="C725" s="141"/>
      <c r="D725" s="158"/>
      <c r="E725" s="123"/>
      <c r="F725" s="97">
        <f t="shared" si="56"/>
        <v>0</v>
      </c>
      <c r="G725" s="161"/>
      <c r="H725" s="142"/>
      <c r="I725" s="130" t="e">
        <f>VLOOKUP(H725,Presupuesto!$B$11:$C$565,2,0)</f>
        <v>#N/A</v>
      </c>
      <c r="J725" s="98" t="str">
        <f t="shared" ref="J725:J757" si="57">$J$723</f>
        <v>Desarrollo del Sistema de Educación Superior</v>
      </c>
      <c r="K725" s="98" t="s">
        <v>412</v>
      </c>
    </row>
    <row r="726" spans="3:11" hidden="1" x14ac:dyDescent="0.25">
      <c r="C726" s="141"/>
      <c r="D726" s="158"/>
      <c r="E726" s="123"/>
      <c r="F726" s="97">
        <f t="shared" si="56"/>
        <v>0</v>
      </c>
      <c r="G726" s="161"/>
      <c r="H726" s="142"/>
      <c r="I726" s="130" t="e">
        <f>VLOOKUP(H726,Presupuesto!$B$11:$C$565,2,0)</f>
        <v>#N/A</v>
      </c>
      <c r="J726" s="98" t="str">
        <f t="shared" si="57"/>
        <v>Desarrollo del Sistema de Educación Superior</v>
      </c>
      <c r="K726" s="98" t="s">
        <v>412</v>
      </c>
    </row>
    <row r="727" spans="3:11" hidden="1" x14ac:dyDescent="0.25">
      <c r="C727" s="141"/>
      <c r="D727" s="158"/>
      <c r="E727" s="123"/>
      <c r="F727" s="97">
        <f t="shared" si="56"/>
        <v>0</v>
      </c>
      <c r="G727" s="161"/>
      <c r="H727" s="142"/>
      <c r="I727" s="130" t="e">
        <f>VLOOKUP(H727,Presupuesto!$B$11:$C$565,2,0)</f>
        <v>#N/A</v>
      </c>
      <c r="J727" s="98" t="str">
        <f t="shared" si="57"/>
        <v>Desarrollo del Sistema de Educación Superior</v>
      </c>
      <c r="K727" s="98" t="s">
        <v>412</v>
      </c>
    </row>
    <row r="728" spans="3:11" hidden="1" x14ac:dyDescent="0.25">
      <c r="C728" s="141"/>
      <c r="D728" s="158"/>
      <c r="E728" s="123"/>
      <c r="F728" s="97">
        <f t="shared" si="56"/>
        <v>0</v>
      </c>
      <c r="G728" s="161"/>
      <c r="H728" s="142"/>
      <c r="I728" s="130" t="e">
        <f>VLOOKUP(H728,Presupuesto!$B$11:$C$565,2,0)</f>
        <v>#N/A</v>
      </c>
      <c r="J728" s="98" t="str">
        <f t="shared" si="57"/>
        <v>Desarrollo del Sistema de Educación Superior</v>
      </c>
      <c r="K728" s="98" t="s">
        <v>401</v>
      </c>
    </row>
    <row r="729" spans="3:11" hidden="1" x14ac:dyDescent="0.25">
      <c r="C729" s="141"/>
      <c r="D729" s="158"/>
      <c r="E729" s="123"/>
      <c r="F729" s="97">
        <f t="shared" si="56"/>
        <v>0</v>
      </c>
      <c r="G729" s="161"/>
      <c r="H729" s="142"/>
      <c r="I729" s="130" t="e">
        <f>VLOOKUP(H729,Presupuesto!$B$11:$C$565,2,0)</f>
        <v>#N/A</v>
      </c>
      <c r="J729" s="98" t="str">
        <f t="shared" si="57"/>
        <v>Desarrollo del Sistema de Educación Superior</v>
      </c>
      <c r="K729" s="98" t="s">
        <v>412</v>
      </c>
    </row>
    <row r="730" spans="3:11" hidden="1" x14ac:dyDescent="0.25">
      <c r="C730" s="141"/>
      <c r="D730" s="158"/>
      <c r="E730" s="123"/>
      <c r="F730" s="97">
        <f t="shared" si="56"/>
        <v>0</v>
      </c>
      <c r="G730" s="161"/>
      <c r="H730" s="142"/>
      <c r="I730" s="130" t="e">
        <f>VLOOKUP(H730,Presupuesto!$B$11:$C$565,2,0)</f>
        <v>#N/A</v>
      </c>
      <c r="J730" s="98" t="str">
        <f t="shared" si="57"/>
        <v>Desarrollo del Sistema de Educación Superior</v>
      </c>
      <c r="K730" s="98" t="s">
        <v>412</v>
      </c>
    </row>
    <row r="731" spans="3:11" hidden="1" x14ac:dyDescent="0.25">
      <c r="C731" s="141"/>
      <c r="D731" s="158"/>
      <c r="E731" s="123"/>
      <c r="F731" s="97">
        <f t="shared" si="56"/>
        <v>0</v>
      </c>
      <c r="G731" s="161"/>
      <c r="H731" s="142"/>
      <c r="I731" s="130" t="e">
        <f>VLOOKUP(H731,Presupuesto!$B$11:$C$565,2,0)</f>
        <v>#N/A</v>
      </c>
      <c r="J731" s="98" t="str">
        <f t="shared" si="57"/>
        <v>Desarrollo del Sistema de Educación Superior</v>
      </c>
      <c r="K731" s="98" t="s">
        <v>412</v>
      </c>
    </row>
    <row r="732" spans="3:11" hidden="1" x14ac:dyDescent="0.25">
      <c r="C732" s="141"/>
      <c r="D732" s="158"/>
      <c r="E732" s="123"/>
      <c r="F732" s="97">
        <f t="shared" si="56"/>
        <v>0</v>
      </c>
      <c r="G732" s="161"/>
      <c r="H732" s="142"/>
      <c r="I732" s="130" t="e">
        <f>VLOOKUP(H732,Presupuesto!$B$11:$C$565,2,0)</f>
        <v>#N/A</v>
      </c>
      <c r="J732" s="98" t="str">
        <f t="shared" si="57"/>
        <v>Desarrollo del Sistema de Educación Superior</v>
      </c>
      <c r="K732" s="98" t="s">
        <v>412</v>
      </c>
    </row>
    <row r="733" spans="3:11" hidden="1" x14ac:dyDescent="0.25">
      <c r="C733" s="141"/>
      <c r="D733" s="158"/>
      <c r="E733" s="123"/>
      <c r="F733" s="97">
        <f t="shared" si="56"/>
        <v>0</v>
      </c>
      <c r="G733" s="161"/>
      <c r="H733" s="142"/>
      <c r="I733" s="130" t="e">
        <f>VLOOKUP(H733,Presupuesto!$B$11:$C$565,2,0)</f>
        <v>#N/A</v>
      </c>
      <c r="J733" s="98" t="str">
        <f t="shared" si="57"/>
        <v>Desarrollo del Sistema de Educación Superior</v>
      </c>
      <c r="K733" s="98" t="s">
        <v>412</v>
      </c>
    </row>
    <row r="734" spans="3:11" hidden="1" x14ac:dyDescent="0.25">
      <c r="C734" s="141"/>
      <c r="D734" s="158"/>
      <c r="E734" s="123"/>
      <c r="F734" s="97">
        <f t="shared" si="56"/>
        <v>0</v>
      </c>
      <c r="G734" s="161"/>
      <c r="H734" s="142"/>
      <c r="I734" s="130" t="e">
        <f>VLOOKUP(H734,Presupuesto!$B$11:$C$565,2,0)</f>
        <v>#N/A</v>
      </c>
      <c r="J734" s="98" t="str">
        <f t="shared" si="57"/>
        <v>Desarrollo del Sistema de Educación Superior</v>
      </c>
      <c r="K734" s="98" t="s">
        <v>412</v>
      </c>
    </row>
    <row r="735" spans="3:11" hidden="1" x14ac:dyDescent="0.25">
      <c r="C735" s="141"/>
      <c r="D735" s="158"/>
      <c r="E735" s="123"/>
      <c r="F735" s="97">
        <f t="shared" si="56"/>
        <v>0</v>
      </c>
      <c r="G735" s="161"/>
      <c r="H735" s="142"/>
      <c r="I735" s="130" t="e">
        <f>VLOOKUP(H735,Presupuesto!$B$11:$C$565,2,0)</f>
        <v>#N/A</v>
      </c>
      <c r="J735" s="98" t="str">
        <f t="shared" si="57"/>
        <v>Desarrollo del Sistema de Educación Superior</v>
      </c>
      <c r="K735" s="98" t="s">
        <v>412</v>
      </c>
    </row>
    <row r="736" spans="3:11" hidden="1" x14ac:dyDescent="0.25">
      <c r="C736" s="141"/>
      <c r="D736" s="158"/>
      <c r="E736" s="123"/>
      <c r="F736" s="97">
        <f t="shared" si="56"/>
        <v>0</v>
      </c>
      <c r="G736" s="161"/>
      <c r="H736" s="142"/>
      <c r="I736" s="130" t="e">
        <f>VLOOKUP(H736,Presupuesto!$B$11:$C$565,2,0)</f>
        <v>#N/A</v>
      </c>
      <c r="J736" s="98" t="str">
        <f t="shared" si="57"/>
        <v>Desarrollo del Sistema de Educación Superior</v>
      </c>
      <c r="K736" s="98" t="s">
        <v>412</v>
      </c>
    </row>
    <row r="737" spans="3:11" hidden="1" x14ac:dyDescent="0.25">
      <c r="C737" s="141"/>
      <c r="D737" s="158"/>
      <c r="E737" s="123"/>
      <c r="F737" s="97">
        <f t="shared" si="56"/>
        <v>0</v>
      </c>
      <c r="G737" s="161"/>
      <c r="H737" s="142"/>
      <c r="I737" s="130" t="e">
        <f>VLOOKUP(H737,Presupuesto!$B$11:$C$565,2,0)</f>
        <v>#N/A</v>
      </c>
      <c r="J737" s="98" t="str">
        <f t="shared" si="57"/>
        <v>Desarrollo del Sistema de Educación Superior</v>
      </c>
      <c r="K737" s="98" t="s">
        <v>412</v>
      </c>
    </row>
    <row r="738" spans="3:11" hidden="1" x14ac:dyDescent="0.25">
      <c r="C738" s="141"/>
      <c r="D738" s="158"/>
      <c r="E738" s="123"/>
      <c r="F738" s="97">
        <f t="shared" si="56"/>
        <v>0</v>
      </c>
      <c r="G738" s="161"/>
      <c r="H738" s="142"/>
      <c r="I738" s="130" t="e">
        <f>VLOOKUP(H738,Presupuesto!$B$11:$C$565,2,0)</f>
        <v>#N/A</v>
      </c>
      <c r="J738" s="98" t="str">
        <f t="shared" si="57"/>
        <v>Desarrollo del Sistema de Educación Superior</v>
      </c>
      <c r="K738" s="98" t="s">
        <v>412</v>
      </c>
    </row>
    <row r="739" spans="3:11" hidden="1" x14ac:dyDescent="0.25">
      <c r="C739" s="141"/>
      <c r="D739" s="158"/>
      <c r="E739" s="123"/>
      <c r="F739" s="97">
        <f t="shared" si="56"/>
        <v>0</v>
      </c>
      <c r="G739" s="161"/>
      <c r="H739" s="142"/>
      <c r="I739" s="130" t="e">
        <f>VLOOKUP(H739,Presupuesto!$B$11:$C$565,2,0)</f>
        <v>#N/A</v>
      </c>
      <c r="J739" s="98" t="str">
        <f t="shared" si="57"/>
        <v>Desarrollo del Sistema de Educación Superior</v>
      </c>
      <c r="K739" s="98" t="s">
        <v>412</v>
      </c>
    </row>
    <row r="740" spans="3:11" hidden="1" x14ac:dyDescent="0.25">
      <c r="C740" s="141"/>
      <c r="D740" s="158"/>
      <c r="E740" s="123"/>
      <c r="F740" s="97">
        <f t="shared" si="56"/>
        <v>0</v>
      </c>
      <c r="G740" s="161"/>
      <c r="H740" s="142"/>
      <c r="I740" s="130" t="e">
        <f>VLOOKUP(H740,Presupuesto!$B$11:$C$565,2,0)</f>
        <v>#N/A</v>
      </c>
      <c r="J740" s="98" t="str">
        <f t="shared" si="57"/>
        <v>Desarrollo del Sistema de Educación Superior</v>
      </c>
      <c r="K740" s="98" t="s">
        <v>412</v>
      </c>
    </row>
    <row r="741" spans="3:11" hidden="1" x14ac:dyDescent="0.25">
      <c r="C741" s="141"/>
      <c r="D741" s="158"/>
      <c r="E741" s="123"/>
      <c r="F741" s="97">
        <f t="shared" si="56"/>
        <v>0</v>
      </c>
      <c r="G741" s="161"/>
      <c r="H741" s="142"/>
      <c r="I741" s="130" t="e">
        <f>VLOOKUP(H741,Presupuesto!$B$11:$C$565,2,0)</f>
        <v>#N/A</v>
      </c>
      <c r="J741" s="98" t="str">
        <f t="shared" si="57"/>
        <v>Desarrollo del Sistema de Educación Superior</v>
      </c>
      <c r="K741" s="98" t="s">
        <v>412</v>
      </c>
    </row>
    <row r="742" spans="3:11" hidden="1" x14ac:dyDescent="0.25">
      <c r="C742" s="141"/>
      <c r="D742" s="158"/>
      <c r="E742" s="123"/>
      <c r="F742" s="97">
        <f t="shared" si="56"/>
        <v>0</v>
      </c>
      <c r="G742" s="161"/>
      <c r="H742" s="142"/>
      <c r="I742" s="130" t="e">
        <f>VLOOKUP(H742,Presupuesto!$B$11:$C$565,2,0)</f>
        <v>#N/A</v>
      </c>
      <c r="J742" s="98" t="str">
        <f t="shared" si="57"/>
        <v>Desarrollo del Sistema de Educación Superior</v>
      </c>
      <c r="K742" s="98" t="s">
        <v>412</v>
      </c>
    </row>
    <row r="743" spans="3:11" hidden="1" x14ac:dyDescent="0.25">
      <c r="C743" s="141"/>
      <c r="D743" s="158"/>
      <c r="E743" s="123"/>
      <c r="F743" s="97">
        <f t="shared" si="56"/>
        <v>0</v>
      </c>
      <c r="G743" s="161"/>
      <c r="H743" s="142"/>
      <c r="I743" s="130" t="e">
        <f>VLOOKUP(H743,Presupuesto!$B$11:$C$565,2,0)</f>
        <v>#N/A</v>
      </c>
      <c r="J743" s="98" t="str">
        <f t="shared" si="57"/>
        <v>Desarrollo del Sistema de Educación Superior</v>
      </c>
      <c r="K743" s="98" t="s">
        <v>412</v>
      </c>
    </row>
    <row r="744" spans="3:11" hidden="1" x14ac:dyDescent="0.25">
      <c r="C744" s="141"/>
      <c r="D744" s="158"/>
      <c r="E744" s="123"/>
      <c r="F744" s="97">
        <f t="shared" si="56"/>
        <v>0</v>
      </c>
      <c r="G744" s="161"/>
      <c r="H744" s="142"/>
      <c r="I744" s="130" t="e">
        <f>VLOOKUP(H744,Presupuesto!$B$11:$C$565,2,0)</f>
        <v>#N/A</v>
      </c>
      <c r="J744" s="98" t="str">
        <f t="shared" si="57"/>
        <v>Desarrollo del Sistema de Educación Superior</v>
      </c>
      <c r="K744" s="98" t="s">
        <v>412</v>
      </c>
    </row>
    <row r="745" spans="3:11" hidden="1" x14ac:dyDescent="0.25">
      <c r="C745" s="143"/>
      <c r="D745" s="151"/>
      <c r="E745" s="118"/>
      <c r="F745" s="97">
        <f t="shared" si="56"/>
        <v>0</v>
      </c>
      <c r="G745" s="161"/>
      <c r="H745" s="144"/>
      <c r="I745" s="130" t="e">
        <f>VLOOKUP(H745,Presupuesto!$B$11:$C$565,2,0)</f>
        <v>#N/A</v>
      </c>
      <c r="J745" s="98" t="str">
        <f t="shared" si="57"/>
        <v>Desarrollo del Sistema de Educación Superior</v>
      </c>
      <c r="K745" s="98" t="s">
        <v>412</v>
      </c>
    </row>
    <row r="746" spans="3:11" hidden="1" x14ac:dyDescent="0.25">
      <c r="C746" s="143"/>
      <c r="D746" s="151"/>
      <c r="E746" s="118"/>
      <c r="F746" s="97">
        <f t="shared" si="56"/>
        <v>0</v>
      </c>
      <c r="G746" s="161"/>
      <c r="H746" s="144"/>
      <c r="I746" s="130" t="e">
        <f>VLOOKUP(H746,Presupuesto!$B$11:$C$565,2,0)</f>
        <v>#N/A</v>
      </c>
      <c r="J746" s="98" t="str">
        <f t="shared" si="57"/>
        <v>Desarrollo del Sistema de Educación Superior</v>
      </c>
      <c r="K746" s="98" t="s">
        <v>412</v>
      </c>
    </row>
    <row r="747" spans="3:11" hidden="1" x14ac:dyDescent="0.25">
      <c r="C747" s="143"/>
      <c r="D747" s="151"/>
      <c r="E747" s="118"/>
      <c r="F747" s="97">
        <f t="shared" si="56"/>
        <v>0</v>
      </c>
      <c r="G747" s="161"/>
      <c r="H747" s="144"/>
      <c r="I747" s="130" t="e">
        <f>VLOOKUP(H747,Presupuesto!$B$11:$C$565,2,0)</f>
        <v>#N/A</v>
      </c>
      <c r="J747" s="98" t="str">
        <f t="shared" si="57"/>
        <v>Desarrollo del Sistema de Educación Superior</v>
      </c>
      <c r="K747" s="98" t="s">
        <v>412</v>
      </c>
    </row>
    <row r="748" spans="3:11" hidden="1" x14ac:dyDescent="0.25">
      <c r="C748" s="143"/>
      <c r="D748" s="151"/>
      <c r="E748" s="118"/>
      <c r="F748" s="97">
        <f t="shared" si="56"/>
        <v>0</v>
      </c>
      <c r="G748" s="161"/>
      <c r="H748" s="144"/>
      <c r="I748" s="130" t="e">
        <f>VLOOKUP(H748,Presupuesto!$B$11:$C$565,2,0)</f>
        <v>#N/A</v>
      </c>
      <c r="J748" s="98" t="str">
        <f t="shared" si="57"/>
        <v>Desarrollo del Sistema de Educación Superior</v>
      </c>
      <c r="K748" s="98" t="s">
        <v>412</v>
      </c>
    </row>
    <row r="749" spans="3:11" hidden="1" x14ac:dyDescent="0.25">
      <c r="C749" s="143"/>
      <c r="D749" s="151"/>
      <c r="E749" s="118"/>
      <c r="F749" s="97">
        <f t="shared" si="56"/>
        <v>0</v>
      </c>
      <c r="G749" s="161"/>
      <c r="H749" s="144"/>
      <c r="I749" s="130" t="e">
        <f>VLOOKUP(H749,Presupuesto!$B$11:$C$565,2,0)</f>
        <v>#N/A</v>
      </c>
      <c r="J749" s="98" t="str">
        <f t="shared" si="57"/>
        <v>Desarrollo del Sistema de Educación Superior</v>
      </c>
      <c r="K749" s="98" t="s">
        <v>412</v>
      </c>
    </row>
    <row r="750" spans="3:11" hidden="1" x14ac:dyDescent="0.25">
      <c r="C750" s="143"/>
      <c r="D750" s="151"/>
      <c r="E750" s="118"/>
      <c r="F750" s="97">
        <f t="shared" si="56"/>
        <v>0</v>
      </c>
      <c r="G750" s="161"/>
      <c r="H750" s="144"/>
      <c r="I750" s="130" t="e">
        <f>VLOOKUP(H750,Presupuesto!$B$11:$C$565,2,0)</f>
        <v>#N/A</v>
      </c>
      <c r="J750" s="98" t="str">
        <f t="shared" si="57"/>
        <v>Desarrollo del Sistema de Educación Superior</v>
      </c>
      <c r="K750" s="98" t="s">
        <v>412</v>
      </c>
    </row>
    <row r="751" spans="3:11" hidden="1" x14ac:dyDescent="0.25">
      <c r="C751" s="143"/>
      <c r="D751" s="151"/>
      <c r="E751" s="118"/>
      <c r="F751" s="97">
        <f t="shared" si="56"/>
        <v>0</v>
      </c>
      <c r="G751" s="161"/>
      <c r="H751" s="144"/>
      <c r="I751" s="130" t="e">
        <f>VLOOKUP(H751,Presupuesto!$B$11:$C$565,2,0)</f>
        <v>#N/A</v>
      </c>
      <c r="J751" s="98" t="str">
        <f t="shared" si="57"/>
        <v>Desarrollo del Sistema de Educación Superior</v>
      </c>
      <c r="K751" s="98" t="s">
        <v>412</v>
      </c>
    </row>
    <row r="752" spans="3:11" hidden="1" x14ac:dyDescent="0.25">
      <c r="C752" s="143"/>
      <c r="D752" s="151"/>
      <c r="E752" s="118"/>
      <c r="F752" s="97">
        <f t="shared" si="56"/>
        <v>0</v>
      </c>
      <c r="G752" s="161"/>
      <c r="H752" s="144"/>
      <c r="I752" s="130" t="e">
        <f>VLOOKUP(H752,Presupuesto!$B$11:$C$565,2,0)</f>
        <v>#N/A</v>
      </c>
      <c r="J752" s="98" t="str">
        <f t="shared" si="57"/>
        <v>Desarrollo del Sistema de Educación Superior</v>
      </c>
      <c r="K752" s="98" t="s">
        <v>412</v>
      </c>
    </row>
    <row r="753" spans="3:11" hidden="1" x14ac:dyDescent="0.25">
      <c r="C753" s="145"/>
      <c r="D753" s="151"/>
      <c r="E753" s="118"/>
      <c r="F753" s="97">
        <f t="shared" si="56"/>
        <v>0</v>
      </c>
      <c r="G753" s="161"/>
      <c r="H753" s="146"/>
      <c r="I753" s="130" t="e">
        <f>VLOOKUP(H753,Presupuesto!$B$11:$C$565,2,0)</f>
        <v>#N/A</v>
      </c>
      <c r="J753" s="98" t="str">
        <f t="shared" si="57"/>
        <v>Desarrollo del Sistema de Educación Superior</v>
      </c>
      <c r="K753" s="98" t="s">
        <v>403</v>
      </c>
    </row>
    <row r="754" spans="3:11" hidden="1" x14ac:dyDescent="0.25">
      <c r="C754" s="145"/>
      <c r="D754" s="151"/>
      <c r="E754" s="118"/>
      <c r="F754" s="97">
        <f t="shared" si="56"/>
        <v>0</v>
      </c>
      <c r="G754" s="161"/>
      <c r="H754" s="146"/>
      <c r="I754" s="130" t="e">
        <f>VLOOKUP(H754,Presupuesto!$B$11:$C$565,2,0)</f>
        <v>#N/A</v>
      </c>
      <c r="J754" s="98" t="str">
        <f t="shared" si="57"/>
        <v>Desarrollo del Sistema de Educación Superior</v>
      </c>
      <c r="K754" s="98" t="s">
        <v>412</v>
      </c>
    </row>
    <row r="755" spans="3:11" hidden="1" x14ac:dyDescent="0.25">
      <c r="C755" s="145"/>
      <c r="D755" s="151"/>
      <c r="E755" s="118"/>
      <c r="F755" s="97">
        <f t="shared" si="56"/>
        <v>0</v>
      </c>
      <c r="G755" s="161"/>
      <c r="H755" s="146"/>
      <c r="I755" s="130" t="e">
        <f>VLOOKUP(H755,Presupuesto!$B$11:$C$565,2,0)</f>
        <v>#N/A</v>
      </c>
      <c r="J755" s="98" t="str">
        <f t="shared" si="57"/>
        <v>Desarrollo del Sistema de Educación Superior</v>
      </c>
      <c r="K755" s="98" t="s">
        <v>412</v>
      </c>
    </row>
    <row r="756" spans="3:11" hidden="1" x14ac:dyDescent="0.25">
      <c r="C756" s="145"/>
      <c r="D756" s="151"/>
      <c r="E756" s="118"/>
      <c r="F756" s="97">
        <f t="shared" si="56"/>
        <v>0</v>
      </c>
      <c r="G756" s="161"/>
      <c r="H756" s="146"/>
      <c r="I756" s="130" t="e">
        <f>VLOOKUP(H756,Presupuesto!$B$11:$C$565,2,0)</f>
        <v>#N/A</v>
      </c>
      <c r="J756" s="98" t="str">
        <f t="shared" si="57"/>
        <v>Desarrollo del Sistema de Educación Superior</v>
      </c>
      <c r="K756" s="98" t="s">
        <v>412</v>
      </c>
    </row>
    <row r="757" spans="3:11" ht="15.75" hidden="1" thickBot="1" x14ac:dyDescent="0.3">
      <c r="C757" s="147"/>
      <c r="D757" s="159"/>
      <c r="E757" s="103"/>
      <c r="F757" s="105">
        <f t="shared" si="56"/>
        <v>0</v>
      </c>
      <c r="G757" s="162"/>
      <c r="H757" s="148"/>
      <c r="I757" s="132" t="e">
        <f>VLOOKUP(H757,Presupuesto!$B$11:$C$565,2,0)</f>
        <v>#N/A</v>
      </c>
      <c r="J757" s="106" t="str">
        <f t="shared" si="57"/>
        <v>Desarrollo del Sistema de Educación Superior</v>
      </c>
      <c r="K757" s="124" t="s">
        <v>394</v>
      </c>
    </row>
    <row r="758" spans="3:11" hidden="1" x14ac:dyDescent="0.25"/>
    <row r="759" spans="3:11" ht="15.75" hidden="1" thickBot="1" x14ac:dyDescent="0.3">
      <c r="F759" s="90"/>
      <c r="G759" s="89"/>
      <c r="H759" s="90"/>
      <c r="I759" s="90"/>
    </row>
    <row r="760" spans="3:11" ht="15.75" hidden="1" thickBot="1" x14ac:dyDescent="0.3">
      <c r="C760" s="157" t="s">
        <v>53</v>
      </c>
      <c r="D760" s="374">
        <f>SUM(F767:F801)</f>
        <v>0</v>
      </c>
      <c r="F760" s="70"/>
      <c r="G760" s="79"/>
      <c r="H760" s="70"/>
      <c r="I760" s="70"/>
    </row>
    <row r="761" spans="3:11" hidden="1" x14ac:dyDescent="0.25">
      <c r="C761" s="70"/>
      <c r="D761" s="31"/>
      <c r="E761" s="93"/>
      <c r="F761" s="93"/>
      <c r="G761" s="93"/>
      <c r="H761" s="76"/>
      <c r="I761" s="76"/>
      <c r="J761" s="76"/>
      <c r="K761" s="112"/>
    </row>
    <row r="762" spans="3:11" hidden="1" x14ac:dyDescent="0.25">
      <c r="C762" s="70"/>
      <c r="D762" s="31"/>
      <c r="E762" s="93"/>
      <c r="F762" s="93"/>
      <c r="G762" s="93"/>
      <c r="H762" s="76"/>
      <c r="I762" s="76"/>
      <c r="J762" s="76"/>
      <c r="K762" s="112"/>
    </row>
    <row r="763" spans="3:11" ht="15.75" hidden="1" x14ac:dyDescent="0.25">
      <c r="C763" s="202" t="s">
        <v>392</v>
      </c>
      <c r="D763" s="370"/>
      <c r="E763" s="93"/>
      <c r="F763" s="93"/>
      <c r="G763" s="93"/>
      <c r="H763" s="76"/>
      <c r="I763" s="76"/>
      <c r="J763" s="76"/>
      <c r="K763" s="112"/>
    </row>
    <row r="764" spans="3:11" ht="18.75" hidden="1" x14ac:dyDescent="0.25">
      <c r="C764" s="211" t="e">
        <f>IFERROR(VLOOKUP(D763,'1. Desarrollo e Innov. Curricu.'!$E:$F,2,FALSE),IFERROR(VLOOKUP(D763,'2. Investigación Científica'!$E:$F,2,FALSE),IFERROR(VLOOKUP(D763,'3. Vinculación Univ. Sociedad'!$E:$F,2,FALSE),IFERROR(VLOOKUP(D763,'4. Docencia y Profesorado Univ.'!$E:$F,2,FALSE),IFERROR(VLOOKUP(D763,'5. Estudiantes y Graduados'!$E:$F,2,FALSE),IFERROR(VLOOKUP(D763,'11. Gestion Administrativa'!$E:$F,2,FALSE),IFERROR(VLOOKUP(D763,'13. Gestión Académica'!$E:$F,2,FALSE),IFERROR(VLOOKUP(D763,'8. Asegura. de la Calid. y M'!$E:$F,2,FALSE),IFERROR(VLOOKUP(D763,'6. Gestión del Conocimiento'!$E:$F,2,FALSE),IFERROR(VLOOKUP(D763,'15. Gobernabilidad y Proceso...'!$E:$F,2,FALSE),IFERROR(VLOOKUP(D763,'12. Gestión del Talento Humano'!$E:$F,2,FALSE),IFERROR(VLOOKUP(D763,'14. Internacional... de la E.S.'!$E:$F,2,FALSE),IFERROR(VLOOKUP(D763,'10. Posgrado'!$E:$F,2,FALSE),IFERROR(VLOOKUP(D763,'17. Gestión TIC'!$E:$F,2,FALSE),IFERROR(VLOOKUP(D763,'16. Desa. del Sistema Educ.Sup.'!$E:$F,2,FALSE),IFERROR(VLOOKUP(D763,'9. Cultura de Inno. Insti...'!$E:$F,2,FALSE),VLOOKUP(D763,'7. Lo Esencial de la Reforma U.'!$E:$F,2,0)))))))))))))))))</f>
        <v>#N/A</v>
      </c>
      <c r="D764" s="31"/>
      <c r="E764" s="93"/>
      <c r="F764" s="93"/>
      <c r="G764" s="93"/>
      <c r="H764" s="76"/>
      <c r="I764" s="76"/>
      <c r="J764" s="76"/>
      <c r="K764" s="112"/>
    </row>
    <row r="765" spans="3:11" ht="15.75" hidden="1" thickBot="1" x14ac:dyDescent="0.3">
      <c r="F765" s="93"/>
      <c r="G765" s="76"/>
      <c r="H765" s="76"/>
      <c r="I765" s="76"/>
    </row>
    <row r="766" spans="3:11" ht="30.75" hidden="1" thickBot="1" x14ac:dyDescent="0.3">
      <c r="C766" s="129" t="s">
        <v>44</v>
      </c>
      <c r="D766" s="129" t="s">
        <v>55</v>
      </c>
      <c r="E766" s="136" t="s">
        <v>57</v>
      </c>
      <c r="F766" s="135" t="s">
        <v>27</v>
      </c>
      <c r="G766" s="133" t="s">
        <v>131</v>
      </c>
      <c r="H766" s="136" t="s">
        <v>46</v>
      </c>
      <c r="I766" s="133" t="s">
        <v>132</v>
      </c>
      <c r="J766" s="133" t="s">
        <v>410</v>
      </c>
      <c r="K766" s="133" t="s">
        <v>411</v>
      </c>
    </row>
    <row r="767" spans="3:11" hidden="1" x14ac:dyDescent="0.25">
      <c r="C767" s="221" t="s">
        <v>439</v>
      </c>
      <c r="D767" s="222"/>
      <c r="E767" s="220">
        <f>HLOOKUP(C767,$AH$2:$BU$3,2,0)</f>
        <v>620</v>
      </c>
      <c r="F767" s="97">
        <f t="shared" ref="F767:F801" si="58">D767*E767</f>
        <v>0</v>
      </c>
      <c r="G767" s="161"/>
      <c r="H767" s="142"/>
      <c r="I767" s="130" t="e">
        <f>VLOOKUP(H767,Presupuesto!$B$11:$C$565,2,0)</f>
        <v>#N/A</v>
      </c>
      <c r="J767" s="219" t="s">
        <v>1479</v>
      </c>
      <c r="K767" s="98" t="s">
        <v>394</v>
      </c>
    </row>
    <row r="768" spans="3:11" hidden="1" x14ac:dyDescent="0.25">
      <c r="C768" s="141"/>
      <c r="D768" s="158"/>
      <c r="E768" s="123"/>
      <c r="F768" s="97">
        <f t="shared" si="58"/>
        <v>0</v>
      </c>
      <c r="G768" s="161"/>
      <c r="H768" s="142"/>
      <c r="I768" s="130" t="e">
        <f>VLOOKUP(H768,Presupuesto!$B$11:$C$565,2,0)</f>
        <v>#N/A</v>
      </c>
      <c r="J768" s="98" t="str">
        <f>$J$767</f>
        <v>Desarrollo del Sistema de Educación Superior</v>
      </c>
      <c r="K768" s="98" t="s">
        <v>412</v>
      </c>
    </row>
    <row r="769" spans="3:11" hidden="1" x14ac:dyDescent="0.25">
      <c r="C769" s="141"/>
      <c r="D769" s="158"/>
      <c r="E769" s="123"/>
      <c r="F769" s="97">
        <f t="shared" si="58"/>
        <v>0</v>
      </c>
      <c r="G769" s="161"/>
      <c r="H769" s="142"/>
      <c r="I769" s="130" t="e">
        <f>VLOOKUP(H769,Presupuesto!$B$11:$C$565,2,0)</f>
        <v>#N/A</v>
      </c>
      <c r="J769" s="98" t="str">
        <f t="shared" ref="J769:J801" si="59">$J$767</f>
        <v>Desarrollo del Sistema de Educación Superior</v>
      </c>
      <c r="K769" s="98" t="s">
        <v>412</v>
      </c>
    </row>
    <row r="770" spans="3:11" hidden="1" x14ac:dyDescent="0.25">
      <c r="C770" s="141"/>
      <c r="D770" s="158"/>
      <c r="E770" s="123"/>
      <c r="F770" s="97">
        <f t="shared" si="58"/>
        <v>0</v>
      </c>
      <c r="G770" s="161"/>
      <c r="H770" s="142"/>
      <c r="I770" s="130" t="e">
        <f>VLOOKUP(H770,Presupuesto!$B$11:$C$565,2,0)</f>
        <v>#N/A</v>
      </c>
      <c r="J770" s="98" t="str">
        <f t="shared" si="59"/>
        <v>Desarrollo del Sistema de Educación Superior</v>
      </c>
      <c r="K770" s="98" t="s">
        <v>412</v>
      </c>
    </row>
    <row r="771" spans="3:11" hidden="1" x14ac:dyDescent="0.25">
      <c r="C771" s="141"/>
      <c r="D771" s="158"/>
      <c r="E771" s="123"/>
      <c r="F771" s="97">
        <f t="shared" si="58"/>
        <v>0</v>
      </c>
      <c r="G771" s="161"/>
      <c r="H771" s="142"/>
      <c r="I771" s="130" t="e">
        <f>VLOOKUP(H771,Presupuesto!$B$11:$C$565,2,0)</f>
        <v>#N/A</v>
      </c>
      <c r="J771" s="98" t="str">
        <f t="shared" si="59"/>
        <v>Desarrollo del Sistema de Educación Superior</v>
      </c>
      <c r="K771" s="98" t="s">
        <v>412</v>
      </c>
    </row>
    <row r="772" spans="3:11" hidden="1" x14ac:dyDescent="0.25">
      <c r="C772" s="141"/>
      <c r="D772" s="158"/>
      <c r="E772" s="123"/>
      <c r="F772" s="97">
        <f t="shared" si="58"/>
        <v>0</v>
      </c>
      <c r="G772" s="161"/>
      <c r="H772" s="142"/>
      <c r="I772" s="130" t="e">
        <f>VLOOKUP(H772,Presupuesto!$B$11:$C$565,2,0)</f>
        <v>#N/A</v>
      </c>
      <c r="J772" s="98" t="str">
        <f t="shared" si="59"/>
        <v>Desarrollo del Sistema de Educación Superior</v>
      </c>
      <c r="K772" s="98" t="s">
        <v>401</v>
      </c>
    </row>
    <row r="773" spans="3:11" hidden="1" x14ac:dyDescent="0.25">
      <c r="C773" s="141"/>
      <c r="D773" s="158"/>
      <c r="E773" s="123"/>
      <c r="F773" s="97">
        <f t="shared" si="58"/>
        <v>0</v>
      </c>
      <c r="G773" s="161"/>
      <c r="H773" s="142"/>
      <c r="I773" s="130" t="e">
        <f>VLOOKUP(H773,Presupuesto!$B$11:$C$565,2,0)</f>
        <v>#N/A</v>
      </c>
      <c r="J773" s="98" t="str">
        <f t="shared" si="59"/>
        <v>Desarrollo del Sistema de Educación Superior</v>
      </c>
      <c r="K773" s="98" t="s">
        <v>412</v>
      </c>
    </row>
    <row r="774" spans="3:11" hidden="1" x14ac:dyDescent="0.25">
      <c r="C774" s="141"/>
      <c r="D774" s="158"/>
      <c r="E774" s="123"/>
      <c r="F774" s="97">
        <f t="shared" si="58"/>
        <v>0</v>
      </c>
      <c r="G774" s="161"/>
      <c r="H774" s="142"/>
      <c r="I774" s="130" t="e">
        <f>VLOOKUP(H774,Presupuesto!$B$11:$C$565,2,0)</f>
        <v>#N/A</v>
      </c>
      <c r="J774" s="98" t="str">
        <f t="shared" si="59"/>
        <v>Desarrollo del Sistema de Educación Superior</v>
      </c>
      <c r="K774" s="98" t="s">
        <v>412</v>
      </c>
    </row>
    <row r="775" spans="3:11" hidden="1" x14ac:dyDescent="0.25">
      <c r="C775" s="141"/>
      <c r="D775" s="158"/>
      <c r="E775" s="123"/>
      <c r="F775" s="97">
        <f t="shared" si="58"/>
        <v>0</v>
      </c>
      <c r="G775" s="161"/>
      <c r="H775" s="142"/>
      <c r="I775" s="130" t="e">
        <f>VLOOKUP(H775,Presupuesto!$B$11:$C$565,2,0)</f>
        <v>#N/A</v>
      </c>
      <c r="J775" s="98" t="str">
        <f t="shared" si="59"/>
        <v>Desarrollo del Sistema de Educación Superior</v>
      </c>
      <c r="K775" s="98" t="s">
        <v>412</v>
      </c>
    </row>
    <row r="776" spans="3:11" hidden="1" x14ac:dyDescent="0.25">
      <c r="C776" s="141"/>
      <c r="D776" s="158"/>
      <c r="E776" s="123"/>
      <c r="F776" s="97">
        <f t="shared" si="58"/>
        <v>0</v>
      </c>
      <c r="G776" s="161"/>
      <c r="H776" s="142"/>
      <c r="I776" s="130" t="e">
        <f>VLOOKUP(H776,Presupuesto!$B$11:$C$565,2,0)</f>
        <v>#N/A</v>
      </c>
      <c r="J776" s="98" t="str">
        <f t="shared" si="59"/>
        <v>Desarrollo del Sistema de Educación Superior</v>
      </c>
      <c r="K776" s="98" t="s">
        <v>412</v>
      </c>
    </row>
    <row r="777" spans="3:11" hidden="1" x14ac:dyDescent="0.25">
      <c r="C777" s="141"/>
      <c r="D777" s="158"/>
      <c r="E777" s="123"/>
      <c r="F777" s="97">
        <f t="shared" si="58"/>
        <v>0</v>
      </c>
      <c r="G777" s="161"/>
      <c r="H777" s="142"/>
      <c r="I777" s="130" t="e">
        <f>VLOOKUP(H777,Presupuesto!$B$11:$C$565,2,0)</f>
        <v>#N/A</v>
      </c>
      <c r="J777" s="98" t="str">
        <f t="shared" si="59"/>
        <v>Desarrollo del Sistema de Educación Superior</v>
      </c>
      <c r="K777" s="98" t="s">
        <v>412</v>
      </c>
    </row>
    <row r="778" spans="3:11" hidden="1" x14ac:dyDescent="0.25">
      <c r="C778" s="141"/>
      <c r="D778" s="158"/>
      <c r="E778" s="123"/>
      <c r="F778" s="97">
        <f t="shared" si="58"/>
        <v>0</v>
      </c>
      <c r="G778" s="161"/>
      <c r="H778" s="142"/>
      <c r="I778" s="130" t="e">
        <f>VLOOKUP(H778,Presupuesto!$B$11:$C$565,2,0)</f>
        <v>#N/A</v>
      </c>
      <c r="J778" s="98" t="str">
        <f t="shared" si="59"/>
        <v>Desarrollo del Sistema de Educación Superior</v>
      </c>
      <c r="K778" s="98" t="s">
        <v>412</v>
      </c>
    </row>
    <row r="779" spans="3:11" hidden="1" x14ac:dyDescent="0.25">
      <c r="C779" s="141"/>
      <c r="D779" s="158"/>
      <c r="E779" s="123"/>
      <c r="F779" s="97">
        <f t="shared" si="58"/>
        <v>0</v>
      </c>
      <c r="G779" s="161"/>
      <c r="H779" s="142"/>
      <c r="I779" s="130" t="e">
        <f>VLOOKUP(H779,Presupuesto!$B$11:$C$565,2,0)</f>
        <v>#N/A</v>
      </c>
      <c r="J779" s="98" t="str">
        <f t="shared" si="59"/>
        <v>Desarrollo del Sistema de Educación Superior</v>
      </c>
      <c r="K779" s="98" t="s">
        <v>412</v>
      </c>
    </row>
    <row r="780" spans="3:11" hidden="1" x14ac:dyDescent="0.25">
      <c r="C780" s="141"/>
      <c r="D780" s="158"/>
      <c r="E780" s="123"/>
      <c r="F780" s="97">
        <f t="shared" si="58"/>
        <v>0</v>
      </c>
      <c r="G780" s="161"/>
      <c r="H780" s="142"/>
      <c r="I780" s="130" t="e">
        <f>VLOOKUP(H780,Presupuesto!$B$11:$C$565,2,0)</f>
        <v>#N/A</v>
      </c>
      <c r="J780" s="98" t="str">
        <f t="shared" si="59"/>
        <v>Desarrollo del Sistema de Educación Superior</v>
      </c>
      <c r="K780" s="98" t="s">
        <v>412</v>
      </c>
    </row>
    <row r="781" spans="3:11" hidden="1" x14ac:dyDescent="0.25">
      <c r="C781" s="141"/>
      <c r="D781" s="158"/>
      <c r="E781" s="123"/>
      <c r="F781" s="97">
        <f t="shared" si="58"/>
        <v>0</v>
      </c>
      <c r="G781" s="161"/>
      <c r="H781" s="142"/>
      <c r="I781" s="130" t="e">
        <f>VLOOKUP(H781,Presupuesto!$B$11:$C$565,2,0)</f>
        <v>#N/A</v>
      </c>
      <c r="J781" s="98" t="str">
        <f t="shared" si="59"/>
        <v>Desarrollo del Sistema de Educación Superior</v>
      </c>
      <c r="K781" s="98" t="s">
        <v>412</v>
      </c>
    </row>
    <row r="782" spans="3:11" hidden="1" x14ac:dyDescent="0.25">
      <c r="C782" s="141"/>
      <c r="D782" s="158"/>
      <c r="E782" s="123"/>
      <c r="F782" s="97">
        <f t="shared" si="58"/>
        <v>0</v>
      </c>
      <c r="G782" s="161"/>
      <c r="H782" s="142"/>
      <c r="I782" s="130" t="e">
        <f>VLOOKUP(H782,Presupuesto!$B$11:$C$565,2,0)</f>
        <v>#N/A</v>
      </c>
      <c r="J782" s="98" t="str">
        <f t="shared" si="59"/>
        <v>Desarrollo del Sistema de Educación Superior</v>
      </c>
      <c r="K782" s="98" t="s">
        <v>412</v>
      </c>
    </row>
    <row r="783" spans="3:11" hidden="1" x14ac:dyDescent="0.25">
      <c r="C783" s="141"/>
      <c r="D783" s="158"/>
      <c r="E783" s="123"/>
      <c r="F783" s="97">
        <f t="shared" si="58"/>
        <v>0</v>
      </c>
      <c r="G783" s="161"/>
      <c r="H783" s="142"/>
      <c r="I783" s="130" t="e">
        <f>VLOOKUP(H783,Presupuesto!$B$11:$C$565,2,0)</f>
        <v>#N/A</v>
      </c>
      <c r="J783" s="98" t="str">
        <f t="shared" si="59"/>
        <v>Desarrollo del Sistema de Educación Superior</v>
      </c>
      <c r="K783" s="98" t="s">
        <v>412</v>
      </c>
    </row>
    <row r="784" spans="3:11" hidden="1" x14ac:dyDescent="0.25">
      <c r="C784" s="141"/>
      <c r="D784" s="158"/>
      <c r="E784" s="123"/>
      <c r="F784" s="97">
        <f t="shared" si="58"/>
        <v>0</v>
      </c>
      <c r="G784" s="161"/>
      <c r="H784" s="142"/>
      <c r="I784" s="130" t="e">
        <f>VLOOKUP(H784,Presupuesto!$B$11:$C$565,2,0)</f>
        <v>#N/A</v>
      </c>
      <c r="J784" s="98" t="str">
        <f t="shared" si="59"/>
        <v>Desarrollo del Sistema de Educación Superior</v>
      </c>
      <c r="K784" s="98" t="s">
        <v>412</v>
      </c>
    </row>
    <row r="785" spans="3:11" hidden="1" x14ac:dyDescent="0.25">
      <c r="C785" s="141"/>
      <c r="D785" s="158"/>
      <c r="E785" s="123"/>
      <c r="F785" s="97">
        <f t="shared" si="58"/>
        <v>0</v>
      </c>
      <c r="G785" s="161"/>
      <c r="H785" s="142"/>
      <c r="I785" s="130" t="e">
        <f>VLOOKUP(H785,Presupuesto!$B$11:$C$565,2,0)</f>
        <v>#N/A</v>
      </c>
      <c r="J785" s="98" t="str">
        <f t="shared" si="59"/>
        <v>Desarrollo del Sistema de Educación Superior</v>
      </c>
      <c r="K785" s="98" t="s">
        <v>412</v>
      </c>
    </row>
    <row r="786" spans="3:11" hidden="1" x14ac:dyDescent="0.25">
      <c r="C786" s="141"/>
      <c r="D786" s="158"/>
      <c r="E786" s="123"/>
      <c r="F786" s="97">
        <f t="shared" si="58"/>
        <v>0</v>
      </c>
      <c r="G786" s="161"/>
      <c r="H786" s="142"/>
      <c r="I786" s="130" t="e">
        <f>VLOOKUP(H786,Presupuesto!$B$11:$C$565,2,0)</f>
        <v>#N/A</v>
      </c>
      <c r="J786" s="98" t="str">
        <f t="shared" si="59"/>
        <v>Desarrollo del Sistema de Educación Superior</v>
      </c>
      <c r="K786" s="98" t="s">
        <v>412</v>
      </c>
    </row>
    <row r="787" spans="3:11" hidden="1" x14ac:dyDescent="0.25">
      <c r="C787" s="141"/>
      <c r="D787" s="158"/>
      <c r="E787" s="123"/>
      <c r="F787" s="97">
        <f t="shared" si="58"/>
        <v>0</v>
      </c>
      <c r="G787" s="161"/>
      <c r="H787" s="142"/>
      <c r="I787" s="130" t="e">
        <f>VLOOKUP(H787,Presupuesto!$B$11:$C$565,2,0)</f>
        <v>#N/A</v>
      </c>
      <c r="J787" s="98" t="str">
        <f t="shared" si="59"/>
        <v>Desarrollo del Sistema de Educación Superior</v>
      </c>
      <c r="K787" s="98" t="s">
        <v>412</v>
      </c>
    </row>
    <row r="788" spans="3:11" hidden="1" x14ac:dyDescent="0.25">
      <c r="C788" s="141"/>
      <c r="D788" s="158"/>
      <c r="E788" s="123"/>
      <c r="F788" s="97">
        <f t="shared" si="58"/>
        <v>0</v>
      </c>
      <c r="G788" s="161"/>
      <c r="H788" s="142"/>
      <c r="I788" s="130" t="e">
        <f>VLOOKUP(H788,Presupuesto!$B$11:$C$565,2,0)</f>
        <v>#N/A</v>
      </c>
      <c r="J788" s="98" t="str">
        <f t="shared" si="59"/>
        <v>Desarrollo del Sistema de Educación Superior</v>
      </c>
      <c r="K788" s="98" t="s">
        <v>412</v>
      </c>
    </row>
    <row r="789" spans="3:11" hidden="1" x14ac:dyDescent="0.25">
      <c r="C789" s="143"/>
      <c r="D789" s="151"/>
      <c r="E789" s="118"/>
      <c r="F789" s="97">
        <f t="shared" si="58"/>
        <v>0</v>
      </c>
      <c r="G789" s="161"/>
      <c r="H789" s="144"/>
      <c r="I789" s="130" t="e">
        <f>VLOOKUP(H789,Presupuesto!$B$11:$C$565,2,0)</f>
        <v>#N/A</v>
      </c>
      <c r="J789" s="98" t="str">
        <f t="shared" si="59"/>
        <v>Desarrollo del Sistema de Educación Superior</v>
      </c>
      <c r="K789" s="98" t="s">
        <v>412</v>
      </c>
    </row>
    <row r="790" spans="3:11" hidden="1" x14ac:dyDescent="0.25">
      <c r="C790" s="143"/>
      <c r="D790" s="151"/>
      <c r="E790" s="118"/>
      <c r="F790" s="97">
        <f t="shared" si="58"/>
        <v>0</v>
      </c>
      <c r="G790" s="161"/>
      <c r="H790" s="144"/>
      <c r="I790" s="130" t="e">
        <f>VLOOKUP(H790,Presupuesto!$B$11:$C$565,2,0)</f>
        <v>#N/A</v>
      </c>
      <c r="J790" s="98" t="str">
        <f t="shared" si="59"/>
        <v>Desarrollo del Sistema de Educación Superior</v>
      </c>
      <c r="K790" s="98" t="s">
        <v>412</v>
      </c>
    </row>
    <row r="791" spans="3:11" hidden="1" x14ac:dyDescent="0.25">
      <c r="C791" s="143"/>
      <c r="D791" s="151"/>
      <c r="E791" s="118"/>
      <c r="F791" s="97">
        <f t="shared" si="58"/>
        <v>0</v>
      </c>
      <c r="G791" s="161"/>
      <c r="H791" s="144"/>
      <c r="I791" s="130" t="e">
        <f>VLOOKUP(H791,Presupuesto!$B$11:$C$565,2,0)</f>
        <v>#N/A</v>
      </c>
      <c r="J791" s="98" t="str">
        <f t="shared" si="59"/>
        <v>Desarrollo del Sistema de Educación Superior</v>
      </c>
      <c r="K791" s="98" t="s">
        <v>412</v>
      </c>
    </row>
    <row r="792" spans="3:11" hidden="1" x14ac:dyDescent="0.25">
      <c r="C792" s="143"/>
      <c r="D792" s="151"/>
      <c r="E792" s="118"/>
      <c r="F792" s="97">
        <f t="shared" si="58"/>
        <v>0</v>
      </c>
      <c r="G792" s="161"/>
      <c r="H792" s="144"/>
      <c r="I792" s="130" t="e">
        <f>VLOOKUP(H792,Presupuesto!$B$11:$C$565,2,0)</f>
        <v>#N/A</v>
      </c>
      <c r="J792" s="98" t="str">
        <f t="shared" si="59"/>
        <v>Desarrollo del Sistema de Educación Superior</v>
      </c>
      <c r="K792" s="98" t="s">
        <v>412</v>
      </c>
    </row>
    <row r="793" spans="3:11" hidden="1" x14ac:dyDescent="0.25">
      <c r="C793" s="143"/>
      <c r="D793" s="151"/>
      <c r="E793" s="118"/>
      <c r="F793" s="97">
        <f t="shared" si="58"/>
        <v>0</v>
      </c>
      <c r="G793" s="161"/>
      <c r="H793" s="144"/>
      <c r="I793" s="130" t="e">
        <f>VLOOKUP(H793,Presupuesto!$B$11:$C$565,2,0)</f>
        <v>#N/A</v>
      </c>
      <c r="J793" s="98" t="str">
        <f t="shared" si="59"/>
        <v>Desarrollo del Sistema de Educación Superior</v>
      </c>
      <c r="K793" s="98" t="s">
        <v>412</v>
      </c>
    </row>
    <row r="794" spans="3:11" hidden="1" x14ac:dyDescent="0.25">
      <c r="C794" s="143"/>
      <c r="D794" s="151"/>
      <c r="E794" s="118"/>
      <c r="F794" s="97">
        <f t="shared" si="58"/>
        <v>0</v>
      </c>
      <c r="G794" s="161"/>
      <c r="H794" s="144"/>
      <c r="I794" s="130" t="e">
        <f>VLOOKUP(H794,Presupuesto!$B$11:$C$565,2,0)</f>
        <v>#N/A</v>
      </c>
      <c r="J794" s="98" t="str">
        <f t="shared" si="59"/>
        <v>Desarrollo del Sistema de Educación Superior</v>
      </c>
      <c r="K794" s="98" t="s">
        <v>412</v>
      </c>
    </row>
    <row r="795" spans="3:11" hidden="1" x14ac:dyDescent="0.25">
      <c r="C795" s="143"/>
      <c r="D795" s="151"/>
      <c r="E795" s="118"/>
      <c r="F795" s="97">
        <f t="shared" si="58"/>
        <v>0</v>
      </c>
      <c r="G795" s="161"/>
      <c r="H795" s="144"/>
      <c r="I795" s="130" t="e">
        <f>VLOOKUP(H795,Presupuesto!$B$11:$C$565,2,0)</f>
        <v>#N/A</v>
      </c>
      <c r="J795" s="98" t="str">
        <f t="shared" si="59"/>
        <v>Desarrollo del Sistema de Educación Superior</v>
      </c>
      <c r="K795" s="98" t="s">
        <v>412</v>
      </c>
    </row>
    <row r="796" spans="3:11" hidden="1" x14ac:dyDescent="0.25">
      <c r="C796" s="143"/>
      <c r="D796" s="151"/>
      <c r="E796" s="118"/>
      <c r="F796" s="97">
        <f t="shared" si="58"/>
        <v>0</v>
      </c>
      <c r="G796" s="161"/>
      <c r="H796" s="144"/>
      <c r="I796" s="130" t="e">
        <f>VLOOKUP(H796,Presupuesto!$B$11:$C$565,2,0)</f>
        <v>#N/A</v>
      </c>
      <c r="J796" s="98" t="str">
        <f t="shared" si="59"/>
        <v>Desarrollo del Sistema de Educación Superior</v>
      </c>
      <c r="K796" s="98" t="s">
        <v>412</v>
      </c>
    </row>
    <row r="797" spans="3:11" hidden="1" x14ac:dyDescent="0.25">
      <c r="C797" s="145"/>
      <c r="D797" s="151"/>
      <c r="E797" s="118"/>
      <c r="F797" s="97">
        <f t="shared" si="58"/>
        <v>0</v>
      </c>
      <c r="G797" s="161"/>
      <c r="H797" s="146"/>
      <c r="I797" s="130" t="e">
        <f>VLOOKUP(H797,Presupuesto!$B$11:$C$565,2,0)</f>
        <v>#N/A</v>
      </c>
      <c r="J797" s="98" t="str">
        <f t="shared" si="59"/>
        <v>Desarrollo del Sistema de Educación Superior</v>
      </c>
      <c r="K797" s="98" t="s">
        <v>403</v>
      </c>
    </row>
    <row r="798" spans="3:11" hidden="1" x14ac:dyDescent="0.25">
      <c r="C798" s="145"/>
      <c r="D798" s="151"/>
      <c r="E798" s="118"/>
      <c r="F798" s="97">
        <f t="shared" si="58"/>
        <v>0</v>
      </c>
      <c r="G798" s="161"/>
      <c r="H798" s="146"/>
      <c r="I798" s="130" t="e">
        <f>VLOOKUP(H798,Presupuesto!$B$11:$C$565,2,0)</f>
        <v>#N/A</v>
      </c>
      <c r="J798" s="98" t="str">
        <f t="shared" si="59"/>
        <v>Desarrollo del Sistema de Educación Superior</v>
      </c>
      <c r="K798" s="98" t="s">
        <v>412</v>
      </c>
    </row>
    <row r="799" spans="3:11" hidden="1" x14ac:dyDescent="0.25">
      <c r="C799" s="145"/>
      <c r="D799" s="151"/>
      <c r="E799" s="118"/>
      <c r="F799" s="97">
        <f t="shared" si="58"/>
        <v>0</v>
      </c>
      <c r="G799" s="161"/>
      <c r="H799" s="146"/>
      <c r="I799" s="130" t="e">
        <f>VLOOKUP(H799,Presupuesto!$B$11:$C$565,2,0)</f>
        <v>#N/A</v>
      </c>
      <c r="J799" s="98" t="str">
        <f t="shared" si="59"/>
        <v>Desarrollo del Sistema de Educación Superior</v>
      </c>
      <c r="K799" s="98" t="s">
        <v>412</v>
      </c>
    </row>
    <row r="800" spans="3:11" hidden="1" x14ac:dyDescent="0.25">
      <c r="C800" s="145"/>
      <c r="D800" s="151"/>
      <c r="E800" s="118"/>
      <c r="F800" s="97">
        <f t="shared" si="58"/>
        <v>0</v>
      </c>
      <c r="G800" s="161"/>
      <c r="H800" s="146"/>
      <c r="I800" s="130" t="e">
        <f>VLOOKUP(H800,Presupuesto!$B$11:$C$565,2,0)</f>
        <v>#N/A</v>
      </c>
      <c r="J800" s="98" t="str">
        <f t="shared" si="59"/>
        <v>Desarrollo del Sistema de Educación Superior</v>
      </c>
      <c r="K800" s="98" t="s">
        <v>412</v>
      </c>
    </row>
    <row r="801" spans="3:11" ht="15.75" hidden="1" thickBot="1" x14ac:dyDescent="0.3">
      <c r="C801" s="147"/>
      <c r="D801" s="159"/>
      <c r="E801" s="103"/>
      <c r="F801" s="105">
        <f t="shared" si="58"/>
        <v>0</v>
      </c>
      <c r="G801" s="162"/>
      <c r="H801" s="148"/>
      <c r="I801" s="132" t="e">
        <f>VLOOKUP(H801,Presupuesto!$B$11:$C$565,2,0)</f>
        <v>#N/A</v>
      </c>
      <c r="J801" s="106" t="str">
        <f t="shared" si="59"/>
        <v>Desarrollo del Sistema de Educación Superior</v>
      </c>
      <c r="K801" s="124" t="s">
        <v>394</v>
      </c>
    </row>
    <row r="802" spans="3:11" hidden="1" x14ac:dyDescent="0.25"/>
    <row r="803" spans="3:11" ht="15.75" hidden="1" thickBot="1" x14ac:dyDescent="0.3"/>
    <row r="804" spans="3:11" ht="15.75" hidden="1" thickBot="1" x14ac:dyDescent="0.3">
      <c r="C804" s="157" t="s">
        <v>53</v>
      </c>
      <c r="D804" s="374">
        <f>SUM(F811:F845)</f>
        <v>0</v>
      </c>
      <c r="F804" s="70"/>
      <c r="G804" s="79"/>
      <c r="H804" s="70"/>
      <c r="I804" s="70"/>
    </row>
    <row r="805" spans="3:11" hidden="1" x14ac:dyDescent="0.25">
      <c r="C805" s="70"/>
      <c r="D805" s="31"/>
      <c r="E805" s="93"/>
      <c r="F805" s="93"/>
      <c r="G805" s="93"/>
      <c r="H805" s="76"/>
      <c r="I805" s="76"/>
      <c r="J805" s="76"/>
      <c r="K805" s="112"/>
    </row>
    <row r="806" spans="3:11" hidden="1" x14ac:dyDescent="0.25">
      <c r="C806" s="70"/>
      <c r="D806" s="31"/>
      <c r="E806" s="93"/>
      <c r="F806" s="93"/>
      <c r="G806" s="93"/>
      <c r="H806" s="76"/>
      <c r="I806" s="76"/>
      <c r="J806" s="76"/>
      <c r="K806" s="112"/>
    </row>
    <row r="807" spans="3:11" ht="15.75" hidden="1" x14ac:dyDescent="0.25">
      <c r="C807" s="202" t="s">
        <v>392</v>
      </c>
      <c r="D807" s="370"/>
      <c r="E807" s="93"/>
      <c r="F807" s="93"/>
      <c r="G807" s="93"/>
      <c r="H807" s="76"/>
      <c r="I807" s="76"/>
      <c r="J807" s="76"/>
      <c r="K807" s="112"/>
    </row>
    <row r="808" spans="3:11" ht="18.75" hidden="1" x14ac:dyDescent="0.25">
      <c r="C808" s="211" t="e">
        <f>IFERROR(VLOOKUP(D807,'1. Desarrollo e Innov. Curricu.'!$E:$F,2,FALSE),IFERROR(VLOOKUP(D807,'2. Investigación Científica'!$E:$F,2,FALSE),IFERROR(VLOOKUP(D807,'3. Vinculación Univ. Sociedad'!$E:$F,2,FALSE),IFERROR(VLOOKUP(D807,'4. Docencia y Profesorado Univ.'!$E:$F,2,FALSE),IFERROR(VLOOKUP(D807,'5. Estudiantes y Graduados'!$E:$F,2,FALSE),IFERROR(VLOOKUP(D807,'11. Gestion Administrativa'!$E:$F,2,FALSE),IFERROR(VLOOKUP(D807,'13. Gestión Académica'!$E:$F,2,FALSE),IFERROR(VLOOKUP(D807,'8. Asegura. de la Calid. y M'!$E:$F,2,FALSE),IFERROR(VLOOKUP(D807,'6. Gestión del Conocimiento'!$E:$F,2,FALSE),IFERROR(VLOOKUP(D807,'15. Gobernabilidad y Proceso...'!$E:$F,2,FALSE),IFERROR(VLOOKUP(D807,'12. Gestión del Talento Humano'!$E:$F,2,FALSE),IFERROR(VLOOKUP(D807,'14. Internacional... de la E.S.'!$E:$F,2,FALSE),IFERROR(VLOOKUP(D807,'10. Posgrado'!$E:$F,2,FALSE),IFERROR(VLOOKUP(D807,'17. Gestión TIC'!$E:$F,2,FALSE),IFERROR(VLOOKUP(D807,'16. Desa. del Sistema Educ.Sup.'!$E:$F,2,FALSE),IFERROR(VLOOKUP(D807,'9. Cultura de Inno. Insti...'!$E:$F,2,FALSE),VLOOKUP(D807,'7. Lo Esencial de la Reforma U.'!$E:$F,2,0)))))))))))))))))</f>
        <v>#N/A</v>
      </c>
      <c r="D808" s="31"/>
      <c r="E808" s="93"/>
      <c r="F808" s="93"/>
      <c r="G808" s="93"/>
      <c r="H808" s="76"/>
      <c r="I808" s="76"/>
      <c r="J808" s="76"/>
      <c r="K808" s="112"/>
    </row>
    <row r="809" spans="3:11" ht="15.75" hidden="1" thickBot="1" x14ac:dyDescent="0.3">
      <c r="F809" s="93"/>
      <c r="G809" s="76"/>
      <c r="H809" s="76"/>
      <c r="I809" s="76"/>
    </row>
    <row r="810" spans="3:11" ht="30.75" hidden="1" thickBot="1" x14ac:dyDescent="0.3">
      <c r="C810" s="129" t="s">
        <v>44</v>
      </c>
      <c r="D810" s="129" t="s">
        <v>55</v>
      </c>
      <c r="E810" s="136" t="s">
        <v>57</v>
      </c>
      <c r="F810" s="135" t="s">
        <v>27</v>
      </c>
      <c r="G810" s="133" t="s">
        <v>131</v>
      </c>
      <c r="H810" s="136" t="s">
        <v>46</v>
      </c>
      <c r="I810" s="133" t="s">
        <v>132</v>
      </c>
      <c r="J810" s="133" t="s">
        <v>410</v>
      </c>
      <c r="K810" s="133" t="s">
        <v>411</v>
      </c>
    </row>
    <row r="811" spans="3:11" hidden="1" x14ac:dyDescent="0.25">
      <c r="C811" s="221" t="s">
        <v>439</v>
      </c>
      <c r="D811" s="222"/>
      <c r="E811" s="220">
        <f>HLOOKUP(C811,$AH$2:$BU$3,2,0)</f>
        <v>620</v>
      </c>
      <c r="F811" s="97">
        <f t="shared" ref="F811:F845" si="60">D811*E811</f>
        <v>0</v>
      </c>
      <c r="G811" s="161"/>
      <c r="H811" s="142"/>
      <c r="I811" s="130" t="e">
        <f>VLOOKUP(H811,Presupuesto!$B$11:$C$565,2,0)</f>
        <v>#N/A</v>
      </c>
      <c r="J811" s="219" t="s">
        <v>1479</v>
      </c>
      <c r="K811" s="98" t="s">
        <v>394</v>
      </c>
    </row>
    <row r="812" spans="3:11" hidden="1" x14ac:dyDescent="0.25">
      <c r="C812" s="141"/>
      <c r="D812" s="158"/>
      <c r="E812" s="123"/>
      <c r="F812" s="97">
        <f t="shared" si="60"/>
        <v>0</v>
      </c>
      <c r="G812" s="161"/>
      <c r="H812" s="142"/>
      <c r="I812" s="130" t="e">
        <f>VLOOKUP(H812,Presupuesto!$B$11:$C$565,2,0)</f>
        <v>#N/A</v>
      </c>
      <c r="J812" s="98" t="str">
        <f>$J$811</f>
        <v>Desarrollo del Sistema de Educación Superior</v>
      </c>
      <c r="K812" s="98" t="s">
        <v>412</v>
      </c>
    </row>
    <row r="813" spans="3:11" hidden="1" x14ac:dyDescent="0.25">
      <c r="C813" s="141"/>
      <c r="D813" s="158"/>
      <c r="E813" s="123"/>
      <c r="F813" s="97">
        <f t="shared" si="60"/>
        <v>0</v>
      </c>
      <c r="G813" s="161"/>
      <c r="H813" s="142"/>
      <c r="I813" s="130" t="e">
        <f>VLOOKUP(H813,Presupuesto!$B$11:$C$565,2,0)</f>
        <v>#N/A</v>
      </c>
      <c r="J813" s="98" t="str">
        <f t="shared" ref="J813:J845" si="61">$J$811</f>
        <v>Desarrollo del Sistema de Educación Superior</v>
      </c>
      <c r="K813" s="98" t="s">
        <v>412</v>
      </c>
    </row>
    <row r="814" spans="3:11" hidden="1" x14ac:dyDescent="0.25">
      <c r="C814" s="141"/>
      <c r="D814" s="158"/>
      <c r="E814" s="123"/>
      <c r="F814" s="97">
        <f t="shared" si="60"/>
        <v>0</v>
      </c>
      <c r="G814" s="161"/>
      <c r="H814" s="142"/>
      <c r="I814" s="130" t="e">
        <f>VLOOKUP(H814,Presupuesto!$B$11:$C$565,2,0)</f>
        <v>#N/A</v>
      </c>
      <c r="J814" s="98" t="str">
        <f t="shared" si="61"/>
        <v>Desarrollo del Sistema de Educación Superior</v>
      </c>
      <c r="K814" s="98" t="s">
        <v>412</v>
      </c>
    </row>
    <row r="815" spans="3:11" hidden="1" x14ac:dyDescent="0.25">
      <c r="C815" s="141"/>
      <c r="D815" s="158"/>
      <c r="E815" s="123"/>
      <c r="F815" s="97">
        <f t="shared" si="60"/>
        <v>0</v>
      </c>
      <c r="G815" s="161"/>
      <c r="H815" s="142"/>
      <c r="I815" s="130" t="e">
        <f>VLOOKUP(H815,Presupuesto!$B$11:$C$565,2,0)</f>
        <v>#N/A</v>
      </c>
      <c r="J815" s="98" t="str">
        <f t="shared" si="61"/>
        <v>Desarrollo del Sistema de Educación Superior</v>
      </c>
      <c r="K815" s="98" t="s">
        <v>412</v>
      </c>
    </row>
    <row r="816" spans="3:11" hidden="1" x14ac:dyDescent="0.25">
      <c r="C816" s="141"/>
      <c r="D816" s="158"/>
      <c r="E816" s="123"/>
      <c r="F816" s="97">
        <f t="shared" si="60"/>
        <v>0</v>
      </c>
      <c r="G816" s="161"/>
      <c r="H816" s="142"/>
      <c r="I816" s="130" t="e">
        <f>VLOOKUP(H816,Presupuesto!$B$11:$C$565,2,0)</f>
        <v>#N/A</v>
      </c>
      <c r="J816" s="98" t="str">
        <f t="shared" si="61"/>
        <v>Desarrollo del Sistema de Educación Superior</v>
      </c>
      <c r="K816" s="98" t="s">
        <v>401</v>
      </c>
    </row>
    <row r="817" spans="3:11" hidden="1" x14ac:dyDescent="0.25">
      <c r="C817" s="141"/>
      <c r="D817" s="158"/>
      <c r="E817" s="123"/>
      <c r="F817" s="97">
        <f t="shared" si="60"/>
        <v>0</v>
      </c>
      <c r="G817" s="161"/>
      <c r="H817" s="142"/>
      <c r="I817" s="130" t="e">
        <f>VLOOKUP(H817,Presupuesto!$B$11:$C$565,2,0)</f>
        <v>#N/A</v>
      </c>
      <c r="J817" s="98" t="str">
        <f t="shared" si="61"/>
        <v>Desarrollo del Sistema de Educación Superior</v>
      </c>
      <c r="K817" s="98" t="s">
        <v>412</v>
      </c>
    </row>
    <row r="818" spans="3:11" hidden="1" x14ac:dyDescent="0.25">
      <c r="C818" s="141"/>
      <c r="D818" s="158"/>
      <c r="E818" s="123"/>
      <c r="F818" s="97">
        <f t="shared" si="60"/>
        <v>0</v>
      </c>
      <c r="G818" s="161"/>
      <c r="H818" s="142"/>
      <c r="I818" s="130" t="e">
        <f>VLOOKUP(H818,Presupuesto!$B$11:$C$565,2,0)</f>
        <v>#N/A</v>
      </c>
      <c r="J818" s="98" t="str">
        <f t="shared" si="61"/>
        <v>Desarrollo del Sistema de Educación Superior</v>
      </c>
      <c r="K818" s="98" t="s">
        <v>412</v>
      </c>
    </row>
    <row r="819" spans="3:11" hidden="1" x14ac:dyDescent="0.25">
      <c r="C819" s="141"/>
      <c r="D819" s="158"/>
      <c r="E819" s="123"/>
      <c r="F819" s="97">
        <f t="shared" si="60"/>
        <v>0</v>
      </c>
      <c r="G819" s="161"/>
      <c r="H819" s="142"/>
      <c r="I819" s="130" t="e">
        <f>VLOOKUP(H819,Presupuesto!$B$11:$C$565,2,0)</f>
        <v>#N/A</v>
      </c>
      <c r="J819" s="98" t="str">
        <f t="shared" si="61"/>
        <v>Desarrollo del Sistema de Educación Superior</v>
      </c>
      <c r="K819" s="98" t="s">
        <v>412</v>
      </c>
    </row>
    <row r="820" spans="3:11" hidden="1" x14ac:dyDescent="0.25">
      <c r="C820" s="141"/>
      <c r="D820" s="158"/>
      <c r="E820" s="123"/>
      <c r="F820" s="97">
        <f t="shared" si="60"/>
        <v>0</v>
      </c>
      <c r="G820" s="161"/>
      <c r="H820" s="142"/>
      <c r="I820" s="130" t="e">
        <f>VLOOKUP(H820,Presupuesto!$B$11:$C$565,2,0)</f>
        <v>#N/A</v>
      </c>
      <c r="J820" s="98" t="str">
        <f t="shared" si="61"/>
        <v>Desarrollo del Sistema de Educación Superior</v>
      </c>
      <c r="K820" s="98" t="s">
        <v>412</v>
      </c>
    </row>
    <row r="821" spans="3:11" hidden="1" x14ac:dyDescent="0.25">
      <c r="C821" s="141"/>
      <c r="D821" s="158"/>
      <c r="E821" s="123"/>
      <c r="F821" s="97">
        <f t="shared" si="60"/>
        <v>0</v>
      </c>
      <c r="G821" s="161"/>
      <c r="H821" s="142"/>
      <c r="I821" s="130" t="e">
        <f>VLOOKUP(H821,Presupuesto!$B$11:$C$565,2,0)</f>
        <v>#N/A</v>
      </c>
      <c r="J821" s="98" t="str">
        <f t="shared" si="61"/>
        <v>Desarrollo del Sistema de Educación Superior</v>
      </c>
      <c r="K821" s="98" t="s">
        <v>412</v>
      </c>
    </row>
    <row r="822" spans="3:11" hidden="1" x14ac:dyDescent="0.25">
      <c r="C822" s="141"/>
      <c r="D822" s="158"/>
      <c r="E822" s="123"/>
      <c r="F822" s="97">
        <f t="shared" si="60"/>
        <v>0</v>
      </c>
      <c r="G822" s="161"/>
      <c r="H822" s="142"/>
      <c r="I822" s="130" t="e">
        <f>VLOOKUP(H822,Presupuesto!$B$11:$C$565,2,0)</f>
        <v>#N/A</v>
      </c>
      <c r="J822" s="98" t="str">
        <f t="shared" si="61"/>
        <v>Desarrollo del Sistema de Educación Superior</v>
      </c>
      <c r="K822" s="98" t="s">
        <v>412</v>
      </c>
    </row>
    <row r="823" spans="3:11" hidden="1" x14ac:dyDescent="0.25">
      <c r="C823" s="141"/>
      <c r="D823" s="158"/>
      <c r="E823" s="123"/>
      <c r="F823" s="97">
        <f t="shared" si="60"/>
        <v>0</v>
      </c>
      <c r="G823" s="161"/>
      <c r="H823" s="142"/>
      <c r="I823" s="130" t="e">
        <f>VLOOKUP(H823,Presupuesto!$B$11:$C$565,2,0)</f>
        <v>#N/A</v>
      </c>
      <c r="J823" s="98" t="str">
        <f t="shared" si="61"/>
        <v>Desarrollo del Sistema de Educación Superior</v>
      </c>
      <c r="K823" s="98" t="s">
        <v>412</v>
      </c>
    </row>
    <row r="824" spans="3:11" hidden="1" x14ac:dyDescent="0.25">
      <c r="C824" s="141"/>
      <c r="D824" s="158"/>
      <c r="E824" s="123"/>
      <c r="F824" s="97">
        <f t="shared" si="60"/>
        <v>0</v>
      </c>
      <c r="G824" s="161"/>
      <c r="H824" s="142"/>
      <c r="I824" s="130" t="e">
        <f>VLOOKUP(H824,Presupuesto!$B$11:$C$565,2,0)</f>
        <v>#N/A</v>
      </c>
      <c r="J824" s="98" t="str">
        <f t="shared" si="61"/>
        <v>Desarrollo del Sistema de Educación Superior</v>
      </c>
      <c r="K824" s="98" t="s">
        <v>412</v>
      </c>
    </row>
    <row r="825" spans="3:11" hidden="1" x14ac:dyDescent="0.25">
      <c r="C825" s="141"/>
      <c r="D825" s="158"/>
      <c r="E825" s="123"/>
      <c r="F825" s="97">
        <f t="shared" si="60"/>
        <v>0</v>
      </c>
      <c r="G825" s="161"/>
      <c r="H825" s="142"/>
      <c r="I825" s="130" t="e">
        <f>VLOOKUP(H825,Presupuesto!$B$11:$C$565,2,0)</f>
        <v>#N/A</v>
      </c>
      <c r="J825" s="98" t="str">
        <f t="shared" si="61"/>
        <v>Desarrollo del Sistema de Educación Superior</v>
      </c>
      <c r="K825" s="98" t="s">
        <v>412</v>
      </c>
    </row>
    <row r="826" spans="3:11" hidden="1" x14ac:dyDescent="0.25">
      <c r="C826" s="141"/>
      <c r="D826" s="158"/>
      <c r="E826" s="123"/>
      <c r="F826" s="97">
        <f t="shared" si="60"/>
        <v>0</v>
      </c>
      <c r="G826" s="161"/>
      <c r="H826" s="142"/>
      <c r="I826" s="130" t="e">
        <f>VLOOKUP(H826,Presupuesto!$B$11:$C$565,2,0)</f>
        <v>#N/A</v>
      </c>
      <c r="J826" s="98" t="str">
        <f t="shared" si="61"/>
        <v>Desarrollo del Sistema de Educación Superior</v>
      </c>
      <c r="K826" s="98" t="s">
        <v>412</v>
      </c>
    </row>
    <row r="827" spans="3:11" hidden="1" x14ac:dyDescent="0.25">
      <c r="C827" s="141"/>
      <c r="D827" s="158"/>
      <c r="E827" s="123"/>
      <c r="F827" s="97">
        <f t="shared" si="60"/>
        <v>0</v>
      </c>
      <c r="G827" s="161"/>
      <c r="H827" s="142"/>
      <c r="I827" s="130" t="e">
        <f>VLOOKUP(H827,Presupuesto!$B$11:$C$565,2,0)</f>
        <v>#N/A</v>
      </c>
      <c r="J827" s="98" t="str">
        <f t="shared" si="61"/>
        <v>Desarrollo del Sistema de Educación Superior</v>
      </c>
      <c r="K827" s="98" t="s">
        <v>412</v>
      </c>
    </row>
    <row r="828" spans="3:11" hidden="1" x14ac:dyDescent="0.25">
      <c r="C828" s="141"/>
      <c r="D828" s="158"/>
      <c r="E828" s="123"/>
      <c r="F828" s="97">
        <f t="shared" si="60"/>
        <v>0</v>
      </c>
      <c r="G828" s="161"/>
      <c r="H828" s="142"/>
      <c r="I828" s="130" t="e">
        <f>VLOOKUP(H828,Presupuesto!$B$11:$C$565,2,0)</f>
        <v>#N/A</v>
      </c>
      <c r="J828" s="98" t="str">
        <f t="shared" si="61"/>
        <v>Desarrollo del Sistema de Educación Superior</v>
      </c>
      <c r="K828" s="98" t="s">
        <v>412</v>
      </c>
    </row>
    <row r="829" spans="3:11" hidden="1" x14ac:dyDescent="0.25">
      <c r="C829" s="141"/>
      <c r="D829" s="158"/>
      <c r="E829" s="123"/>
      <c r="F829" s="97">
        <f t="shared" si="60"/>
        <v>0</v>
      </c>
      <c r="G829" s="161"/>
      <c r="H829" s="142"/>
      <c r="I829" s="130" t="e">
        <f>VLOOKUP(H829,Presupuesto!$B$11:$C$565,2,0)</f>
        <v>#N/A</v>
      </c>
      <c r="J829" s="98" t="str">
        <f t="shared" si="61"/>
        <v>Desarrollo del Sistema de Educación Superior</v>
      </c>
      <c r="K829" s="98" t="s">
        <v>412</v>
      </c>
    </row>
    <row r="830" spans="3:11" hidden="1" x14ac:dyDescent="0.25">
      <c r="C830" s="141"/>
      <c r="D830" s="158"/>
      <c r="E830" s="123"/>
      <c r="F830" s="97">
        <f t="shared" si="60"/>
        <v>0</v>
      </c>
      <c r="G830" s="161"/>
      <c r="H830" s="142"/>
      <c r="I830" s="130" t="e">
        <f>VLOOKUP(H830,Presupuesto!$B$11:$C$565,2,0)</f>
        <v>#N/A</v>
      </c>
      <c r="J830" s="98" t="str">
        <f t="shared" si="61"/>
        <v>Desarrollo del Sistema de Educación Superior</v>
      </c>
      <c r="K830" s="98" t="s">
        <v>412</v>
      </c>
    </row>
    <row r="831" spans="3:11" hidden="1" x14ac:dyDescent="0.25">
      <c r="C831" s="141"/>
      <c r="D831" s="158"/>
      <c r="E831" s="123"/>
      <c r="F831" s="97">
        <f t="shared" si="60"/>
        <v>0</v>
      </c>
      <c r="G831" s="161"/>
      <c r="H831" s="142"/>
      <c r="I831" s="130" t="e">
        <f>VLOOKUP(H831,Presupuesto!$B$11:$C$565,2,0)</f>
        <v>#N/A</v>
      </c>
      <c r="J831" s="98" t="str">
        <f t="shared" si="61"/>
        <v>Desarrollo del Sistema de Educación Superior</v>
      </c>
      <c r="K831" s="98" t="s">
        <v>412</v>
      </c>
    </row>
    <row r="832" spans="3:11" hidden="1" x14ac:dyDescent="0.25">
      <c r="C832" s="141"/>
      <c r="D832" s="158"/>
      <c r="E832" s="123"/>
      <c r="F832" s="97">
        <f t="shared" si="60"/>
        <v>0</v>
      </c>
      <c r="G832" s="161"/>
      <c r="H832" s="142"/>
      <c r="I832" s="130" t="e">
        <f>VLOOKUP(H832,Presupuesto!$B$11:$C$565,2,0)</f>
        <v>#N/A</v>
      </c>
      <c r="J832" s="98" t="str">
        <f t="shared" si="61"/>
        <v>Desarrollo del Sistema de Educación Superior</v>
      </c>
      <c r="K832" s="98" t="s">
        <v>412</v>
      </c>
    </row>
    <row r="833" spans="3:11" hidden="1" x14ac:dyDescent="0.25">
      <c r="C833" s="143"/>
      <c r="D833" s="151"/>
      <c r="E833" s="118"/>
      <c r="F833" s="97">
        <f t="shared" si="60"/>
        <v>0</v>
      </c>
      <c r="G833" s="161"/>
      <c r="H833" s="144"/>
      <c r="I833" s="130" t="e">
        <f>VLOOKUP(H833,Presupuesto!$B$11:$C$565,2,0)</f>
        <v>#N/A</v>
      </c>
      <c r="J833" s="98" t="str">
        <f t="shared" si="61"/>
        <v>Desarrollo del Sistema de Educación Superior</v>
      </c>
      <c r="K833" s="98" t="s">
        <v>412</v>
      </c>
    </row>
    <row r="834" spans="3:11" hidden="1" x14ac:dyDescent="0.25">
      <c r="C834" s="143"/>
      <c r="D834" s="151"/>
      <c r="E834" s="118"/>
      <c r="F834" s="97">
        <f t="shared" si="60"/>
        <v>0</v>
      </c>
      <c r="G834" s="161"/>
      <c r="H834" s="144"/>
      <c r="I834" s="130" t="e">
        <f>VLOOKUP(H834,Presupuesto!$B$11:$C$565,2,0)</f>
        <v>#N/A</v>
      </c>
      <c r="J834" s="98" t="str">
        <f t="shared" si="61"/>
        <v>Desarrollo del Sistema de Educación Superior</v>
      </c>
      <c r="K834" s="98" t="s">
        <v>412</v>
      </c>
    </row>
    <row r="835" spans="3:11" hidden="1" x14ac:dyDescent="0.25">
      <c r="C835" s="143"/>
      <c r="D835" s="151"/>
      <c r="E835" s="118"/>
      <c r="F835" s="97">
        <f t="shared" si="60"/>
        <v>0</v>
      </c>
      <c r="G835" s="161"/>
      <c r="H835" s="144"/>
      <c r="I835" s="130" t="e">
        <f>VLOOKUP(H835,Presupuesto!$B$11:$C$565,2,0)</f>
        <v>#N/A</v>
      </c>
      <c r="J835" s="98" t="str">
        <f t="shared" si="61"/>
        <v>Desarrollo del Sistema de Educación Superior</v>
      </c>
      <c r="K835" s="98" t="s">
        <v>412</v>
      </c>
    </row>
    <row r="836" spans="3:11" hidden="1" x14ac:dyDescent="0.25">
      <c r="C836" s="143"/>
      <c r="D836" s="151"/>
      <c r="E836" s="118"/>
      <c r="F836" s="97">
        <f t="shared" si="60"/>
        <v>0</v>
      </c>
      <c r="G836" s="161"/>
      <c r="H836" s="144"/>
      <c r="I836" s="130" t="e">
        <f>VLOOKUP(H836,Presupuesto!$B$11:$C$565,2,0)</f>
        <v>#N/A</v>
      </c>
      <c r="J836" s="98" t="str">
        <f t="shared" si="61"/>
        <v>Desarrollo del Sistema de Educación Superior</v>
      </c>
      <c r="K836" s="98" t="s">
        <v>412</v>
      </c>
    </row>
    <row r="837" spans="3:11" hidden="1" x14ac:dyDescent="0.25">
      <c r="C837" s="143"/>
      <c r="D837" s="151"/>
      <c r="E837" s="118"/>
      <c r="F837" s="97">
        <f t="shared" si="60"/>
        <v>0</v>
      </c>
      <c r="G837" s="161"/>
      <c r="H837" s="144"/>
      <c r="I837" s="130" t="e">
        <f>VLOOKUP(H837,Presupuesto!$B$11:$C$565,2,0)</f>
        <v>#N/A</v>
      </c>
      <c r="J837" s="98" t="str">
        <f t="shared" si="61"/>
        <v>Desarrollo del Sistema de Educación Superior</v>
      </c>
      <c r="K837" s="98" t="s">
        <v>412</v>
      </c>
    </row>
    <row r="838" spans="3:11" hidden="1" x14ac:dyDescent="0.25">
      <c r="C838" s="143"/>
      <c r="D838" s="151"/>
      <c r="E838" s="118"/>
      <c r="F838" s="97">
        <f t="shared" si="60"/>
        <v>0</v>
      </c>
      <c r="G838" s="161"/>
      <c r="H838" s="144"/>
      <c r="I838" s="130" t="e">
        <f>VLOOKUP(H838,Presupuesto!$B$11:$C$565,2,0)</f>
        <v>#N/A</v>
      </c>
      <c r="J838" s="98" t="str">
        <f t="shared" si="61"/>
        <v>Desarrollo del Sistema de Educación Superior</v>
      </c>
      <c r="K838" s="98" t="s">
        <v>412</v>
      </c>
    </row>
    <row r="839" spans="3:11" hidden="1" x14ac:dyDescent="0.25">
      <c r="C839" s="143"/>
      <c r="D839" s="151"/>
      <c r="E839" s="118"/>
      <c r="F839" s="97">
        <f t="shared" si="60"/>
        <v>0</v>
      </c>
      <c r="G839" s="161"/>
      <c r="H839" s="144"/>
      <c r="I839" s="130" t="e">
        <f>VLOOKUP(H839,Presupuesto!$B$11:$C$565,2,0)</f>
        <v>#N/A</v>
      </c>
      <c r="J839" s="98" t="str">
        <f t="shared" si="61"/>
        <v>Desarrollo del Sistema de Educación Superior</v>
      </c>
      <c r="K839" s="98" t="s">
        <v>412</v>
      </c>
    </row>
    <row r="840" spans="3:11" hidden="1" x14ac:dyDescent="0.25">
      <c r="C840" s="143"/>
      <c r="D840" s="151"/>
      <c r="E840" s="118"/>
      <c r="F840" s="97">
        <f t="shared" si="60"/>
        <v>0</v>
      </c>
      <c r="G840" s="161"/>
      <c r="H840" s="144"/>
      <c r="I840" s="130" t="e">
        <f>VLOOKUP(H840,Presupuesto!$B$11:$C$565,2,0)</f>
        <v>#N/A</v>
      </c>
      <c r="J840" s="98" t="str">
        <f t="shared" si="61"/>
        <v>Desarrollo del Sistema de Educación Superior</v>
      </c>
      <c r="K840" s="98" t="s">
        <v>412</v>
      </c>
    </row>
    <row r="841" spans="3:11" hidden="1" x14ac:dyDescent="0.25">
      <c r="C841" s="145"/>
      <c r="D841" s="151"/>
      <c r="E841" s="118"/>
      <c r="F841" s="97">
        <f t="shared" si="60"/>
        <v>0</v>
      </c>
      <c r="G841" s="161"/>
      <c r="H841" s="146"/>
      <c r="I841" s="130" t="e">
        <f>VLOOKUP(H841,Presupuesto!$B$11:$C$565,2,0)</f>
        <v>#N/A</v>
      </c>
      <c r="J841" s="98" t="str">
        <f t="shared" si="61"/>
        <v>Desarrollo del Sistema de Educación Superior</v>
      </c>
      <c r="K841" s="98" t="s">
        <v>403</v>
      </c>
    </row>
    <row r="842" spans="3:11" hidden="1" x14ac:dyDescent="0.25">
      <c r="C842" s="145"/>
      <c r="D842" s="151"/>
      <c r="E842" s="118"/>
      <c r="F842" s="97">
        <f t="shared" si="60"/>
        <v>0</v>
      </c>
      <c r="G842" s="161"/>
      <c r="H842" s="146"/>
      <c r="I842" s="130" t="e">
        <f>VLOOKUP(H842,Presupuesto!$B$11:$C$565,2,0)</f>
        <v>#N/A</v>
      </c>
      <c r="J842" s="98" t="str">
        <f t="shared" si="61"/>
        <v>Desarrollo del Sistema de Educación Superior</v>
      </c>
      <c r="K842" s="98" t="s">
        <v>412</v>
      </c>
    </row>
    <row r="843" spans="3:11" hidden="1" x14ac:dyDescent="0.25">
      <c r="C843" s="145"/>
      <c r="D843" s="151"/>
      <c r="E843" s="118"/>
      <c r="F843" s="97">
        <f t="shared" si="60"/>
        <v>0</v>
      </c>
      <c r="G843" s="161"/>
      <c r="H843" s="146"/>
      <c r="I843" s="130" t="e">
        <f>VLOOKUP(H843,Presupuesto!$B$11:$C$565,2,0)</f>
        <v>#N/A</v>
      </c>
      <c r="J843" s="98" t="str">
        <f t="shared" si="61"/>
        <v>Desarrollo del Sistema de Educación Superior</v>
      </c>
      <c r="K843" s="98" t="s">
        <v>412</v>
      </c>
    </row>
    <row r="844" spans="3:11" hidden="1" x14ac:dyDescent="0.25">
      <c r="C844" s="145"/>
      <c r="D844" s="151"/>
      <c r="E844" s="118"/>
      <c r="F844" s="97">
        <f t="shared" si="60"/>
        <v>0</v>
      </c>
      <c r="G844" s="161"/>
      <c r="H844" s="146"/>
      <c r="I844" s="130" t="e">
        <f>VLOOKUP(H844,Presupuesto!$B$11:$C$565,2,0)</f>
        <v>#N/A</v>
      </c>
      <c r="J844" s="98" t="str">
        <f t="shared" si="61"/>
        <v>Desarrollo del Sistema de Educación Superior</v>
      </c>
      <c r="K844" s="98" t="s">
        <v>412</v>
      </c>
    </row>
    <row r="845" spans="3:11" ht="15.75" hidden="1" thickBot="1" x14ac:dyDescent="0.3">
      <c r="C845" s="147"/>
      <c r="D845" s="159"/>
      <c r="E845" s="103"/>
      <c r="F845" s="105">
        <f t="shared" si="60"/>
        <v>0</v>
      </c>
      <c r="G845" s="162"/>
      <c r="H845" s="148"/>
      <c r="I845" s="132" t="e">
        <f>VLOOKUP(H845,Presupuesto!$B$11:$C$565,2,0)</f>
        <v>#N/A</v>
      </c>
      <c r="J845" s="106" t="str">
        <f t="shared" si="61"/>
        <v>Desarrollo del Sistema de Educación Superior</v>
      </c>
      <c r="K845" s="124" t="s">
        <v>394</v>
      </c>
    </row>
    <row r="846" spans="3:11" hidden="1" x14ac:dyDescent="0.25"/>
    <row r="847" spans="3:11" ht="15.75" hidden="1" thickBot="1" x14ac:dyDescent="0.3">
      <c r="F847" s="90"/>
      <c r="G847" s="89"/>
      <c r="H847" s="90"/>
      <c r="I847" s="90"/>
    </row>
    <row r="848" spans="3:11" ht="15.75" hidden="1" thickBot="1" x14ac:dyDescent="0.3">
      <c r="C848" s="157" t="s">
        <v>53</v>
      </c>
      <c r="D848" s="374">
        <f>SUM(F855:F889)</f>
        <v>0</v>
      </c>
      <c r="F848" s="70"/>
      <c r="G848" s="79"/>
      <c r="H848" s="70"/>
      <c r="I848" s="70"/>
    </row>
    <row r="849" spans="3:11" hidden="1" x14ac:dyDescent="0.25">
      <c r="C849" s="70"/>
      <c r="D849" s="31"/>
      <c r="E849" s="93"/>
      <c r="F849" s="93"/>
      <c r="G849" s="93"/>
      <c r="H849" s="76"/>
      <c r="I849" s="76"/>
      <c r="J849" s="76"/>
      <c r="K849" s="112"/>
    </row>
    <row r="850" spans="3:11" hidden="1" x14ac:dyDescent="0.25">
      <c r="C850" s="70"/>
      <c r="D850" s="31"/>
      <c r="E850" s="93"/>
      <c r="F850" s="93"/>
      <c r="G850" s="93"/>
      <c r="H850" s="76"/>
      <c r="I850" s="76"/>
      <c r="J850" s="76"/>
      <c r="K850" s="112"/>
    </row>
    <row r="851" spans="3:11" ht="15.75" hidden="1" x14ac:dyDescent="0.25">
      <c r="C851" s="202" t="s">
        <v>392</v>
      </c>
      <c r="D851" s="370"/>
      <c r="E851" s="93"/>
      <c r="F851" s="93"/>
      <c r="G851" s="93"/>
      <c r="H851" s="76"/>
      <c r="I851" s="76"/>
      <c r="J851" s="76"/>
      <c r="K851" s="112"/>
    </row>
    <row r="852" spans="3:11" ht="18.75" hidden="1" x14ac:dyDescent="0.25">
      <c r="C852" s="211" t="e">
        <f>IFERROR(VLOOKUP(D851,'1. Desarrollo e Innov. Curricu.'!$E:$F,2,FALSE),IFERROR(VLOOKUP(D851,'2. Investigación Científica'!$E:$F,2,FALSE),IFERROR(VLOOKUP(D851,'3. Vinculación Univ. Sociedad'!$E:$F,2,FALSE),IFERROR(VLOOKUP(D851,'4. Docencia y Profesorado Univ.'!$E:$F,2,FALSE),IFERROR(VLOOKUP(D851,'5. Estudiantes y Graduados'!$E:$F,2,FALSE),IFERROR(VLOOKUP(D851,'11. Gestion Administrativa'!$E:$F,2,FALSE),IFERROR(VLOOKUP(D851,'13. Gestión Académica'!$E:$F,2,FALSE),IFERROR(VLOOKUP(D851,'8. Asegura. de la Calid. y M'!$E:$F,2,FALSE),IFERROR(VLOOKUP(D851,'6. Gestión del Conocimiento'!$E:$F,2,FALSE),IFERROR(VLOOKUP(D851,'15. Gobernabilidad y Proceso...'!$E:$F,2,FALSE),IFERROR(VLOOKUP(D851,'12. Gestión del Talento Humano'!$E:$F,2,FALSE),IFERROR(VLOOKUP(D851,'14. Internacional... de la E.S.'!$E:$F,2,FALSE),IFERROR(VLOOKUP(D851,'10. Posgrado'!$E:$F,2,FALSE),IFERROR(VLOOKUP(D851,'17. Gestión TIC'!$E:$F,2,FALSE),IFERROR(VLOOKUP(D851,'16. Desa. del Sistema Educ.Sup.'!$E:$F,2,FALSE),IFERROR(VLOOKUP(D851,'9. Cultura de Inno. Insti...'!$E:$F,2,FALSE),VLOOKUP(D851,'7. Lo Esencial de la Reforma U.'!$E:$F,2,0)))))))))))))))))</f>
        <v>#N/A</v>
      </c>
      <c r="D852" s="31"/>
      <c r="E852" s="93"/>
      <c r="F852" s="93"/>
      <c r="G852" s="93"/>
      <c r="H852" s="76"/>
      <c r="I852" s="76"/>
      <c r="J852" s="76"/>
      <c r="K852" s="112"/>
    </row>
    <row r="853" spans="3:11" ht="15.75" hidden="1" thickBot="1" x14ac:dyDescent="0.3">
      <c r="F853" s="93"/>
      <c r="G853" s="76"/>
      <c r="H853" s="76"/>
      <c r="I853" s="76"/>
    </row>
    <row r="854" spans="3:11" ht="30.75" hidden="1" thickBot="1" x14ac:dyDescent="0.3">
      <c r="C854" s="129" t="s">
        <v>44</v>
      </c>
      <c r="D854" s="129" t="s">
        <v>55</v>
      </c>
      <c r="E854" s="136" t="s">
        <v>57</v>
      </c>
      <c r="F854" s="135" t="s">
        <v>27</v>
      </c>
      <c r="G854" s="133" t="s">
        <v>131</v>
      </c>
      <c r="H854" s="136" t="s">
        <v>46</v>
      </c>
      <c r="I854" s="133" t="s">
        <v>132</v>
      </c>
      <c r="J854" s="133" t="s">
        <v>410</v>
      </c>
      <c r="K854" s="133" t="s">
        <v>411</v>
      </c>
    </row>
    <row r="855" spans="3:11" hidden="1" x14ac:dyDescent="0.25">
      <c r="C855" s="221" t="s">
        <v>439</v>
      </c>
      <c r="D855" s="222"/>
      <c r="E855" s="220">
        <f>HLOOKUP(C855,$AH$2:$BU$3,2,0)</f>
        <v>620</v>
      </c>
      <c r="F855" s="97">
        <f t="shared" ref="F855:F889" si="62">D855*E855</f>
        <v>0</v>
      </c>
      <c r="G855" s="161"/>
      <c r="H855" s="142"/>
      <c r="I855" s="130" t="e">
        <f>VLOOKUP(H855,Presupuesto!$B$11:$C$565,2,0)</f>
        <v>#N/A</v>
      </c>
      <c r="J855" s="219" t="s">
        <v>1479</v>
      </c>
      <c r="K855" s="98" t="s">
        <v>394</v>
      </c>
    </row>
    <row r="856" spans="3:11" hidden="1" x14ac:dyDescent="0.25">
      <c r="C856" s="141"/>
      <c r="D856" s="158"/>
      <c r="E856" s="123"/>
      <c r="F856" s="97">
        <f t="shared" si="62"/>
        <v>0</v>
      </c>
      <c r="G856" s="161"/>
      <c r="H856" s="142"/>
      <c r="I856" s="130" t="e">
        <f>VLOOKUP(H856,Presupuesto!$B$11:$C$565,2,0)</f>
        <v>#N/A</v>
      </c>
      <c r="J856" s="98" t="str">
        <f>$J$855</f>
        <v>Desarrollo del Sistema de Educación Superior</v>
      </c>
      <c r="K856" s="98" t="s">
        <v>412</v>
      </c>
    </row>
    <row r="857" spans="3:11" hidden="1" x14ac:dyDescent="0.25">
      <c r="C857" s="141"/>
      <c r="D857" s="158"/>
      <c r="E857" s="123"/>
      <c r="F857" s="97">
        <f t="shared" si="62"/>
        <v>0</v>
      </c>
      <c r="G857" s="161"/>
      <c r="H857" s="142"/>
      <c r="I857" s="130" t="e">
        <f>VLOOKUP(H857,Presupuesto!$B$11:$C$565,2,0)</f>
        <v>#N/A</v>
      </c>
      <c r="J857" s="98" t="str">
        <f t="shared" ref="J857:J889" si="63">$J$855</f>
        <v>Desarrollo del Sistema de Educación Superior</v>
      </c>
      <c r="K857" s="98" t="s">
        <v>412</v>
      </c>
    </row>
    <row r="858" spans="3:11" hidden="1" x14ac:dyDescent="0.25">
      <c r="C858" s="141"/>
      <c r="D858" s="158"/>
      <c r="E858" s="123"/>
      <c r="F858" s="97">
        <f t="shared" si="62"/>
        <v>0</v>
      </c>
      <c r="G858" s="161"/>
      <c r="H858" s="142"/>
      <c r="I858" s="130" t="e">
        <f>VLOOKUP(H858,Presupuesto!$B$11:$C$565,2,0)</f>
        <v>#N/A</v>
      </c>
      <c r="J858" s="98" t="str">
        <f t="shared" si="63"/>
        <v>Desarrollo del Sistema de Educación Superior</v>
      </c>
      <c r="K858" s="98" t="s">
        <v>412</v>
      </c>
    </row>
    <row r="859" spans="3:11" hidden="1" x14ac:dyDescent="0.25">
      <c r="C859" s="141"/>
      <c r="D859" s="158"/>
      <c r="E859" s="123"/>
      <c r="F859" s="97">
        <f t="shared" si="62"/>
        <v>0</v>
      </c>
      <c r="G859" s="161"/>
      <c r="H859" s="142"/>
      <c r="I859" s="130" t="e">
        <f>VLOOKUP(H859,Presupuesto!$B$11:$C$565,2,0)</f>
        <v>#N/A</v>
      </c>
      <c r="J859" s="98" t="str">
        <f t="shared" si="63"/>
        <v>Desarrollo del Sistema de Educación Superior</v>
      </c>
      <c r="K859" s="98" t="s">
        <v>412</v>
      </c>
    </row>
    <row r="860" spans="3:11" hidden="1" x14ac:dyDescent="0.25">
      <c r="C860" s="141"/>
      <c r="D860" s="158"/>
      <c r="E860" s="123"/>
      <c r="F860" s="97">
        <f t="shared" si="62"/>
        <v>0</v>
      </c>
      <c r="G860" s="161"/>
      <c r="H860" s="142"/>
      <c r="I860" s="130" t="e">
        <f>VLOOKUP(H860,Presupuesto!$B$11:$C$565,2,0)</f>
        <v>#N/A</v>
      </c>
      <c r="J860" s="98" t="str">
        <f t="shared" si="63"/>
        <v>Desarrollo del Sistema de Educación Superior</v>
      </c>
      <c r="K860" s="98" t="s">
        <v>401</v>
      </c>
    </row>
    <row r="861" spans="3:11" hidden="1" x14ac:dyDescent="0.25">
      <c r="C861" s="141"/>
      <c r="D861" s="158"/>
      <c r="E861" s="123"/>
      <c r="F861" s="97">
        <f t="shared" si="62"/>
        <v>0</v>
      </c>
      <c r="G861" s="161"/>
      <c r="H861" s="142"/>
      <c r="I861" s="130" t="e">
        <f>VLOOKUP(H861,Presupuesto!$B$11:$C$565,2,0)</f>
        <v>#N/A</v>
      </c>
      <c r="J861" s="98" t="str">
        <f t="shared" si="63"/>
        <v>Desarrollo del Sistema de Educación Superior</v>
      </c>
      <c r="K861" s="98" t="s">
        <v>412</v>
      </c>
    </row>
    <row r="862" spans="3:11" hidden="1" x14ac:dyDescent="0.25">
      <c r="C862" s="141"/>
      <c r="D862" s="158"/>
      <c r="E862" s="123"/>
      <c r="F862" s="97">
        <f t="shared" si="62"/>
        <v>0</v>
      </c>
      <c r="G862" s="161"/>
      <c r="H862" s="142"/>
      <c r="I862" s="130" t="e">
        <f>VLOOKUP(H862,Presupuesto!$B$11:$C$565,2,0)</f>
        <v>#N/A</v>
      </c>
      <c r="J862" s="98" t="str">
        <f t="shared" si="63"/>
        <v>Desarrollo del Sistema de Educación Superior</v>
      </c>
      <c r="K862" s="98" t="s">
        <v>412</v>
      </c>
    </row>
    <row r="863" spans="3:11" hidden="1" x14ac:dyDescent="0.25">
      <c r="C863" s="141"/>
      <c r="D863" s="158"/>
      <c r="E863" s="123"/>
      <c r="F863" s="97">
        <f t="shared" si="62"/>
        <v>0</v>
      </c>
      <c r="G863" s="161"/>
      <c r="H863" s="142"/>
      <c r="I863" s="130" t="e">
        <f>VLOOKUP(H863,Presupuesto!$B$11:$C$565,2,0)</f>
        <v>#N/A</v>
      </c>
      <c r="J863" s="98" t="str">
        <f t="shared" si="63"/>
        <v>Desarrollo del Sistema de Educación Superior</v>
      </c>
      <c r="K863" s="98" t="s">
        <v>412</v>
      </c>
    </row>
    <row r="864" spans="3:11" hidden="1" x14ac:dyDescent="0.25">
      <c r="C864" s="141"/>
      <c r="D864" s="158"/>
      <c r="E864" s="123"/>
      <c r="F864" s="97">
        <f t="shared" si="62"/>
        <v>0</v>
      </c>
      <c r="G864" s="161"/>
      <c r="H864" s="142"/>
      <c r="I864" s="130" t="e">
        <f>VLOOKUP(H864,Presupuesto!$B$11:$C$565,2,0)</f>
        <v>#N/A</v>
      </c>
      <c r="J864" s="98" t="str">
        <f t="shared" si="63"/>
        <v>Desarrollo del Sistema de Educación Superior</v>
      </c>
      <c r="K864" s="98" t="s">
        <v>412</v>
      </c>
    </row>
    <row r="865" spans="3:11" hidden="1" x14ac:dyDescent="0.25">
      <c r="C865" s="141"/>
      <c r="D865" s="158"/>
      <c r="E865" s="123"/>
      <c r="F865" s="97">
        <f t="shared" si="62"/>
        <v>0</v>
      </c>
      <c r="G865" s="161"/>
      <c r="H865" s="142"/>
      <c r="I865" s="130" t="e">
        <f>VLOOKUP(H865,Presupuesto!$B$11:$C$565,2,0)</f>
        <v>#N/A</v>
      </c>
      <c r="J865" s="98" t="str">
        <f t="shared" si="63"/>
        <v>Desarrollo del Sistema de Educación Superior</v>
      </c>
      <c r="K865" s="98" t="s">
        <v>412</v>
      </c>
    </row>
    <row r="866" spans="3:11" hidden="1" x14ac:dyDescent="0.25">
      <c r="C866" s="141"/>
      <c r="D866" s="158"/>
      <c r="E866" s="123"/>
      <c r="F866" s="97">
        <f t="shared" si="62"/>
        <v>0</v>
      </c>
      <c r="G866" s="161"/>
      <c r="H866" s="142"/>
      <c r="I866" s="130" t="e">
        <f>VLOOKUP(H866,Presupuesto!$B$11:$C$565,2,0)</f>
        <v>#N/A</v>
      </c>
      <c r="J866" s="98" t="str">
        <f t="shared" si="63"/>
        <v>Desarrollo del Sistema de Educación Superior</v>
      </c>
      <c r="K866" s="98" t="s">
        <v>412</v>
      </c>
    </row>
    <row r="867" spans="3:11" hidden="1" x14ac:dyDescent="0.25">
      <c r="C867" s="141"/>
      <c r="D867" s="158"/>
      <c r="E867" s="123"/>
      <c r="F867" s="97">
        <f t="shared" si="62"/>
        <v>0</v>
      </c>
      <c r="G867" s="161"/>
      <c r="H867" s="142"/>
      <c r="I867" s="130" t="e">
        <f>VLOOKUP(H867,Presupuesto!$B$11:$C$565,2,0)</f>
        <v>#N/A</v>
      </c>
      <c r="J867" s="98" t="str">
        <f t="shared" si="63"/>
        <v>Desarrollo del Sistema de Educación Superior</v>
      </c>
      <c r="K867" s="98" t="s">
        <v>412</v>
      </c>
    </row>
    <row r="868" spans="3:11" hidden="1" x14ac:dyDescent="0.25">
      <c r="C868" s="141"/>
      <c r="D868" s="158"/>
      <c r="E868" s="123"/>
      <c r="F868" s="97">
        <f t="shared" si="62"/>
        <v>0</v>
      </c>
      <c r="G868" s="161"/>
      <c r="H868" s="142"/>
      <c r="I868" s="130" t="e">
        <f>VLOOKUP(H868,Presupuesto!$B$11:$C$565,2,0)</f>
        <v>#N/A</v>
      </c>
      <c r="J868" s="98" t="str">
        <f t="shared" si="63"/>
        <v>Desarrollo del Sistema de Educación Superior</v>
      </c>
      <c r="K868" s="98" t="s">
        <v>412</v>
      </c>
    </row>
    <row r="869" spans="3:11" hidden="1" x14ac:dyDescent="0.25">
      <c r="C869" s="141"/>
      <c r="D869" s="158"/>
      <c r="E869" s="123"/>
      <c r="F869" s="97">
        <f t="shared" si="62"/>
        <v>0</v>
      </c>
      <c r="G869" s="161"/>
      <c r="H869" s="142"/>
      <c r="I869" s="130" t="e">
        <f>VLOOKUP(H869,Presupuesto!$B$11:$C$565,2,0)</f>
        <v>#N/A</v>
      </c>
      <c r="J869" s="98" t="str">
        <f t="shared" si="63"/>
        <v>Desarrollo del Sistema de Educación Superior</v>
      </c>
      <c r="K869" s="98" t="s">
        <v>412</v>
      </c>
    </row>
    <row r="870" spans="3:11" hidden="1" x14ac:dyDescent="0.25">
      <c r="C870" s="141"/>
      <c r="D870" s="158"/>
      <c r="E870" s="123"/>
      <c r="F870" s="97">
        <f t="shared" si="62"/>
        <v>0</v>
      </c>
      <c r="G870" s="161"/>
      <c r="H870" s="142"/>
      <c r="I870" s="130" t="e">
        <f>VLOOKUP(H870,Presupuesto!$B$11:$C$565,2,0)</f>
        <v>#N/A</v>
      </c>
      <c r="J870" s="98" t="str">
        <f t="shared" si="63"/>
        <v>Desarrollo del Sistema de Educación Superior</v>
      </c>
      <c r="K870" s="98" t="s">
        <v>412</v>
      </c>
    </row>
    <row r="871" spans="3:11" hidden="1" x14ac:dyDescent="0.25">
      <c r="C871" s="141"/>
      <c r="D871" s="158"/>
      <c r="E871" s="123"/>
      <c r="F871" s="97">
        <f t="shared" si="62"/>
        <v>0</v>
      </c>
      <c r="G871" s="161"/>
      <c r="H871" s="142"/>
      <c r="I871" s="130" t="e">
        <f>VLOOKUP(H871,Presupuesto!$B$11:$C$565,2,0)</f>
        <v>#N/A</v>
      </c>
      <c r="J871" s="98" t="str">
        <f t="shared" si="63"/>
        <v>Desarrollo del Sistema de Educación Superior</v>
      </c>
      <c r="K871" s="98" t="s">
        <v>412</v>
      </c>
    </row>
    <row r="872" spans="3:11" hidden="1" x14ac:dyDescent="0.25">
      <c r="C872" s="141"/>
      <c r="D872" s="158"/>
      <c r="E872" s="123"/>
      <c r="F872" s="97">
        <f t="shared" si="62"/>
        <v>0</v>
      </c>
      <c r="G872" s="161"/>
      <c r="H872" s="142"/>
      <c r="I872" s="130" t="e">
        <f>VLOOKUP(H872,Presupuesto!$B$11:$C$565,2,0)</f>
        <v>#N/A</v>
      </c>
      <c r="J872" s="98" t="str">
        <f t="shared" si="63"/>
        <v>Desarrollo del Sistema de Educación Superior</v>
      </c>
      <c r="K872" s="98" t="s">
        <v>412</v>
      </c>
    </row>
    <row r="873" spans="3:11" hidden="1" x14ac:dyDescent="0.25">
      <c r="C873" s="141"/>
      <c r="D873" s="158"/>
      <c r="E873" s="123"/>
      <c r="F873" s="97">
        <f t="shared" si="62"/>
        <v>0</v>
      </c>
      <c r="G873" s="161"/>
      <c r="H873" s="142"/>
      <c r="I873" s="130" t="e">
        <f>VLOOKUP(H873,Presupuesto!$B$11:$C$565,2,0)</f>
        <v>#N/A</v>
      </c>
      <c r="J873" s="98" t="str">
        <f t="shared" si="63"/>
        <v>Desarrollo del Sistema de Educación Superior</v>
      </c>
      <c r="K873" s="98" t="s">
        <v>412</v>
      </c>
    </row>
    <row r="874" spans="3:11" hidden="1" x14ac:dyDescent="0.25">
      <c r="C874" s="141"/>
      <c r="D874" s="158"/>
      <c r="E874" s="123"/>
      <c r="F874" s="97">
        <f t="shared" si="62"/>
        <v>0</v>
      </c>
      <c r="G874" s="161"/>
      <c r="H874" s="142"/>
      <c r="I874" s="130" t="e">
        <f>VLOOKUP(H874,Presupuesto!$B$11:$C$565,2,0)</f>
        <v>#N/A</v>
      </c>
      <c r="J874" s="98" t="str">
        <f t="shared" si="63"/>
        <v>Desarrollo del Sistema de Educación Superior</v>
      </c>
      <c r="K874" s="98" t="s">
        <v>412</v>
      </c>
    </row>
    <row r="875" spans="3:11" hidden="1" x14ac:dyDescent="0.25">
      <c r="C875" s="141"/>
      <c r="D875" s="158"/>
      <c r="E875" s="123"/>
      <c r="F875" s="97">
        <f t="shared" si="62"/>
        <v>0</v>
      </c>
      <c r="G875" s="161"/>
      <c r="H875" s="142"/>
      <c r="I875" s="130" t="e">
        <f>VLOOKUP(H875,Presupuesto!$B$11:$C$565,2,0)</f>
        <v>#N/A</v>
      </c>
      <c r="J875" s="98" t="str">
        <f t="shared" si="63"/>
        <v>Desarrollo del Sistema de Educación Superior</v>
      </c>
      <c r="K875" s="98" t="s">
        <v>412</v>
      </c>
    </row>
    <row r="876" spans="3:11" hidden="1" x14ac:dyDescent="0.25">
      <c r="C876" s="141"/>
      <c r="D876" s="158"/>
      <c r="E876" s="123"/>
      <c r="F876" s="97">
        <f t="shared" si="62"/>
        <v>0</v>
      </c>
      <c r="G876" s="161"/>
      <c r="H876" s="142"/>
      <c r="I876" s="130" t="e">
        <f>VLOOKUP(H876,Presupuesto!$B$11:$C$565,2,0)</f>
        <v>#N/A</v>
      </c>
      <c r="J876" s="98" t="str">
        <f t="shared" si="63"/>
        <v>Desarrollo del Sistema de Educación Superior</v>
      </c>
      <c r="K876" s="98" t="s">
        <v>412</v>
      </c>
    </row>
    <row r="877" spans="3:11" hidden="1" x14ac:dyDescent="0.25">
      <c r="C877" s="143"/>
      <c r="D877" s="151"/>
      <c r="E877" s="118"/>
      <c r="F877" s="97">
        <f t="shared" si="62"/>
        <v>0</v>
      </c>
      <c r="G877" s="161"/>
      <c r="H877" s="144"/>
      <c r="I877" s="130" t="e">
        <f>VLOOKUP(H877,Presupuesto!$B$11:$C$565,2,0)</f>
        <v>#N/A</v>
      </c>
      <c r="J877" s="98" t="str">
        <f t="shared" si="63"/>
        <v>Desarrollo del Sistema de Educación Superior</v>
      </c>
      <c r="K877" s="98" t="s">
        <v>412</v>
      </c>
    </row>
    <row r="878" spans="3:11" hidden="1" x14ac:dyDescent="0.25">
      <c r="C878" s="143"/>
      <c r="D878" s="151"/>
      <c r="E878" s="118"/>
      <c r="F878" s="97">
        <f t="shared" si="62"/>
        <v>0</v>
      </c>
      <c r="G878" s="161"/>
      <c r="H878" s="144"/>
      <c r="I878" s="130" t="e">
        <f>VLOOKUP(H878,Presupuesto!$B$11:$C$565,2,0)</f>
        <v>#N/A</v>
      </c>
      <c r="J878" s="98" t="str">
        <f t="shared" si="63"/>
        <v>Desarrollo del Sistema de Educación Superior</v>
      </c>
      <c r="K878" s="98" t="s">
        <v>412</v>
      </c>
    </row>
    <row r="879" spans="3:11" hidden="1" x14ac:dyDescent="0.25">
      <c r="C879" s="143"/>
      <c r="D879" s="151"/>
      <c r="E879" s="118"/>
      <c r="F879" s="97">
        <f t="shared" si="62"/>
        <v>0</v>
      </c>
      <c r="G879" s="161"/>
      <c r="H879" s="144"/>
      <c r="I879" s="130" t="e">
        <f>VLOOKUP(H879,Presupuesto!$B$11:$C$565,2,0)</f>
        <v>#N/A</v>
      </c>
      <c r="J879" s="98" t="str">
        <f t="shared" si="63"/>
        <v>Desarrollo del Sistema de Educación Superior</v>
      </c>
      <c r="K879" s="98" t="s">
        <v>412</v>
      </c>
    </row>
    <row r="880" spans="3:11" hidden="1" x14ac:dyDescent="0.25">
      <c r="C880" s="143"/>
      <c r="D880" s="151"/>
      <c r="E880" s="118"/>
      <c r="F880" s="97">
        <f t="shared" si="62"/>
        <v>0</v>
      </c>
      <c r="G880" s="161"/>
      <c r="H880" s="144"/>
      <c r="I880" s="130" t="e">
        <f>VLOOKUP(H880,Presupuesto!$B$11:$C$565,2,0)</f>
        <v>#N/A</v>
      </c>
      <c r="J880" s="98" t="str">
        <f t="shared" si="63"/>
        <v>Desarrollo del Sistema de Educación Superior</v>
      </c>
      <c r="K880" s="98" t="s">
        <v>412</v>
      </c>
    </row>
    <row r="881" spans="3:11" hidden="1" x14ac:dyDescent="0.25">
      <c r="C881" s="143"/>
      <c r="D881" s="151"/>
      <c r="E881" s="118"/>
      <c r="F881" s="97">
        <f t="shared" si="62"/>
        <v>0</v>
      </c>
      <c r="G881" s="161"/>
      <c r="H881" s="144"/>
      <c r="I881" s="130" t="e">
        <f>VLOOKUP(H881,Presupuesto!$B$11:$C$565,2,0)</f>
        <v>#N/A</v>
      </c>
      <c r="J881" s="98" t="str">
        <f t="shared" si="63"/>
        <v>Desarrollo del Sistema de Educación Superior</v>
      </c>
      <c r="K881" s="98" t="s">
        <v>412</v>
      </c>
    </row>
    <row r="882" spans="3:11" hidden="1" x14ac:dyDescent="0.25">
      <c r="C882" s="143"/>
      <c r="D882" s="151"/>
      <c r="E882" s="118"/>
      <c r="F882" s="97">
        <f t="shared" si="62"/>
        <v>0</v>
      </c>
      <c r="G882" s="161"/>
      <c r="H882" s="144"/>
      <c r="I882" s="130" t="e">
        <f>VLOOKUP(H882,Presupuesto!$B$11:$C$565,2,0)</f>
        <v>#N/A</v>
      </c>
      <c r="J882" s="98" t="str">
        <f t="shared" si="63"/>
        <v>Desarrollo del Sistema de Educación Superior</v>
      </c>
      <c r="K882" s="98" t="s">
        <v>412</v>
      </c>
    </row>
    <row r="883" spans="3:11" hidden="1" x14ac:dyDescent="0.25">
      <c r="C883" s="143"/>
      <c r="D883" s="151"/>
      <c r="E883" s="118"/>
      <c r="F883" s="97">
        <f t="shared" si="62"/>
        <v>0</v>
      </c>
      <c r="G883" s="161"/>
      <c r="H883" s="144"/>
      <c r="I883" s="130" t="e">
        <f>VLOOKUP(H883,Presupuesto!$B$11:$C$565,2,0)</f>
        <v>#N/A</v>
      </c>
      <c r="J883" s="98" t="str">
        <f t="shared" si="63"/>
        <v>Desarrollo del Sistema de Educación Superior</v>
      </c>
      <c r="K883" s="98" t="s">
        <v>412</v>
      </c>
    </row>
    <row r="884" spans="3:11" hidden="1" x14ac:dyDescent="0.25">
      <c r="C884" s="143"/>
      <c r="D884" s="151"/>
      <c r="E884" s="118"/>
      <c r="F884" s="97">
        <f t="shared" si="62"/>
        <v>0</v>
      </c>
      <c r="G884" s="161"/>
      <c r="H884" s="144"/>
      <c r="I884" s="130" t="e">
        <f>VLOOKUP(H884,Presupuesto!$B$11:$C$565,2,0)</f>
        <v>#N/A</v>
      </c>
      <c r="J884" s="98" t="str">
        <f t="shared" si="63"/>
        <v>Desarrollo del Sistema de Educación Superior</v>
      </c>
      <c r="K884" s="98" t="s">
        <v>412</v>
      </c>
    </row>
    <row r="885" spans="3:11" hidden="1" x14ac:dyDescent="0.25">
      <c r="C885" s="145"/>
      <c r="D885" s="151"/>
      <c r="E885" s="118"/>
      <c r="F885" s="97">
        <f t="shared" si="62"/>
        <v>0</v>
      </c>
      <c r="G885" s="161"/>
      <c r="H885" s="146"/>
      <c r="I885" s="130" t="e">
        <f>VLOOKUP(H885,Presupuesto!$B$11:$C$565,2,0)</f>
        <v>#N/A</v>
      </c>
      <c r="J885" s="98" t="str">
        <f t="shared" si="63"/>
        <v>Desarrollo del Sistema de Educación Superior</v>
      </c>
      <c r="K885" s="98" t="s">
        <v>403</v>
      </c>
    </row>
    <row r="886" spans="3:11" hidden="1" x14ac:dyDescent="0.25">
      <c r="C886" s="145"/>
      <c r="D886" s="151"/>
      <c r="E886" s="118"/>
      <c r="F886" s="97">
        <f t="shared" si="62"/>
        <v>0</v>
      </c>
      <c r="G886" s="161"/>
      <c r="H886" s="146"/>
      <c r="I886" s="130" t="e">
        <f>VLOOKUP(H886,Presupuesto!$B$11:$C$565,2,0)</f>
        <v>#N/A</v>
      </c>
      <c r="J886" s="98" t="str">
        <f t="shared" si="63"/>
        <v>Desarrollo del Sistema de Educación Superior</v>
      </c>
      <c r="K886" s="98" t="s">
        <v>412</v>
      </c>
    </row>
    <row r="887" spans="3:11" hidden="1" x14ac:dyDescent="0.25">
      <c r="C887" s="145"/>
      <c r="D887" s="151"/>
      <c r="E887" s="118"/>
      <c r="F887" s="97">
        <f t="shared" si="62"/>
        <v>0</v>
      </c>
      <c r="G887" s="161"/>
      <c r="H887" s="146"/>
      <c r="I887" s="130" t="e">
        <f>VLOOKUP(H887,Presupuesto!$B$11:$C$565,2,0)</f>
        <v>#N/A</v>
      </c>
      <c r="J887" s="98" t="str">
        <f t="shared" si="63"/>
        <v>Desarrollo del Sistema de Educación Superior</v>
      </c>
      <c r="K887" s="98" t="s">
        <v>412</v>
      </c>
    </row>
    <row r="888" spans="3:11" hidden="1" x14ac:dyDescent="0.25">
      <c r="C888" s="145"/>
      <c r="D888" s="151"/>
      <c r="E888" s="118"/>
      <c r="F888" s="97">
        <f t="shared" si="62"/>
        <v>0</v>
      </c>
      <c r="G888" s="161"/>
      <c r="H888" s="146"/>
      <c r="I888" s="130" t="e">
        <f>VLOOKUP(H888,Presupuesto!$B$11:$C$565,2,0)</f>
        <v>#N/A</v>
      </c>
      <c r="J888" s="98" t="str">
        <f t="shared" si="63"/>
        <v>Desarrollo del Sistema de Educación Superior</v>
      </c>
      <c r="K888" s="98" t="s">
        <v>412</v>
      </c>
    </row>
    <row r="889" spans="3:11" ht="15.75" hidden="1" thickBot="1" x14ac:dyDescent="0.3">
      <c r="C889" s="147"/>
      <c r="D889" s="159"/>
      <c r="E889" s="103"/>
      <c r="F889" s="105">
        <f t="shared" si="62"/>
        <v>0</v>
      </c>
      <c r="G889" s="162"/>
      <c r="H889" s="148"/>
      <c r="I889" s="132" t="e">
        <f>VLOOKUP(H889,Presupuesto!$B$11:$C$565,2,0)</f>
        <v>#N/A</v>
      </c>
      <c r="J889" s="106" t="str">
        <f t="shared" si="63"/>
        <v>Desarrollo del Sistema de Educación Superior</v>
      </c>
      <c r="K889" s="124" t="s">
        <v>394</v>
      </c>
    </row>
    <row r="890" spans="3:11" hidden="1" x14ac:dyDescent="0.25"/>
    <row r="891" spans="3:11" hidden="1" x14ac:dyDescent="0.25"/>
    <row r="892" spans="3:11" hidden="1" x14ac:dyDescent="0.25"/>
    <row r="893" spans="3:11" hidden="1" x14ac:dyDescent="0.25"/>
    <row r="894" spans="3:11" hidden="1" x14ac:dyDescent="0.25"/>
    <row r="895" spans="3:11" hidden="1" x14ac:dyDescent="0.25"/>
    <row r="896" spans="3:11"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t="5.25" hidden="1" customHeight="1" x14ac:dyDescent="0.25"/>
    <row r="916" hidden="1" x14ac:dyDescent="0.25"/>
  </sheetData>
  <dataConsolidate/>
  <dataValidations count="8">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9 G679:G713 G723:G757 G767:G801 G811:G845 G855:G889">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855:K889 K237:K271 K281:K315 K325:K359 K370:K404 K414:K448 K458:K492 K502:K536 K546:K580 K590:K624 K634:K669 K679:K713 K723:K757 K767:K801 K811:K845 K193:K227">
      <formula1>$U$2:$AF$2</formula1>
    </dataValidation>
    <dataValidation type="list" allowBlank="1" showInputMessage="1" showErrorMessage="1" errorTitle="¡Ingreso Invalido!" error="Seleccione una opción de la lista." promptTitle="Categoria/Zona de Viáticos" prompt="Seleccione una opción de la lista" sqref="C855 C17 C61 C811 C193 C237 C281 C149 C767 C723 C679">
      <formula1>$AH$2:$BU$2</formula1>
    </dataValidation>
    <dataValidation type="list" allowBlank="1" showInputMessage="1" showErrorMessage="1" errorTitle="¡Ingreso Inválido!" error="Verifique el valor ingresado." promptTitle="Ingrese el Objeto de Gasto" prompt="Ingrese el Objeto de Gasto" sqref="H855:H889 H17 H73:H95 H125:H139 H159:H183 H201:H227 H245:H271 H288:H315 H329:H359 H384:H404 H429:H448 H468:H492 H506:H536 H558:H580 H602:H624 H679:H713 H723:H757 H767:H801 H811:H845 H29:H51 H193 H237 H281 H651:H669">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9 J680:J713 J724:J757 J768:J801 J812:J845 J856:J889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9 J723 J767 J811 J855">
      <formula1>$A$2:$Q$2</formula1>
    </dataValidation>
    <dataValidation type="list" allowBlank="1" showInputMessage="1" showErrorMessage="1" errorTitle="¡Ingreso Inválido!" error="Verifique el valor ingresado." promptTitle="Ingrese el Objeto de Gasto" prompt="Ingrese el Objeto de Gasto" sqref="H18:H28 H61:H72 H105:H124 H149:H158 H194:H200 H238:H244 H282:H287 H325:H328 H370:H383 H414:H428 H458:H467 H502:H505 H546:H557 H590:H601 H634:H650">
      <formula1>$A$1:$VD$1</formula1>
    </dataValidation>
    <dataValidation type="list" allowBlank="1" showInputMessage="1" showErrorMessage="1" sqref="C105 C117:C124 C548:C555 C591:C598 C641:C648">
      <formula1>$AH$2:$BU$2</formula1>
    </dataValidation>
  </dataValidations>
  <pageMargins left="0.7" right="0.7" top="0.75" bottom="0.75" header="0.3" footer="0.3"/>
  <pageSetup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Casa</cp:lastModifiedBy>
  <cp:lastPrinted>2014-04-11T16:36:49Z</cp:lastPrinted>
  <dcterms:created xsi:type="dcterms:W3CDTF">2010-05-02T01:28:32Z</dcterms:created>
  <dcterms:modified xsi:type="dcterms:W3CDTF">2015-10-08T05:35:24Z</dcterms:modified>
</cp:coreProperties>
</file>