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7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r:id="rId17"/>
    <sheet name="7. Lo Esencial de la Reforma U." sheetId="45" state="hidden"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state="hidden" r:id="rId25"/>
    <sheet name="15. Gobernabilidad y Proceso..." sheetId="34"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14" i="27" l="1"/>
  <c r="I25" i="27"/>
  <c r="J414" i="7" l="1"/>
  <c r="F414" i="7"/>
  <c r="G414" i="7" s="1"/>
  <c r="D398" i="7" s="1"/>
  <c r="J413" i="7"/>
  <c r="G413" i="7"/>
  <c r="J412" i="7"/>
  <c r="G412" i="7"/>
  <c r="J411" i="7"/>
  <c r="G411" i="7"/>
  <c r="J410" i="7"/>
  <c r="G410" i="7"/>
  <c r="J409" i="7"/>
  <c r="G409" i="7"/>
  <c r="J408" i="7"/>
  <c r="G408" i="7"/>
  <c r="J407" i="7"/>
  <c r="G407" i="7"/>
  <c r="J406" i="7"/>
  <c r="G406" i="7"/>
  <c r="J405" i="7"/>
  <c r="G405" i="7"/>
  <c r="C402" i="7"/>
  <c r="J395" i="7"/>
  <c r="F395" i="7"/>
  <c r="G395" i="7" s="1"/>
  <c r="J394" i="7"/>
  <c r="G394" i="7"/>
  <c r="J393" i="7"/>
  <c r="G393" i="7"/>
  <c r="J392" i="7"/>
  <c r="G392" i="7"/>
  <c r="J391" i="7"/>
  <c r="G391" i="7"/>
  <c r="J390" i="7"/>
  <c r="G390" i="7"/>
  <c r="J389" i="7"/>
  <c r="G389" i="7"/>
  <c r="J388" i="7"/>
  <c r="G388" i="7"/>
  <c r="D379" i="7" s="1"/>
  <c r="J387" i="7"/>
  <c r="G387" i="7"/>
  <c r="J386" i="7"/>
  <c r="G386" i="7"/>
  <c r="C383" i="7"/>
  <c r="J376" i="7"/>
  <c r="F376" i="7"/>
  <c r="G376" i="7" s="1"/>
  <c r="J375" i="7"/>
  <c r="G375" i="7"/>
  <c r="J374" i="7"/>
  <c r="G374" i="7"/>
  <c r="J373" i="7"/>
  <c r="G373" i="7"/>
  <c r="J372" i="7"/>
  <c r="G372" i="7"/>
  <c r="J371" i="7"/>
  <c r="G371" i="7"/>
  <c r="J370" i="7"/>
  <c r="G370" i="7"/>
  <c r="J369" i="7"/>
  <c r="G369" i="7"/>
  <c r="J368" i="7"/>
  <c r="G368" i="7"/>
  <c r="J367" i="7"/>
  <c r="G367" i="7"/>
  <c r="C364" i="7"/>
  <c r="J357" i="7"/>
  <c r="F357" i="7"/>
  <c r="G357" i="7" s="1"/>
  <c r="J356" i="7"/>
  <c r="G356" i="7"/>
  <c r="J355" i="7"/>
  <c r="G355" i="7"/>
  <c r="J354" i="7"/>
  <c r="G354" i="7"/>
  <c r="J353" i="7"/>
  <c r="G353" i="7"/>
  <c r="J352" i="7"/>
  <c r="G352" i="7"/>
  <c r="J351" i="7"/>
  <c r="G351" i="7"/>
  <c r="J350" i="7"/>
  <c r="G350" i="7"/>
  <c r="J349" i="7"/>
  <c r="G349" i="7"/>
  <c r="J348" i="7"/>
  <c r="G348" i="7"/>
  <c r="C345" i="7"/>
  <c r="F28" i="10"/>
  <c r="J338" i="7"/>
  <c r="F338" i="7"/>
  <c r="G338" i="7" s="1"/>
  <c r="J337" i="7"/>
  <c r="G337" i="7"/>
  <c r="J336" i="7"/>
  <c r="G336" i="7"/>
  <c r="E336" i="7"/>
  <c r="J335" i="7"/>
  <c r="G335" i="7"/>
  <c r="E335" i="7"/>
  <c r="J334" i="7"/>
  <c r="G334" i="7"/>
  <c r="J333" i="7"/>
  <c r="G333" i="7"/>
  <c r="J332" i="7"/>
  <c r="G332" i="7"/>
  <c r="J331" i="7"/>
  <c r="G331" i="7"/>
  <c r="J330" i="7"/>
  <c r="G330" i="7"/>
  <c r="E330" i="7"/>
  <c r="J329" i="7"/>
  <c r="G329" i="7"/>
  <c r="D322" i="7" s="1"/>
  <c r="C326" i="7"/>
  <c r="J309" i="7"/>
  <c r="G309" i="7"/>
  <c r="J320" i="7"/>
  <c r="G320" i="7"/>
  <c r="J319" i="7"/>
  <c r="G319" i="7"/>
  <c r="J318" i="7"/>
  <c r="G318" i="7"/>
  <c r="J317" i="7"/>
  <c r="G317" i="7"/>
  <c r="J316" i="7"/>
  <c r="G316" i="7"/>
  <c r="J315" i="7"/>
  <c r="G315" i="7"/>
  <c r="J314" i="7"/>
  <c r="G314" i="7"/>
  <c r="J313" i="7"/>
  <c r="G313" i="7"/>
  <c r="J312" i="7"/>
  <c r="G312" i="7"/>
  <c r="J311" i="7"/>
  <c r="G311" i="7"/>
  <c r="J310" i="7"/>
  <c r="G310" i="7"/>
  <c r="J308" i="7"/>
  <c r="G308" i="7"/>
  <c r="C305" i="7"/>
  <c r="J298" i="7"/>
  <c r="G298" i="7"/>
  <c r="J297" i="7"/>
  <c r="G297" i="7"/>
  <c r="J296" i="7"/>
  <c r="G296" i="7"/>
  <c r="J295" i="7"/>
  <c r="G295" i="7"/>
  <c r="J294" i="7"/>
  <c r="G294" i="7"/>
  <c r="J293" i="7"/>
  <c r="G293" i="7"/>
  <c r="J292" i="7"/>
  <c r="G292" i="7"/>
  <c r="J291" i="7"/>
  <c r="G291" i="7"/>
  <c r="J290" i="7"/>
  <c r="G290" i="7"/>
  <c r="J289" i="7"/>
  <c r="G289" i="7"/>
  <c r="J288" i="7"/>
  <c r="G288" i="7"/>
  <c r="J287" i="7"/>
  <c r="G287" i="7"/>
  <c r="J286" i="7"/>
  <c r="G286" i="7"/>
  <c r="C283" i="7"/>
  <c r="D360" i="7" l="1"/>
  <c r="D341" i="7"/>
  <c r="D301" i="7"/>
  <c r="D279" i="7"/>
  <c r="K269" i="7"/>
  <c r="J269" i="7"/>
  <c r="G269" i="7"/>
  <c r="K268" i="7"/>
  <c r="J268" i="7"/>
  <c r="G268" i="7"/>
  <c r="K272" i="7"/>
  <c r="J272" i="7"/>
  <c r="G272" i="7"/>
  <c r="K276" i="7"/>
  <c r="J276" i="7"/>
  <c r="G276" i="7"/>
  <c r="K275" i="7"/>
  <c r="J275" i="7"/>
  <c r="G275" i="7"/>
  <c r="K274" i="7"/>
  <c r="J274" i="7"/>
  <c r="G274" i="7"/>
  <c r="K273" i="7"/>
  <c r="J273" i="7"/>
  <c r="G273" i="7"/>
  <c r="K271" i="7"/>
  <c r="J271" i="7"/>
  <c r="G271" i="7"/>
  <c r="K270" i="7"/>
  <c r="J270" i="7"/>
  <c r="G270" i="7"/>
  <c r="K267" i="7"/>
  <c r="J267" i="7"/>
  <c r="G267" i="7"/>
  <c r="K266" i="7"/>
  <c r="J266" i="7"/>
  <c r="G266" i="7"/>
  <c r="K265" i="7"/>
  <c r="J265" i="7"/>
  <c r="G265" i="7"/>
  <c r="J264" i="7"/>
  <c r="G264" i="7"/>
  <c r="C261" i="7"/>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G246" i="7"/>
  <c r="J245" i="7"/>
  <c r="G245" i="7"/>
  <c r="C242" i="7"/>
  <c r="N44" i="24"/>
  <c r="M44" i="24"/>
  <c r="L44" i="24"/>
  <c r="K44" i="24"/>
  <c r="J44" i="24"/>
  <c r="I44" i="24"/>
  <c r="H44" i="24"/>
  <c r="G44" i="24"/>
  <c r="P40" i="24"/>
  <c r="P39" i="24"/>
  <c r="P38" i="24"/>
  <c r="P41" i="24"/>
  <c r="P42" i="24"/>
  <c r="P43" i="24"/>
  <c r="O40" i="24"/>
  <c r="D257" i="7" l="1"/>
  <c r="D238" i="7"/>
  <c r="C90" i="7"/>
  <c r="J52" i="10" l="1"/>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F41" i="10"/>
  <c r="J40" i="10"/>
  <c r="I40" i="10"/>
  <c r="F40" i="10"/>
  <c r="I39" i="10"/>
  <c r="F39" i="10"/>
  <c r="C36" i="10"/>
  <c r="D32" i="10" l="1"/>
  <c r="O38" i="24"/>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O44" i="24" s="1"/>
  <c r="P37" i="24"/>
  <c r="O39"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P44" i="24" l="1"/>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J53"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G227" i="7"/>
  <c r="J226" i="7"/>
  <c r="G226" i="7"/>
  <c r="J216" i="7"/>
  <c r="F216" i="7"/>
  <c r="G216" i="7" s="1"/>
  <c r="J215" i="7"/>
  <c r="G215" i="7"/>
  <c r="J214" i="7"/>
  <c r="E214" i="7"/>
  <c r="G214" i="7" s="1"/>
  <c r="J213" i="7"/>
  <c r="G213" i="7"/>
  <c r="J212" i="7"/>
  <c r="G212" i="7"/>
  <c r="J211" i="7"/>
  <c r="G211" i="7"/>
  <c r="J210" i="7"/>
  <c r="G210" i="7"/>
  <c r="J209" i="7"/>
  <c r="G209" i="7"/>
  <c r="J208" i="7"/>
  <c r="G208" i="7"/>
  <c r="J207" i="7"/>
  <c r="G207" i="7"/>
  <c r="J197" i="7"/>
  <c r="F197" i="7"/>
  <c r="G197" i="7" s="1"/>
  <c r="J196" i="7"/>
  <c r="G196" i="7"/>
  <c r="J195" i="7"/>
  <c r="E195" i="7"/>
  <c r="G195" i="7" s="1"/>
  <c r="J194" i="7"/>
  <c r="G194" i="7"/>
  <c r="J193" i="7"/>
  <c r="G193" i="7"/>
  <c r="J192" i="7"/>
  <c r="G192" i="7"/>
  <c r="J191" i="7"/>
  <c r="G191" i="7"/>
  <c r="J190" i="7"/>
  <c r="G190" i="7"/>
  <c r="J189" i="7"/>
  <c r="G189" i="7"/>
  <c r="J188" i="7"/>
  <c r="G188" i="7"/>
  <c r="J178" i="7"/>
  <c r="F178" i="7"/>
  <c r="G178" i="7" s="1"/>
  <c r="J177" i="7"/>
  <c r="G177" i="7"/>
  <c r="J176" i="7"/>
  <c r="G176" i="7"/>
  <c r="J175" i="7"/>
  <c r="G175" i="7"/>
  <c r="J174" i="7"/>
  <c r="G174" i="7"/>
  <c r="J173" i="7"/>
  <c r="G173" i="7"/>
  <c r="J172" i="7"/>
  <c r="G172" i="7"/>
  <c r="J171" i="7"/>
  <c r="G171" i="7"/>
  <c r="J170" i="7"/>
  <c r="G170" i="7"/>
  <c r="J169" i="7"/>
  <c r="G169" i="7"/>
  <c r="J159" i="7"/>
  <c r="F159" i="7"/>
  <c r="G159" i="7" s="1"/>
  <c r="J158" i="7"/>
  <c r="G158" i="7"/>
  <c r="J157" i="7"/>
  <c r="G157" i="7"/>
  <c r="J156" i="7"/>
  <c r="G156" i="7"/>
  <c r="J155" i="7"/>
  <c r="E155" i="7"/>
  <c r="G155" i="7" s="1"/>
  <c r="J154" i="7"/>
  <c r="G154" i="7"/>
  <c r="J153" i="7"/>
  <c r="G153" i="7"/>
  <c r="J152" i="7"/>
  <c r="G152" i="7"/>
  <c r="J151" i="7"/>
  <c r="E151" i="7"/>
  <c r="G151" i="7" s="1"/>
  <c r="J150" i="7"/>
  <c r="G150" i="7"/>
  <c r="J140" i="7"/>
  <c r="F140" i="7"/>
  <c r="G140" i="7" s="1"/>
  <c r="J139" i="7"/>
  <c r="G139" i="7"/>
  <c r="J138" i="7"/>
  <c r="G138" i="7"/>
  <c r="J137" i="7"/>
  <c r="G137" i="7"/>
  <c r="J136" i="7"/>
  <c r="E136" i="7"/>
  <c r="G136" i="7" s="1"/>
  <c r="J135" i="7"/>
  <c r="G135" i="7"/>
  <c r="J134" i="7"/>
  <c r="G134" i="7"/>
  <c r="J133" i="7"/>
  <c r="E133" i="7"/>
  <c r="G133" i="7" s="1"/>
  <c r="J132" i="7"/>
  <c r="E132" i="7"/>
  <c r="G132" i="7" s="1"/>
  <c r="J131" i="7"/>
  <c r="G131" i="7"/>
  <c r="J121" i="7"/>
  <c r="G121" i="7"/>
  <c r="J120" i="7"/>
  <c r="G120" i="7"/>
  <c r="J119" i="7"/>
  <c r="G119" i="7"/>
  <c r="J118" i="7"/>
  <c r="E118" i="7"/>
  <c r="G118" i="7" s="1"/>
  <c r="J117" i="7"/>
  <c r="G117" i="7"/>
  <c r="J116" i="7"/>
  <c r="G116" i="7"/>
  <c r="J115" i="7"/>
  <c r="G115" i="7"/>
  <c r="J114" i="7"/>
  <c r="G114" i="7"/>
  <c r="J113" i="7"/>
  <c r="G113" i="7"/>
  <c r="J112" i="7"/>
  <c r="G112" i="7"/>
  <c r="J102" i="7"/>
  <c r="F102" i="7"/>
  <c r="G102" i="7" s="1"/>
  <c r="J101" i="7"/>
  <c r="G101" i="7"/>
  <c r="J100" i="7"/>
  <c r="E100" i="7"/>
  <c r="G100" i="7" s="1"/>
  <c r="J99" i="7"/>
  <c r="E99" i="7"/>
  <c r="G99" i="7" s="1"/>
  <c r="J98" i="7"/>
  <c r="G98" i="7"/>
  <c r="J97" i="7"/>
  <c r="G97" i="7"/>
  <c r="J96" i="7"/>
  <c r="G96" i="7"/>
  <c r="J95" i="7"/>
  <c r="G95" i="7"/>
  <c r="J94" i="7"/>
  <c r="E94" i="7"/>
  <c r="G94" i="7" s="1"/>
  <c r="J93" i="7"/>
  <c r="G93" i="7"/>
  <c r="J83" i="7"/>
  <c r="G83" i="7"/>
  <c r="J82" i="7"/>
  <c r="G82" i="7"/>
  <c r="J81" i="7"/>
  <c r="G81" i="7"/>
  <c r="J80" i="7"/>
  <c r="G80" i="7"/>
  <c r="J79" i="7"/>
  <c r="G79" i="7"/>
  <c r="J78" i="7"/>
  <c r="G78" i="7"/>
  <c r="J77" i="7"/>
  <c r="G77" i="7"/>
  <c r="J76" i="7"/>
  <c r="G76" i="7"/>
  <c r="J75" i="7"/>
  <c r="E75" i="7"/>
  <c r="G75" i="7" s="1"/>
  <c r="J74" i="7"/>
  <c r="G74" i="7"/>
  <c r="J64" i="7"/>
  <c r="F64" i="7"/>
  <c r="G64" i="7" s="1"/>
  <c r="J63" i="7"/>
  <c r="G63" i="7"/>
  <c r="J62" i="7"/>
  <c r="G62" i="7"/>
  <c r="J61" i="7"/>
  <c r="G61" i="7"/>
  <c r="J60" i="7"/>
  <c r="G60" i="7"/>
  <c r="J59" i="7"/>
  <c r="G59" i="7"/>
  <c r="J58" i="7"/>
  <c r="G58" i="7"/>
  <c r="J57" i="7"/>
  <c r="G57" i="7"/>
  <c r="J56" i="7"/>
  <c r="G56" i="7"/>
  <c r="J55" i="7"/>
  <c r="G55" i="7"/>
  <c r="J45" i="7"/>
  <c r="G45" i="7"/>
  <c r="J44" i="7"/>
  <c r="G44" i="7"/>
  <c r="J43" i="7"/>
  <c r="G43" i="7"/>
  <c r="J42" i="7"/>
  <c r="G42" i="7"/>
  <c r="J41" i="7"/>
  <c r="G41" i="7"/>
  <c r="J40" i="7"/>
  <c r="G40" i="7"/>
  <c r="J39" i="7"/>
  <c r="G39" i="7"/>
  <c r="J38" i="7"/>
  <c r="G38" i="7"/>
  <c r="J37" i="7"/>
  <c r="G37" i="7"/>
  <c r="J36" i="7"/>
  <c r="G36" i="7"/>
  <c r="D124" i="9" l="1"/>
  <c r="F420" i="8"/>
  <c r="G420" i="8" s="1"/>
  <c r="D67" i="9"/>
  <c r="D86" i="9"/>
  <c r="D72" i="40"/>
  <c r="D103" i="40"/>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1" i="8"/>
  <c r="K60" i="8"/>
  <c r="K58" i="8"/>
  <c r="K57"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I18" i="27"/>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C360" i="38"/>
  <c r="AB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AP316" i="38"/>
  <c r="AO316" i="38"/>
  <c r="AN316" i="38"/>
  <c r="AL316" i="38"/>
  <c r="AK316" i="38"/>
  <c r="AJ316" i="38"/>
  <c r="AH316" i="38"/>
  <c r="AG316" i="38"/>
  <c r="AF316" i="38"/>
  <c r="AD316" i="38"/>
  <c r="AC316" i="38"/>
  <c r="AB316" i="38"/>
  <c r="E316" i="38"/>
  <c r="D316" i="38"/>
  <c r="AP315" i="38"/>
  <c r="AO315" i="38"/>
  <c r="AN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D192" i="38"/>
  <c r="AC192" i="38"/>
  <c r="AB192" i="38"/>
  <c r="E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G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AQ360" i="38"/>
  <c r="AQ362" i="38"/>
  <c r="F353" i="38"/>
  <c r="J353" i="38" s="1"/>
  <c r="AI360" i="38"/>
  <c r="AI351" i="38"/>
  <c r="AM356"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M203" i="38"/>
  <c r="AE204" i="38"/>
  <c r="AQ201" i="38"/>
  <c r="AQ204" i="38"/>
  <c r="F193" i="38"/>
  <c r="J193" i="38" s="1"/>
  <c r="AM201" i="38"/>
  <c r="AM204" i="38"/>
  <c r="AI201" i="38"/>
  <c r="AI204" i="38"/>
  <c r="AM202" i="38"/>
  <c r="AQ203" i="38"/>
  <c r="F205" i="38"/>
  <c r="H205" i="38" s="1"/>
  <c r="F203" i="38"/>
  <c r="J203" i="38" s="1"/>
  <c r="AI203" i="38"/>
  <c r="AE203" i="38"/>
  <c r="AE192" i="38"/>
  <c r="AI205" i="38"/>
  <c r="AQ192" i="38"/>
  <c r="AI202" i="38"/>
  <c r="AM192" i="38"/>
  <c r="AE202" i="38"/>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H203" i="38"/>
  <c r="AR203" i="38"/>
  <c r="AR205" i="38"/>
  <c r="J195"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AK47" i="38"/>
  <c r="AP47" i="38"/>
  <c r="H80" i="38"/>
  <c r="AR79" i="38"/>
  <c r="AR78" i="38"/>
  <c r="H87" i="38"/>
  <c r="H81" i="38"/>
  <c r="H72" i="38"/>
  <c r="AR80" i="38"/>
  <c r="AR74" i="38"/>
  <c r="AG47" i="38"/>
  <c r="AL47" i="38"/>
  <c r="H82" i="38"/>
  <c r="AR81" i="38"/>
  <c r="H74" i="38"/>
  <c r="AR73" i="38"/>
  <c r="AR82" i="38"/>
  <c r="AO47" i="38"/>
  <c r="H70" i="38"/>
  <c r="AC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F224" i="38"/>
  <c r="H224" i="38" s="1"/>
  <c r="AR22" i="38"/>
  <c r="AD389" i="38"/>
  <c r="AK199" i="38"/>
  <c r="AK190" i="38" s="1"/>
  <c r="AG267"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M399" i="38"/>
  <c r="AR23" i="38"/>
  <c r="AR17" i="38"/>
  <c r="AE36" i="38"/>
  <c r="AE119" i="38"/>
  <c r="AG118" i="38"/>
  <c r="AM131" i="38"/>
  <c r="AN133" i="38"/>
  <c r="AQ162" i="38"/>
  <c r="AM165" i="38"/>
  <c r="AB243" i="38"/>
  <c r="AF243" i="38"/>
  <c r="AI268"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E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M190" i="38"/>
  <c r="E526" i="38"/>
  <c r="AR485" i="38"/>
  <c r="J330" i="38"/>
  <c r="J268" i="38"/>
  <c r="H150" i="38"/>
  <c r="F83" i="38"/>
  <c r="H83" i="38" s="1"/>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I389" i="38"/>
  <c r="AI398" i="38"/>
  <c r="AG499" i="38"/>
  <c r="AI499" i="38" s="1"/>
  <c r="AM243" i="38"/>
  <c r="AM199" i="38"/>
  <c r="H44" i="38"/>
  <c r="AH106" i="38"/>
  <c r="AR488" i="38"/>
  <c r="AQ267" i="38"/>
  <c r="AR467" i="38"/>
  <c r="AE389" i="38"/>
  <c r="AR132" i="38"/>
  <c r="AE89" i="38"/>
  <c r="AQ527" i="38"/>
  <c r="AR346" i="38"/>
  <c r="AI83" i="38"/>
  <c r="AR390" i="38"/>
  <c r="AK106" i="38"/>
  <c r="AR150" i="38"/>
  <c r="AE83" i="38"/>
  <c r="AI133"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O397" i="38"/>
  <c r="AQ149" i="38"/>
  <c r="AR85" i="38"/>
  <c r="AE267" i="38"/>
  <c r="AQ398" i="38"/>
  <c r="AR489" i="38"/>
  <c r="AR88" i="38"/>
  <c r="AL106" i="38"/>
  <c r="AM164" i="38"/>
  <c r="AR330"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E222" i="38"/>
  <c r="AR244" i="38"/>
  <c r="H244" i="38"/>
  <c r="J244" i="38"/>
  <c r="H235" i="38"/>
  <c r="AM223" i="38"/>
  <c r="J206" i="38"/>
  <c r="H206" i="38"/>
  <c r="AR200" i="38"/>
  <c r="J213" i="38"/>
  <c r="H213" i="38"/>
  <c r="AP106" i="38"/>
  <c r="E106" i="38"/>
  <c r="AI149" i="38"/>
  <c r="AR134" i="38"/>
  <c r="J148" i="38"/>
  <c r="H148" i="38"/>
  <c r="AI107" i="38"/>
  <c r="AR107" i="38" s="1"/>
  <c r="J117" i="38"/>
  <c r="H117" i="38"/>
  <c r="AR90" i="38"/>
  <c r="H51" i="38"/>
  <c r="J51" i="38"/>
  <c r="J207" i="38"/>
  <c r="H207" i="38"/>
  <c r="J485" i="38"/>
  <c r="H485" i="38"/>
  <c r="J467" i="38"/>
  <c r="H467" i="38"/>
  <c r="D499" i="38"/>
  <c r="F499" i="38" s="1"/>
  <c r="F500" i="38"/>
  <c r="J489" i="38"/>
  <c r="H489" i="38"/>
  <c r="F267" i="38"/>
  <c r="AN12" i="38"/>
  <c r="F223" i="38"/>
  <c r="F107" i="38"/>
  <c r="AI13"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D327" i="38"/>
  <c r="AJ106" i="38"/>
  <c r="AM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R89" i="38"/>
  <c r="AR133" i="38"/>
  <c r="AR83" i="38"/>
  <c r="H389" i="38"/>
  <c r="AR389" i="38"/>
  <c r="AQ397" i="38"/>
  <c r="H118" i="38"/>
  <c r="AR96" i="38"/>
  <c r="AR526" i="38"/>
  <c r="AR499"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D64" i="38" s="1"/>
  <c r="G56" i="8"/>
  <c r="G65" i="8"/>
  <c r="D56" i="27" s="1"/>
  <c r="G62" i="8"/>
  <c r="F64" i="38" l="1"/>
  <c r="D47" i="38"/>
  <c r="J15" i="38"/>
  <c r="H15" i="38"/>
  <c r="AB15" i="38"/>
  <c r="D55" i="27"/>
  <c r="D54" i="27"/>
  <c r="AD64" i="38"/>
  <c r="AD47" i="38" s="1"/>
  <c r="D53" i="27"/>
  <c r="AD15" i="38"/>
  <c r="F60" i="8"/>
  <c r="F61" i="8"/>
  <c r="D14" i="38"/>
  <c r="AB14" i="38"/>
  <c r="K26" i="7"/>
  <c r="J64" i="38" l="1"/>
  <c r="H64"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P28" i="28"/>
  <c r="I4" i="27" s="1"/>
  <c r="G26" i="7"/>
  <c r="Z499" i="38" l="1"/>
  <c r="AC201" i="38"/>
  <c r="AC199" i="38" s="1"/>
  <c r="D202" i="38"/>
  <c r="AN202" i="38"/>
  <c r="Y526" i="38"/>
  <c r="Y327" i="38"/>
  <c r="Y397" i="38"/>
  <c r="Y222" i="38"/>
  <c r="Y499" i="38"/>
  <c r="Z12" i="38"/>
  <c r="Z526" i="38"/>
  <c r="Z327" i="38"/>
  <c r="Z397" i="38"/>
  <c r="Z222" i="38"/>
  <c r="Z190" i="38"/>
  <c r="Z106" i="38" s="1"/>
  <c r="H397" i="38"/>
  <c r="J397" i="38"/>
  <c r="H398" i="38"/>
  <c r="J398" i="38"/>
  <c r="AR397" i="38"/>
  <c r="J25" i="7"/>
  <c r="G25" i="7"/>
  <c r="AL315" i="38" s="1"/>
  <c r="AL312" i="38" s="1"/>
  <c r="AL222" i="38" s="1"/>
  <c r="AL566" i="38" s="1"/>
  <c r="AE201" i="38" l="1"/>
  <c r="AR201" i="38" s="1"/>
  <c r="F202" i="38"/>
  <c r="D199" i="38"/>
  <c r="AQ202" i="38"/>
  <c r="AR202" i="38" s="1"/>
  <c r="AN199" i="38"/>
  <c r="Z566" i="38"/>
  <c r="AC190" i="38"/>
  <c r="AE190" i="38" s="1"/>
  <c r="AE199"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AD225" i="38" s="1"/>
  <c r="J19" i="7"/>
  <c r="G20" i="7"/>
  <c r="J20" i="7"/>
  <c r="G21" i="7"/>
  <c r="J21" i="7"/>
  <c r="G22" i="7"/>
  <c r="AH248" i="38" s="1"/>
  <c r="AH243" i="38" s="1"/>
  <c r="AH222" i="38" s="1"/>
  <c r="J22" i="7"/>
  <c r="G23" i="7"/>
  <c r="AJ315" i="38" s="1"/>
  <c r="J23" i="7"/>
  <c r="G24" i="7"/>
  <c r="AK315" i="38" s="1"/>
  <c r="AK312" i="38" s="1"/>
  <c r="AK222" i="38" s="1"/>
  <c r="AK566" i="38" s="1"/>
  <c r="J24" i="7"/>
  <c r="J26" i="7"/>
  <c r="D192" i="38" l="1"/>
  <c r="AF192" i="38"/>
  <c r="F199" i="38"/>
  <c r="AE225" i="38"/>
  <c r="AD223" i="38"/>
  <c r="AE223" i="38" s="1"/>
  <c r="J202" i="38"/>
  <c r="H202" i="38"/>
  <c r="AM315" i="38"/>
  <c r="AJ312" i="38"/>
  <c r="D248" i="38"/>
  <c r="D243" i="38" s="1"/>
  <c r="AG248" i="38"/>
  <c r="AN190" i="38"/>
  <c r="AQ199" i="38"/>
  <c r="AR199" i="38" s="1"/>
  <c r="AC248" i="38"/>
  <c r="AE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248" i="38" l="1"/>
  <c r="H248" i="38" s="1"/>
  <c r="AM312" i="38"/>
  <c r="AJ222" i="38"/>
  <c r="AM222" i="38" s="1"/>
  <c r="AQ190" i="38"/>
  <c r="AN106" i="38"/>
  <c r="AI248" i="38"/>
  <c r="AR248" i="38" s="1"/>
  <c r="AG243" i="38"/>
  <c r="H199" i="38"/>
  <c r="J199" i="38"/>
  <c r="AI192" i="38"/>
  <c r="AR192" i="38" s="1"/>
  <c r="AF191" i="38"/>
  <c r="D191" i="38"/>
  <c r="F192" i="38"/>
  <c r="F243" i="38"/>
  <c r="AF560" i="38"/>
  <c r="AC164" i="38"/>
  <c r="AE164" i="38" s="1"/>
  <c r="AR164" i="38" s="1"/>
  <c r="AC243" i="38"/>
  <c r="AE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D322" i="38" s="1"/>
  <c r="F322" i="38" s="1"/>
  <c r="F27" i="10"/>
  <c r="D317" i="38" s="1"/>
  <c r="F26" i="10"/>
  <c r="D98" i="27" s="1"/>
  <c r="F25" i="10"/>
  <c r="F24" i="10"/>
  <c r="F23" i="10"/>
  <c r="F22" i="10"/>
  <c r="D94" i="27" s="1"/>
  <c r="D93" i="27"/>
  <c r="F20" i="10"/>
  <c r="F19" i="10"/>
  <c r="F18" i="10"/>
  <c r="F17" i="10"/>
  <c r="F26" i="9"/>
  <c r="F25" i="9"/>
  <c r="F24" i="9"/>
  <c r="F23" i="9"/>
  <c r="F22" i="9"/>
  <c r="D74" i="27" s="1"/>
  <c r="F21" i="9"/>
  <c r="D73" i="27" s="1"/>
  <c r="F20" i="9"/>
  <c r="F19" i="9"/>
  <c r="F18" i="9"/>
  <c r="F17" i="9"/>
  <c r="F66" i="8"/>
  <c r="G66" i="8" s="1"/>
  <c r="AB28" i="38" s="1"/>
  <c r="G64" i="8"/>
  <c r="G63" i="8"/>
  <c r="G61" i="8"/>
  <c r="T10" i="4"/>
  <c r="T31" i="4" s="1"/>
  <c r="J248" i="38" l="1"/>
  <c r="F191" i="38"/>
  <c r="D190" i="38"/>
  <c r="F190" i="38" s="1"/>
  <c r="AI191" i="38"/>
  <c r="AR191" i="38" s="1"/>
  <c r="AF190" i="38"/>
  <c r="AI243" i="38"/>
  <c r="AR243" i="38" s="1"/>
  <c r="AG222" i="38"/>
  <c r="AG566" i="38" s="1"/>
  <c r="H192" i="38"/>
  <c r="J192" i="38"/>
  <c r="AQ106" i="38"/>
  <c r="AN566" i="38"/>
  <c r="AJ64" i="38"/>
  <c r="AM64" i="38" s="1"/>
  <c r="AH64" i="38"/>
  <c r="AH47" i="38" s="1"/>
  <c r="AH12" i="38" s="1"/>
  <c r="AH566" i="38" s="1"/>
  <c r="D95" i="27"/>
  <c r="E360" i="38"/>
  <c r="F360" i="38" s="1"/>
  <c r="E366" i="38"/>
  <c r="F366" i="38" s="1"/>
  <c r="D10" i="10"/>
  <c r="J322" i="38"/>
  <c r="H322" i="38"/>
  <c r="F317" i="38"/>
  <c r="D312" i="38"/>
  <c r="D100" i="27"/>
  <c r="AD360" i="38"/>
  <c r="AE360" i="38" s="1"/>
  <c r="AR360" i="38" s="1"/>
  <c r="I22" i="27"/>
  <c r="I27" i="27" s="1"/>
  <c r="Y162" i="38"/>
  <c r="Y149" i="38" s="1"/>
  <c r="Y106" i="38" s="1"/>
  <c r="J243" i="38"/>
  <c r="H243" i="38"/>
  <c r="AD317" i="38"/>
  <c r="AE317" i="38" s="1"/>
  <c r="AR317" i="38" s="1"/>
  <c r="D99" i="27"/>
  <c r="AP348" i="38"/>
  <c r="AQ348" i="38" s="1"/>
  <c r="E348" i="38"/>
  <c r="F348" i="38" s="1"/>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C222"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AF64" i="38" s="1"/>
  <c r="F67" i="8"/>
  <c r="G67" i="8" s="1"/>
  <c r="AB29" i="38" s="1"/>
  <c r="D5" i="10"/>
  <c r="C7" i="27" s="1"/>
  <c r="AJ47" i="38" l="1"/>
  <c r="AM47" i="38" s="1"/>
  <c r="D106" i="38"/>
  <c r="F106" i="38" s="1"/>
  <c r="H106" i="38" s="1"/>
  <c r="J190" i="38"/>
  <c r="H190" i="38"/>
  <c r="AI190" i="38"/>
  <c r="AR190" i="38" s="1"/>
  <c r="AF106" i="38"/>
  <c r="AI106" i="38" s="1"/>
  <c r="J191" i="38"/>
  <c r="H191" i="38"/>
  <c r="AI64" i="38"/>
  <c r="AF47" i="38"/>
  <c r="AD312" i="38"/>
  <c r="AD222" i="38" s="1"/>
  <c r="F312" i="38"/>
  <c r="D222" i="38"/>
  <c r="F222" i="38" s="1"/>
  <c r="J317" i="38"/>
  <c r="H317" i="38"/>
  <c r="J360" i="38"/>
  <c r="H360"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I222" i="38"/>
  <c r="D80" i="27"/>
  <c r="H14" i="38"/>
  <c r="J14" i="38"/>
  <c r="AE14" i="38"/>
  <c r="AR14" i="38" s="1"/>
  <c r="J45" i="38"/>
  <c r="H45" i="38"/>
  <c r="AQ45" i="38"/>
  <c r="AR45" i="38" s="1"/>
  <c r="AP13" i="38"/>
  <c r="AB13" i="38"/>
  <c r="J27" i="38"/>
  <c r="H27" i="38"/>
  <c r="J106" i="38" l="1"/>
  <c r="AF12" i="38"/>
  <c r="AI47" i="38"/>
  <c r="D566" i="38"/>
  <c r="F8" i="27" s="1"/>
  <c r="J222" i="38"/>
  <c r="H222" i="38"/>
  <c r="H312" i="38"/>
  <c r="J312" i="38"/>
  <c r="AB47" i="38"/>
  <c r="AE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R47" i="38" l="1"/>
  <c r="AI12" i="38"/>
  <c r="AF566" i="38"/>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W208" i="38"/>
  <c r="W207" i="38" s="1"/>
  <c r="V542" i="38"/>
  <c r="V541" i="38" s="1"/>
  <c r="R165" i="38"/>
  <c r="M108" i="38"/>
  <c r="W165" i="38"/>
  <c r="U165" i="38"/>
  <c r="N108" i="38"/>
  <c r="V165" i="38"/>
  <c r="W486" i="38"/>
  <c r="W485" i="38" s="1"/>
  <c r="Q119" i="38"/>
  <c r="Q118" i="38" s="1"/>
  <c r="T150" i="38"/>
  <c r="T149" i="38" s="1"/>
  <c r="W119" i="38"/>
  <c r="W118" i="38" s="1"/>
  <c r="P460" i="38"/>
  <c r="P459" i="38" s="1"/>
  <c r="T208" i="38"/>
  <c r="W313" i="38"/>
  <c r="W312" i="38" s="1"/>
  <c r="P134" i="38"/>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Q510" i="38"/>
  <c r="Q509" i="38" s="1"/>
  <c r="P48" i="38"/>
  <c r="P47" i="38" s="1"/>
  <c r="P468" i="38"/>
  <c r="P467" i="38" s="1"/>
  <c r="Q268" i="38"/>
  <c r="T313" i="38"/>
  <c r="T312" i="38" s="1"/>
  <c r="W460" i="38"/>
  <c r="W459" i="38" s="1"/>
  <c r="W236" i="38"/>
  <c r="W235" i="38" s="1"/>
  <c r="T261" i="38"/>
  <c r="W150" i="38"/>
  <c r="X208" i="38"/>
  <c r="O542" i="38"/>
  <c r="O541" i="38" s="1"/>
  <c r="K542" i="38"/>
  <c r="K541" i="38" s="1"/>
  <c r="X165" i="38"/>
  <c r="K108" i="38"/>
  <c r="O165" i="38"/>
  <c r="S108" i="38"/>
  <c r="T165" i="38"/>
  <c r="P108" i="38"/>
  <c r="Q244" i="38"/>
  <c r="Q243" i="38" s="1"/>
  <c r="Q90" i="38"/>
  <c r="Q89" i="38" s="1"/>
  <c r="W384" i="38"/>
  <c r="W383" i="38" s="1"/>
  <c r="Q108" i="38"/>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W244" i="38"/>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W510" i="38"/>
  <c r="W509" i="38" s="1"/>
  <c r="P384" i="38"/>
  <c r="P383" i="38" s="1"/>
  <c r="P208" i="38"/>
  <c r="P207" i="38" s="1"/>
  <c r="W561" i="38"/>
  <c r="W560" i="38" s="1"/>
  <c r="P490" i="38"/>
  <c r="P489" i="38" s="1"/>
  <c r="W261" i="38"/>
  <c r="W260" i="38" s="1"/>
  <c r="P236" i="38"/>
  <c r="P235" i="38" s="1"/>
  <c r="Q390" i="38"/>
  <c r="Q389" i="38" s="1"/>
  <c r="T108" i="38"/>
  <c r="T107" i="38" s="1"/>
  <c r="P268" i="38"/>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84" i="38"/>
  <c r="Q83" i="38" s="1"/>
  <c r="T268" i="38"/>
  <c r="W48" i="38"/>
  <c r="W47" i="38" s="1"/>
  <c r="Q236" i="38"/>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V14" i="38"/>
  <c r="V192" i="38"/>
  <c r="L192" i="38"/>
  <c r="S14" i="38"/>
  <c r="L329" i="38"/>
  <c r="S383" i="38" l="1"/>
  <c r="W389" i="38"/>
  <c r="W328" i="38"/>
  <c r="T267" i="38"/>
  <c r="P267" i="38"/>
  <c r="Q267" i="38"/>
  <c r="T243" i="38"/>
  <c r="W243" i="38"/>
  <c r="P243" i="38"/>
  <c r="T260" i="38"/>
  <c r="T223" i="38"/>
  <c r="Q235" i="38"/>
  <c r="T235" i="38"/>
  <c r="Q214" i="38"/>
  <c r="P214" i="38"/>
  <c r="T207" i="38"/>
  <c r="W149" i="38"/>
  <c r="Q133" i="38"/>
  <c r="P133" i="38"/>
  <c r="T133" i="38"/>
  <c r="Q107" i="38"/>
  <c r="P107" i="38"/>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<sst xmlns="http://schemas.openxmlformats.org/spreadsheetml/2006/main" count="14366" uniqueCount="1750">
  <si>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</si>
  <si>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</si>
  <si>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</si>
  <si>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</si>
  <si>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</si>
  <si>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</si>
  <si>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</si>
  <si>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</si>
  <si>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</si>
  <si>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</si>
  <si>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</si>
  <si>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</si>
  <si>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</si>
  <si>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</si>
  <si>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</si>
  <si>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</si>
  <si>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</si>
  <si>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</si>
  <si>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</si>
  <si>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</si>
  <si>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</si>
  <si>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</si>
  <si>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</si>
  <si>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</si>
  <si>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</si>
  <si>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</si>
  <si>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</si>
  <si>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</si>
  <si>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</si>
  <si>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</si>
  <si>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</si>
  <si>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</si>
  <si>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</si>
  <si>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</si>
  <si>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</si>
  <si>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</si>
  <si>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</si>
  <si>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</si>
  <si>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</si>
  <si>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</si>
  <si>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</si>
  <si>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</si>
  <si>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</si>
  <si>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</si>
  <si>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</si>
  <si>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</si>
  <si>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</si>
  <si>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</si>
  <si>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</si>
  <si>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</si>
  <si>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</si>
  <si>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</si>
  <si>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</si>
  <si>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</si>
  <si>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</si>
  <si>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</si>
  <si>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</si>
  <si>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</si>
  <si>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</si>
  <si>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</si>
  <si>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</si>
  <si>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</si>
  <si>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</si>
  <si>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</si>
  <si>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</si>
  <si>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</si>
  <si>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</si>
  <si>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</si>
  <si>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</si>
  <si>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</si>
  <si>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</si>
  <si>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</si>
  <si>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</si>
  <si>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</si>
  <si>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</si>
  <si>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</si>
  <si>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</si>
  <si>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</si>
  <si>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</si>
  <si>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</si>
  <si>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</si>
  <si>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</si>
  <si>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</si>
  <si>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</si>
  <si>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</si>
  <si>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</si>
  <si>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</si>
  <si>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</si>
  <si>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</si>
  <si>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</si>
  <si>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</si>
  <si>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</si>
  <si>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</si>
  <si>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</si>
  <si>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</si>
  <si>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</si>
  <si>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</si>
  <si>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</si>
  <si>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</si>
  <si>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</si>
  <si>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</si>
  <si>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</si>
  <si>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</si>
  <si>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</si>
  <si>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</si>
  <si>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</si>
  <si>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</si>
  <si>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</si>
  <si>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</si>
  <si>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</si>
  <si>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</si>
  <si>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</si>
  <si>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</si>
  <si>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</si>
  <si>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</si>
  <si>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</si>
  <si>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</si>
  <si>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</si>
  <si>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</si>
  <si>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</si>
  <si>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</si>
  <si>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</si>
  <si>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</si>
  <si>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</si>
  <si>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</si>
  <si>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</si>
  <si>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</si>
  <si>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</si>
  <si>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</si>
  <si>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</si>
  <si>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</si>
  <si>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</si>
  <si>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</si>
  <si>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</si>
  <si>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</si>
  <si>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</si>
  <si>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</si>
  <si>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</si>
  <si>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</si>
  <si>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</si>
  <si>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</si>
  <si>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</si>
  <si>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</si>
  <si>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</si>
  <si>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</si>
  <si>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</si>
  <si>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</si>
  <si>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</si>
  <si>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</si>
  <si>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</si>
  <si>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</si>
  <si>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</si>
  <si>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</si>
  <si>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</si>
  <si>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</si>
  <si>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</si>
  <si>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</si>
  <si>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</si>
  <si>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</si>
  <si>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</si>
  <si>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</si>
  <si>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</si>
  <si>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</si>
  <si>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</si>
  <si>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</si>
  <si>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</si>
  <si>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</si>
  <si>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</si>
  <si>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</si>
  <si>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</si>
  <si>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</si>
  <si>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</si>
  <si>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</si>
  <si>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</si>
  <si>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</si>
  <si>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</si>
  <si>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</si>
  <si>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</si>
  <si>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</si>
  <si>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</si>
  <si>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</si>
  <si>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</si>
  <si>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</si>
  <si>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</si>
  <si>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</si>
  <si>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</si>
  <si>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</si>
  <si>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</si>
  <si>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</si>
  <si>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</si>
  <si>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</si>
  <si>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</si>
  <si>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</si>
  <si>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</si>
  <si>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</si>
  <si>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</si>
  <si>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</si>
  <si>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</si>
  <si>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</si>
  <si>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</si>
  <si>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</si>
  <si>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</si>
  <si>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</si>
  <si>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</si>
  <si>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</si>
  <si>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</si>
  <si>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</si>
  <si>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</si>
  <si>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</si>
  <si>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</si>
  <si>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</si>
  <si>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</si>
  <si>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</si>
  <si>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</si>
  <si>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</si>
  <si>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</si>
  <si>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</si>
  <si>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</si>
  <si>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</si>
  <si>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</si>
  <si>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</si>
  <si>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</si>
  <si>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</si>
  <si>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</si>
  <si>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</si>
  <si>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</si>
  <si>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</si>
  <si>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</si>
  <si>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</si>
  <si>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</si>
  <si>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</si>
  <si>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</si>
  <si>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</si>
  <si>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</si>
  <si>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</si>
  <si>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</si>
  <si>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</si>
  <si>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</si>
  <si>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</si>
  <si>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</si>
  <si>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</si>
  <si>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</si>
  <si>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</si>
  <si>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</si>
  <si>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</si>
  <si>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</si>
  <si>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</si>
  <si>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</si>
  <si>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</si>
  <si>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</si>
  <si>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</si>
  <si>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</si>
  <si>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</si>
  <si>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</si>
  <si>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</si>
  <si>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</si>
  <si>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</si>
  <si>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</si>
  <si>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</si>
  <si>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</si>
  <si>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</si>
  <si>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</si>
  <si>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</si>
  <si>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</si>
  <si>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</si>
  <si>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</si>
  <si>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</si>
  <si>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</si>
  <si>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</si>
  <si>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</si>
  <si>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</si>
  <si>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</si>
  <si>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</si>
  <si>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</si>
  <si>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</si>
  <si>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</si>
  <si>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</si>
  <si>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</si>
  <si>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</si>
  <si>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</si>
  <si>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</si>
  <si>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</si>
  <si>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</si>
  <si>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</si>
  <si>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</si>
  <si>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</si>
  <si>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</si>
  <si>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</si>
  <si>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</si>
  <si>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</si>
  <si>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</si>
  <si>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</si>
  <si>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</si>
  <si>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</si>
  <si>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</si>
  <si>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</si>
  <si>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</si>
  <si>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</si>
  <si>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</si>
  <si>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</si>
  <si>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</si>
  <si>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</si>
  <si>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</si>
  <si>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</si>
  <si>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</si>
  <si>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</si>
  <si>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</si>
  <si>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</si>
  <si>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</si>
  <si>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</si>
  <si>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</si>
  <si>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</si>
  <si>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</si>
  <si>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</si>
  <si>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</si>
  <si>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</si>
  <si>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</si>
  <si>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</si>
  <si>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</si>
  <si>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</si>
  <si>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</si>
  <si>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</si>
  <si>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</si>
  <si>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</si>
  <si>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</si>
  <si>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</si>
  <si>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</si>
  <si>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</si>
  <si>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</si>
  <si>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</si>
  <si>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</si>
  <si>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</si>
  <si>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</si>
  <si>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</si>
  <si>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</si>
  <si>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</si>
  <si>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</si>
  <si>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</si>
  <si>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</si>
  <si>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</si>
  <si>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</si>
  <si>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</si>
  <si>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</si>
  <si>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</si>
  <si>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</si>
  <si>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</si>
  <si>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</si>
  <si>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</si>
  <si>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</si>
  <si>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</si>
  <si>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</si>
  <si>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</si>
  <si>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</si>
  <si>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</si>
  <si>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</si>
  <si>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</si>
  <si>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</si>
  <si>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</si>
  <si>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</si>
  <si>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</si>
  <si>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</si>
  <si>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</si>
  <si>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</si>
  <si>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</si>
  <si>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</si>
  <si>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</si>
  <si>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</si>
  <si>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</si>
  <si>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</si>
  <si>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</si>
  <si>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</si>
  <si>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</si>
  <si>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</si>
  <si>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</si>
  <si>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</si>
  <si>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</si>
  <si>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</si>
  <si>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</si>
  <si>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</si>
  <si>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</si>
  <si>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</si>
  <si>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</si>
  <si>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</si>
  <si>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</si>
  <si>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</si>
  <si>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</si>
  <si>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</si>
  <si>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</si>
  <si>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</si>
  <si>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</si>
  <si>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</si>
  <si>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</si>
  <si>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</si>
  <si>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</si>
  <si>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</si>
  <si>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</si>
  <si>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</si>
  <si>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</si>
  <si>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</si>
  <si>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</si>
  <si>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</si>
  <si>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</si>
  <si>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</si>
  <si>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</si>
  <si>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</si>
  <si>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</si>
  <si>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</si>
  <si>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</si>
  <si>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</si>
  <si>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</si>
  <si>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</si>
  <si>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</si>
  <si>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</si>
  <si>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</si>
  <si>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</si>
  <si>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</si>
  <si>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</si>
  <si>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</si>
  <si>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</si>
  <si>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</si>
  <si>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</si>
  <si>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</si>
  <si>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</si>
  <si>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</si>
  <si>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</si>
  <si>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</si>
  <si>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</si>
  <si>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</si>
  <si>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</si>
  <si>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</si>
  <si>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</si>
  <si>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</si>
  <si>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</si>
  <si>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</si>
  <si>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</si>
  <si>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</si>
  <si>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</si>
  <si>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</si>
  <si>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</si>
  <si>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</si>
  <si>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</si>
  <si>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</si>
  <si>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</si>
  <si>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</si>
  <si>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</si>
  <si>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</si>
  <si>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</si>
  <si>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</si>
  <si>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</si>
  <si>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</si>
  <si>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</si>
  <si>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</si>
  <si>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</si>
  <si>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</si>
  <si>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</si>
  <si>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</si>
  <si>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</si>
  <si>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</si>
  <si>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</si>
  <si>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</si>
  <si>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</si>
  <si>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</si>
  <si>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</si>
  <si>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</si>
  <si>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</si>
  <si>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</si>
  <si>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</si>
  <si>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</si>
  <si>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</si>
  <si>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</si>
  <si>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</si>
  <si>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</si>
  <si>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</si>
  <si>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</si>
  <si>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</si>
  <si>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</si>
  <si>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</si>
  <si>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</si>
  <si>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</si>
  <si>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</si>
  <si>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</si>
  <si>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</si>
  <si>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</si>
  <si>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</si>
  <si>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</si>
  <si>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</si>
  <si>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</si>
  <si>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</si>
  <si>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</si>
  <si>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</si>
  <si>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</si>
  <si>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</si>
  <si>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</si>
  <si>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</si>
  <si>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</si>
  <si>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</si>
  <si>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</si>
  <si>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</si>
  <si>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</si>
  <si>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</si>
  <si>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</si>
  <si>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</si>
  <si>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</si>
  <si>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</si>
  <si>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</si>
  <si>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</si>
  <si>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</si>
  <si>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</si>
  <si>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</si>
  <si>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</si>
  <si>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</si>
  <si>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</si>
  <si>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</si>
  <si>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</si>
  <si>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</si>
  <si>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</si>
  <si>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</si>
  <si>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</si>
  <si>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</si>
  <si>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</si>
  <si>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</si>
  <si>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</si>
  <si>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</si>
  <si>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</si>
  <si>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</si>
  <si>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</si>
  <si>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</si>
  <si>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</si>
  <si>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</si>
  <si>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</si>
  <si>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</si>
  <si>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</si>
  <si>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</si>
  <si>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</si>
  <si>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</si>
  <si>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</si>
  <si>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</si>
  <si>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</si>
  <si>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</si>
  <si>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</si>
  <si>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</si>
  <si>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</si>
  <si>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</si>
  <si>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</si>
  <si>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</si>
  <si>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</si>
  <si>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</si>
  <si>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</si>
  <si>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</si>
  <si>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</si>
  <si>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</si>
  <si>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</si>
  <si>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</si>
  <si>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</si>
  <si>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</si>
  <si>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</si>
  <si>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</si>
  <si>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</si>
  <si>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</si>
  <si>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</si>
  <si>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</si>
  <si>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</si>
  <si>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</si>
  <si>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</si>
  <si>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</si>
  <si>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</si>
  <si>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</si>
  <si>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</si>
  <si>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</si>
  <si>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</si>
  <si>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</si>
  <si>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</si>
  <si>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</si>
  <si>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</si>
  <si>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</si>
  <si>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</si>
  <si>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</si>
  <si>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</si>
  <si>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</si>
  <si>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</si>
  <si>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</si>
  <si>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</si>
  <si>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</si>
  <si>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</si>
  <si>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</si>
  <si>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</si>
  <si>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</si>
  <si>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</si>
  <si>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</si>
  <si>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</si>
  <si>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</si>
  <si>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</si>
  <si>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</si>
  <si>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</si>
  <si>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</si>
  <si>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</si>
  <si>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</si>
  <si>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</si>
  <si>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</si>
  <si>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</si>
  <si>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</si>
  <si>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</si>
  <si>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</si>
  <si>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</si>
  <si>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</si>
  <si>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</si>
  <si>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</si>
  <si>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</si>
  <si>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</si>
  <si>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</si>
  <si>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</si>
  <si>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</si>
  <si>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</si>
  <si>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</si>
  <si>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</si>
  <si>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</si>
  <si>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</si>
  <si>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</si>
  <si>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</si>
  <si>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</si>
  <si>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</si>
  <si>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</si>
  <si>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</si>
  <si>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</si>
  <si>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</si>
  <si>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</si>
  <si>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</si>
  <si>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</si>
  <si>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</si>
  <si>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</si>
  <si>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</si>
  <si>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</si>
  <si>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</si>
  <si>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</si>
  <si>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</si>
  <si>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</si>
  <si>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</si>
  <si>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</si>
  <si>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</si>
  <si>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</si>
  <si>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</si>
  <si>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</si>
  <si>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</si>
  <si>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</si>
  <si>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</si>
  <si>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</si>
  <si>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</si>
  <si>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</si>
  <si>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</si>
  <si>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</si>
  <si>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</si>
  <si>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</si>
  <si>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</si>
  <si>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</si>
  <si>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</si>
  <si>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</si>
  <si>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</si>
  <si>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</si>
  <si>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</si>
  <si>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</si>
  <si>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</si>
  <si>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</si>
  <si>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</si>
  <si>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</si>
  <si>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</si>
  <si>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</si>
  <si>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</si>
  <si>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</si>
  <si>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</si>
  <si>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</si>
  <si>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</si>
  <si>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</si>
  <si>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</si>
  <si>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</si>
  <si>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</si>
  <si>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</si>
  <si>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</si>
  <si>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</si>
  <si>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</si>
  <si>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</si>
  <si>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</si>
  <si>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</si>
  <si>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</si>
  <si>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</si>
  <si>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</si>
  <si>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</si>
  <si>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</si>
  <si>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</si>
  <si>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</si>
  <si>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</si>
  <si>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</si>
  <si>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</si>
  <si>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</si>
  <si>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</si>
  <si>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</si>
  <si>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</si>
  <si>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</si>
  <si>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</si>
  <si>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</si>
  <si>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</si>
  <si>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</si>
  <si>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</si>
  <si>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</si>
  <si>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</si>
  <si>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</si>
  <si>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</si>
  <si>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</si>
  <si>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</si>
  <si>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</si>
  <si>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</si>
  <si>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</si>
  <si>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</si>
  <si>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</si>
  <si>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</si>
  <si>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</si>
  <si>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</si>
  <si>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</si>
  <si>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</si>
  <si>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</si>
  <si>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</si>
  <si>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</si>
  <si>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</si>
  <si>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</si>
  <si>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</si>
  <si>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</si>
  <si>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</si>
  <si>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</si>
  <si>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</si>
  <si>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</si>
  <si>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</si>
  <si>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</si>
  <si>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</si>
  <si>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</si>
  <si>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</si>
  <si>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</si>
  <si>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</si>
  <si>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</si>
  <si>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</si>
  <si>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</si>
  <si>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</si>
  <si>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</si>
  <si>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</si>
  <si>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</si>
  <si>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</si>
  <si>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</si>
  <si>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</si>
  <si>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</si>
  <si>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</si>
  <si>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</si>
  <si>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</si>
  <si>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</si>
  <si>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</si>
  <si>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</si>
  <si>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</si>
  <si>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</si>
  <si>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</si>
  <si>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</si>
  <si>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</si>
  <si>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</si>
  <si>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</si>
  <si>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</si>
  <si>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</si>
  <si>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</si>
  <si>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</si>
  <si>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</si>
  <si>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</si>
  <si>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</si>
  <si>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</si>
  <si>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</si>
  <si>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</si>
  <si>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</si>
  <si>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</si>
  <si>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</si>
  <si>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</si>
  <si>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</si>
  <si>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</si>
  <si>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</si>
  <si>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</si>
  <si>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</si>
  <si>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</si>
  <si>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</si>
  <si>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</si>
  <si>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</si>
  <si>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</si>
  <si>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</si>
  <si>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</si>
  <si>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</si>
  <si>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</si>
  <si>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</si>
  <si>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</si>
  <si>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</si>
  <si>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</si>
  <si>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</si>
  <si>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</si>
  <si>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</si>
  <si>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</si>
  <si>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</si>
  <si>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</si>
  <si>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</si>
  <si>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</si>
  <si>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</si>
  <si>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</si>
  <si>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</si>
  <si>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</si>
  <si>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</si>
  <si>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</si>
  <si>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</si>
  <si>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</si>
  <si>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</si>
  <si>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</si>
  <si>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</si>
  <si>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</si>
  <si>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</si>
  <si>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</si>
  <si>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</si>
  <si>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</si>
  <si>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</si>
  <si>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</si>
  <si>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</si>
  <si>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</si>
  <si>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</si>
  <si>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</si>
  <si>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</si>
  <si>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</si>
  <si>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</si>
  <si>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</si>
  <si>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</si>
  <si>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</si>
  <si>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</si>
  <si>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</si>
  <si>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</si>
  <si>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</si>
  <si>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</si>
  <si>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</si>
  <si>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</si>
  <si>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</si>
  <si>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</si>
  <si>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</si>
  <si>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</si>
  <si>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</si>
  <si>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</si>
  <si>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</si>
  <si>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</si>
  <si>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</si>
  <si>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</si>
  <si>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</si>
  <si>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</si>
  <si>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</si>
  <si>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</si>
  <si>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</si>
  <si>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</si>
  <si>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</si>
  <si>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</si>
  <si>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</si>
  <si>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</si>
  <si>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</si>
  <si>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</si>
  <si>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</si>
  <si>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</si>
  <si>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</si>
  <si>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</si>
  <si>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</si>
  <si>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</si>
  <si>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</si>
  <si>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</si>
  <si>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</si>
  <si>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</si>
  <si>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</si>
  <si>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</si>
  <si>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</si>
  <si>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</si>
  <si>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</si>
  <si>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</si>
  <si>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</si>
  <si>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</si>
  <si>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</si>
  <si>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</si>
  <si>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</si>
  <si>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</si>
  <si>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</si>
  <si>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</si>
  <si>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</si>
  <si>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</si>
  <si>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</si>
  <si>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</si>
  <si>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</si>
  <si>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</si>
  <si>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</si>
  <si>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</si>
  <si>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</si>
  <si>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</si>
  <si>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</si>
  <si>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</si>
  <si>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</si>
  <si>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</si>
  <si>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</si>
  <si>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</si>
  <si>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</si>
  <si>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</si>
  <si>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</si>
  <si>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</si>
  <si>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</si>
  <si>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</si>
  <si>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</si>
  <si>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</si>
  <si>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</si>
  <si>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</si>
  <si>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</si>
  <si>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</si>
  <si>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</si>
  <si>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</si>
  <si>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</si>
  <si>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</si>
  <si>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</si>
  <si>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</si>
  <si>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</si>
  <si>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</si>
  <si>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</si>
  <si>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</si>
  <si>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</si>
  <si>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</si>
  <si>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</si>
  <si>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</si>
  <si>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</si>
  <si>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</si>
  <si>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</si>
  <si>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</si>
  <si>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</si>
  <si>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</si>
  <si>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</si>
  <si>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</si>
  <si>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</si>
  <si>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</si>
  <si>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</si>
  <si>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</si>
  <si>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</si>
  <si>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</si>
  <si>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</si>
  <si>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</si>
  <si>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</si>
  <si>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</si>
  <si>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</si>
  <si>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</si>
  <si>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</si>
  <si>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</si>
  <si>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</si>
  <si>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</si>
  <si>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</si>
  <si>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</si>
  <si>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</si>
  <si>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</si>
  <si>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</si>
  <si>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</si>
  <si>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</si>
  <si>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</si>
  <si>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</si>
  <si>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</si>
  <si>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</si>
  <si>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</si>
  <si>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</si>
  <si>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</si>
  <si>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</si>
  <si>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</si>
  <si>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</si>
  <si>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</si>
  <si>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</si>
  <si>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</si>
  <si>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</si>
  <si>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</si>
  <si>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</si>
  <si>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</si>
  <si>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</si>
  <si>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</si>
  <si>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</si>
  <si>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</si>
  <si>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</si>
  <si>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</si>
  <si>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</si>
  <si>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</si>
  <si>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</si>
  <si>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</si>
  <si>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</si>
  <si>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</si>
  <si>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</si>
  <si>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</si>
  <si>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</si>
  <si>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</si>
  <si>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</si>
  <si>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</si>
  <si>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</si>
  <si>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</si>
  <si>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</si>
  <si>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</si>
  <si>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</si>
  <si>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</si>
  <si>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</si>
  <si>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</si>
  <si>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</si>
  <si>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</si>
  <si>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</si>
  <si>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</si>
  <si>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</si>
  <si>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</si>
  <si>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</si>
  <si>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</si>
  <si>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</si>
  <si>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</si>
  <si>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</si>
  <si>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</si>
  <si>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</si>
  <si>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</si>
  <si>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</si>
  <si>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</si>
  <si>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</si>
  <si>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</si>
  <si>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</si>
  <si>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</si>
  <si>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</si>
  <si>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</si>
  <si>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</si>
  <si>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</si>
  <si>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</si>
  <si>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</si>
  <si>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</si>
  <si>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</si>
  <si>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</si>
  <si>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</si>
  <si>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</si>
  <si>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</si>
  <si>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</si>
  <si>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</si>
  <si>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</si>
  <si>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</si>
  <si>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</si>
  <si>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</si>
  <si>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</si>
  <si>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</si>
  <si>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</si>
  <si>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</si>
  <si>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</si>
  <si>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</si>
  <si>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</si>
  <si>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</si>
  <si>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</si>
  <si>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</si>
  <si>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</si>
  <si>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</si>
  <si>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</si>
  <si>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</si>
  <si>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</si>
  <si>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</si>
  <si>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</si>
  <si>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</si>
  <si>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</si>
  <si>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</si>
  <si>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</si>
  <si>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</si>
  <si>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</si>
  <si>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</si>
  <si>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</si>
  <si>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</si>
  <si>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</si>
  <si>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</si>
  <si>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</si>
  <si>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</si>
  <si>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</si>
  <si>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</si>
  <si>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</si>
  <si>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</si>
  <si>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</si>
  <si>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</si>
  <si>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</si>
  <si>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</si>
  <si>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</si>
  <si>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</si>
  <si>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</si>
  <si>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</si>
  <si>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</si>
  <si>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</si>
  <si>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</si>
  <si>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</si>
  <si>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</si>
  <si>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</si>
  <si>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</si>
  <si>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</si>
  <si>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</si>
  <si>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</si>
  <si>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</si>
  <si>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</si>
  <si>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</si>
  <si>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</si>
  <si>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</si>
  <si>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</si>
  <si>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</si>
  <si>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</si>
  <si>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</si>
  <si>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</si>
  <si>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</si>
  <si>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</si>
  <si>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</si>
  <si>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</si>
  <si>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</si>
  <si>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</si>
  <si>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</si>
  <si>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</si>
  <si>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</si>
  <si>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</si>
  <si>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</si>
  <si>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</si>
  <si>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</si>
  <si>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</si>
  <si>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</si>
  <si>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</si>
  <si>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</si>
  <si>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</si>
  <si>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</si>
  <si>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</si>
  <si>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</si>
  <si>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</si>
  <si>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</si>
  <si>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</si>
  <si>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</si>
  <si>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</si>
  <si>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</si>
  <si>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</si>
  <si>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</si>
  <si>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</si>
  <si>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</si>
  <si>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</si>
  <si>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</si>
  <si>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</si>
  <si>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</si>
  <si>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</si>
  <si>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</si>
  <si>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</si>
  <si>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</si>
  <si>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</si>
  <si>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</si>
  <si>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</si>
  <si>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</si>
  <si>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</si>
  <si>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</si>
  <si>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</si>
  <si>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</si>
  <si>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</si>
  <si>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</si>
  <si>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</si>
  <si>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</si>
  <si>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</si>
  <si>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</si>
  <si>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</si>
  <si>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</si>
  <si>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</si>
  <si>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</si>
  <si>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</si>
  <si>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</si>
  <si>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</si>
  <si>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</si>
  <si>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</si>
  <si>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</si>
  <si>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</si>
  <si>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</si>
  <si>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</si>
  <si>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</si>
  <si>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</si>
  <si>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</si>
  <si>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</si>
  <si>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</si>
  <si>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</si>
  <si>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</si>
  <si>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</si>
  <si>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</si>
  <si>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</si>
  <si>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</si>
  <si>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</si>
  <si>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</si>
  <si>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</si>
  <si>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</si>
  <si>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</si>
  <si>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</si>
  <si>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</si>
  <si>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</si>
  <si>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</si>
  <si>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</si>
  <si>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</si>
  <si>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</si>
  <si>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</si>
  <si>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</si>
  <si>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</si>
  <si>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</si>
  <si>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</si>
  <si>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</si>
  <si>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</si>
  <si>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</si>
  <si>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</si>
  <si>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</si>
  <si>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</si>
  <si>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</si>
  <si>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</si>
  <si>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</si>
  <si>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</si>
  <si>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</si>
  <si>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</si>
  <si>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</si>
  <si>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</si>
  <si>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</si>
  <si>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</si>
  <si>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</si>
  <si>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</si>
  <si>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</si>
  <si>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</si>
  <si>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</si>
  <si>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</si>
  <si>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</si>
  <si>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</si>
  <si>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</si>
  <si>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</si>
  <si>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</si>
  <si>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</si>
  <si>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</si>
  <si>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</si>
  <si>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</si>
  <si>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</si>
  <si>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</si>
  <si>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</si>
  <si>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</si>
  <si>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</si>
  <si>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</si>
  <si>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</si>
  <si>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</si>
  <si>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</si>
  <si>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</si>
  <si>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</si>
  <si>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</si>
  <si>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</si>
  <si>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</si>
  <si>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</si>
  <si>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</si>
  <si>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</si>
  <si>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</si>
  <si>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</si>
  <si>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</si>
  <si>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</si>
  <si>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</si>
  <si>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</si>
  <si>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</si>
  <si>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</si>
  <si>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</si>
  <si>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</si>
  <si>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</si>
  <si>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</si>
  <si>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</si>
  <si>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</si>
  <si>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</si>
  <si>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</si>
  <si>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</si>
  <si>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</si>
  <si>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</si>
  <si>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</si>
  <si>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</si>
  <si>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</si>
  <si>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</si>
  <si>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</si>
  <si>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</si>
  <si>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</si>
  <si>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</si>
  <si>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</si>
  <si>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</si>
  <si>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</si>
  <si>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</si>
  <si>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</si>
  <si>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</si>
  <si>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</si>
  <si>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</si>
  <si>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</si>
  <si>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</si>
  <si>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</si>
  <si>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</si>
  <si>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</si>
  <si>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</si>
  <si>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</si>
  <si>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</si>
  <si>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</si>
  <si>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</si>
  <si>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</si>
  <si>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</si>
  <si>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</si>
  <si>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</si>
  <si>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</si>
  <si>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</si>
  <si>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</si>
  <si>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</si>
  <si>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</si>
  <si>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</si>
  <si>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</si>
  <si>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</si>
  <si>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</si>
  <si>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</si>
  <si>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</si>
  <si>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</si>
  <si>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</si>
  <si>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</si>
  <si>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</si>
  <si>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</si>
  <si>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</si>
  <si>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</si>
  <si>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</si>
  <si>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</si>
  <si>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</si>
  <si>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</si>
  <si>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</si>
  <si>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</si>
  <si>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</si>
  <si>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</si>
  <si>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</si>
  <si>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</si>
  <si>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</si>
  <si>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</si>
  <si>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</si>
  <si>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</si>
  <si>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</si>
  <si>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</si>
  <si>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</si>
  <si>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</si>
  <si>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</si>
  <si>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</si>
  <si>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</si>
  <si>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</si>
  <si>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</si>
  <si>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</si>
  <si>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</si>
  <si>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</si>
  <si>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</si>
  <si>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</si>
  <si>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</si>
  <si>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</si>
  <si>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</si>
  <si>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</si>
  <si>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</si>
  <si>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</si>
  <si>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</si>
  <si>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</si>
  <si>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</si>
  <si>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</si>
  <si>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</si>
  <si>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</si>
  <si>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</si>
  <si>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</si>
  <si>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</si>
  <si>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</si>
  <si>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</si>
  <si>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</si>
  <si>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</si>
  <si>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</si>
  <si>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</si>
  <si>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</si>
  <si>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</si>
  <si>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</si>
  <si>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</si>
  <si>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</si>
  <si>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</si>
  <si>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</si>
  <si>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</si>
  <si>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</si>
  <si>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</si>
  <si>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</si>
  <si>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</si>
  <si>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</si>
  <si>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</si>
  <si>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</si>
  <si>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</si>
  <si>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</si>
  <si>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</si>
  <si>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</si>
  <si>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</si>
  <si>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</si>
  <si>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</si>
  <si>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</si>
  <si>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</si>
  <si>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</si>
  <si>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</si>
  <si>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</si>
  <si>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</si>
  <si>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</si>
  <si>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</si>
  <si>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</si>
  <si>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</si>
  <si>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</si>
  <si>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</si>
  <si>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</si>
  <si>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</si>
  <si>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</si>
  <si>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</si>
  <si>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</si>
  <si>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</si>
  <si>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</si>
  <si>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</si>
  <si>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</si>
  <si>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</si>
  <si>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</si>
  <si>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</si>
  <si>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</si>
  <si>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</si>
  <si>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</si>
  <si>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</si>
  <si>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</si>
  <si>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</si>
  <si>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</si>
  <si>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</si>
  <si>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</si>
  <si>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</si>
  <si>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</si>
  <si>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</si>
  <si>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</si>
  <si>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</si>
  <si>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</si>
  <si>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</si>
  <si>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</si>
  <si>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</si>
  <si>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</si>
  <si>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</si>
  <si>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</si>
  <si>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</si>
  <si>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</si>
  <si>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</si>
  <si>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</si>
  <si>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</si>
  <si>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</si>
  <si>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</si>
  <si>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</si>
  <si>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</si>
  <si>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</si>
  <si>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</si>
  <si>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</si>
  <si>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</si>
  <si>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</si>
  <si>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</si>
  <si>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</si>
  <si>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</si>
  <si>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</si>
  <si>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</si>
  <si>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</si>
  <si>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</si>
  <si>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</si>
  <si>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</si>
  <si>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</si>
  <si>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</si>
  <si>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</si>
  <si>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</si>
  <si>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</si>
  <si>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</si>
  <si>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</si>
  <si>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</si>
  <si>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</si>
  <si>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</si>
  <si>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</si>
  <si>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</si>
  <si>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</si>
  <si>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</si>
  <si>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</si>
  <si>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</si>
  <si>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</si>
  <si>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</si>
  <si>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</si>
  <si>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</si>
  <si>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</si>
  <si>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</si>
  <si>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</si>
  <si>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</si>
  <si>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</si>
  <si>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</si>
  <si>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</si>
  <si>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</si>
  <si>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</si>
  <si>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</si>
  <si>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</si>
  <si>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</si>
  <si>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</si>
  <si>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</si>
  <si>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</si>
  <si>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</si>
  <si>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</si>
  <si>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</si>
  <si>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</si>
  <si>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</si>
  <si>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</si>
  <si>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</si>
  <si>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</si>
  <si>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</si>
  <si>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</si>
  <si>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</si>
  <si>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</si>
  <si>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</si>
  <si>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</si>
  <si>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</si>
  <si>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</si>
  <si>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</si>
  <si>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</si>
  <si>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</si>
  <si>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</si>
  <si>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</si>
  <si>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</si>
  <si>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</si>
  <si>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</si>
  <si>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</si>
  <si>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</si>
  <si>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</si>
  <si>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</si>
  <si>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</si>
  <si>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</si>
  <si>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</si>
  <si>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</si>
  <si>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</si>
  <si>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</si>
  <si>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</si>
  <si>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</si>
  <si>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Realizados estudios de oferta y demanda en cada uno de los Centros Regionales.</t>
  </si>
  <si>
    <t>8 estudios de oferta y demanda de cada región.</t>
  </si>
  <si>
    <t>Desarrollo de  las regiones grográficas en las que tiene incidencia la UNAH.</t>
  </si>
  <si>
    <t>Estudios de factibilidad.</t>
  </si>
  <si>
    <t>Redes Regionales</t>
  </si>
  <si>
    <t>JDU
Redes Regionales
VRA
DICU
DVUS</t>
  </si>
  <si>
    <t>Evidenciada la gestión universitaria en función de la transparencia y rendición de cuentas.</t>
  </si>
  <si>
    <t>Foros, talleres, seminarios y publicaciones</t>
  </si>
  <si>
    <t>Cumplimiento de las atribuciones de la JDU</t>
  </si>
  <si>
    <t>Propuestas, informes, publicaciones, listados de asistencias.</t>
  </si>
  <si>
    <t>Comunidad universitaria en particular y comunidad hondureña en general.</t>
  </si>
  <si>
    <t>JDU</t>
  </si>
  <si>
    <t>Consolidada la estructura organizativa de la oficina de transparencia de la UNAH.</t>
  </si>
  <si>
    <t>Cumplimiento con la legislación nacional sobre transparencia y rendición de cuentas.</t>
  </si>
  <si>
    <t>Aprobada y enfuncionamiento la estructura organizativa de la oficina de transparencia de la UNAH.</t>
  </si>
  <si>
    <t>Resolución de aprobación de la estructura de la oficina de transparencia de la UNAH.</t>
  </si>
  <si>
    <t>JDU
CCG</t>
  </si>
  <si>
    <t>Presentada ante el Consejo Universitario para  aprobación,  la Memoria Anual de la UNAH</t>
  </si>
  <si>
    <t>Memoria Anual de la UNAH, publicada.</t>
  </si>
  <si>
    <t>Memoria Anual de la UNAH</t>
  </si>
  <si>
    <t>Diseñadas las estrategias en apoyo a las Redes Regionales.</t>
  </si>
  <si>
    <t>Cumplimiento de la Política de Redes Regionales.</t>
  </si>
  <si>
    <t>Diagnósticos e informes.</t>
  </si>
  <si>
    <t>Población universitaria.</t>
  </si>
  <si>
    <t>JDU
Redes Regionales
VRA
SEDI</t>
  </si>
  <si>
    <t>Realizado un foro taller sobre ética y transparencia.</t>
  </si>
  <si>
    <t>Obtener una mayor participacion de la comunidad universitaria y sociedad hondureña</t>
  </si>
  <si>
    <t>Invitaciones, Listado de asistencia, soporte audiovisuales, informes.</t>
  </si>
  <si>
    <t>Presentado ante el Consejo Universitario el POA-Presupuesto en la fecha establecida.</t>
  </si>
  <si>
    <t>POA presupuesto de la UNAH, elaborado.</t>
  </si>
  <si>
    <t>POA PRESUPUESTO.</t>
  </si>
  <si>
    <t>Comunidad universitaria.</t>
  </si>
  <si>
    <t>JDU
RECTORÍA
SEAF
SEDI</t>
  </si>
  <si>
    <t>Presentado ante el Consejo Universitario, el Plan de Arbitrios de la UNAH.</t>
  </si>
  <si>
    <t>Elaborado y consensuado el Plan de Arbitrios de la UNAH.</t>
  </si>
  <si>
    <t>Dar cumplimiento con las atribuciones de la JDU</t>
  </si>
  <si>
    <t>Plan de Arbitrios de la UNAH</t>
  </si>
  <si>
    <t>Comunidad Universitaria</t>
  </si>
  <si>
    <t xml:space="preserve">JDU
Rctoría
CCG
Unidades Academicas y Administrativas
</t>
  </si>
  <si>
    <t>Auditados los Órganos y Organizaciones de la UNAH</t>
  </si>
  <si>
    <t>Al menos un Órgano o una Organización auditada.</t>
  </si>
  <si>
    <t>Informe de la Auditoría</t>
  </si>
  <si>
    <t>Órganos de Gobierno, Organizaciones de empleados y estudiantes.</t>
  </si>
  <si>
    <t>En aplicación el nuevo Reglamento de la JDU</t>
  </si>
  <si>
    <t>Aprobado y en aplicación el nuevo Reglamento.</t>
  </si>
  <si>
    <t>Armonización de atribuciones de la JDU en relación a los demas  órganos de gobierno universitario.</t>
  </si>
  <si>
    <t>Reglamento de la JDU</t>
  </si>
  <si>
    <t>Publicado el Manual de Procedimientos de Elección de Autoridades Universitarias.</t>
  </si>
  <si>
    <t xml:space="preserve">Aprobado y en aplicación el Manual de Procedimientos de Elección de Autoridades Universitarias. </t>
  </si>
  <si>
    <t>Establecer el procedimiento de nombramiento de autoridades de forma transparente.</t>
  </si>
  <si>
    <t>Manual de Procedimientos</t>
  </si>
  <si>
    <t>Publicados los Reglamentos y Manuales de Procedimientos aprobados por la JDU.</t>
  </si>
  <si>
    <t>Aprobados y en aplicación los Reglamentos y Manuales de procedimientos.</t>
  </si>
  <si>
    <t>Normar los procedimientos para fortalecer la gestion administrativa.</t>
  </si>
  <si>
    <t>Reglamentos y Manuales de procedimientos</t>
  </si>
  <si>
    <t>Conocimiento de otros modelos de gestion administrativa exitosos y aplicables a la UNAH, para el fortalecimiento institucional.</t>
  </si>
  <si>
    <t>Propuestas de implementación de los modelos de gestión administrativa.</t>
  </si>
  <si>
    <t>Establecer vinculos de cooperación con otras universidades del extranjero</t>
  </si>
  <si>
    <t>Informes</t>
  </si>
  <si>
    <t>Unidad modernizada y aplicandose el nuevo modelo.</t>
  </si>
  <si>
    <t>Modernización de la Unidad de Auditoría Interna para eficientar los procesos</t>
  </si>
  <si>
    <t>Acuerdos, Resoluciones, Informes</t>
  </si>
  <si>
    <t>Oficina de la Auditoría Interna</t>
  </si>
  <si>
    <t>JDU
Unidad de Auditoría Interna.</t>
  </si>
  <si>
    <t>Cumplimiento de objetivos propuestos.</t>
  </si>
  <si>
    <t>Actas, Acuerdos y Resoluciones.</t>
  </si>
  <si>
    <t>Actas, Acuerdos, Resoluciones y providencias.</t>
  </si>
  <si>
    <t>Propuesta de capacitación</t>
  </si>
  <si>
    <t>Fortalecer el conocimiento del personal de la JDU</t>
  </si>
  <si>
    <t>Listados de asistencia, informes</t>
  </si>
  <si>
    <t>Personal de la JDU</t>
  </si>
  <si>
    <t>Identificados los criterios de calidad y equidad.</t>
  </si>
  <si>
    <t>Diseño de  propuestas</t>
  </si>
  <si>
    <t>Ampliar la cobertura de los servicios que presta la UNAH.</t>
  </si>
  <si>
    <t>Propuestas, informes, listados de asistencia.</t>
  </si>
  <si>
    <t>Sistema de Educación Media.</t>
  </si>
  <si>
    <t>JDU
VRA
Sistema de Admisión, DIPP</t>
  </si>
  <si>
    <t>Sistematizadas y actualizadas las estadístas educativas de UNAH.</t>
  </si>
  <si>
    <t>Bases de datos de estadísticas educativas actualizadas permanentemente.</t>
  </si>
  <si>
    <t>Facilitar los procesos para la toma de decisiones de manera oportuna y transparente.</t>
  </si>
  <si>
    <t>Bases de datos</t>
  </si>
  <si>
    <t>Comunidad universitaria</t>
  </si>
  <si>
    <t>JDU
SEDI</t>
  </si>
  <si>
    <t>Acuerdo, publicaciones de convocatoria a concurso</t>
  </si>
  <si>
    <t>Sociedad Hondureña</t>
  </si>
  <si>
    <t>Consolidación del gobierno universitario.</t>
  </si>
  <si>
    <t>Director (a) del CURVA en funciones.</t>
  </si>
  <si>
    <t>Nombrados los Representantes propietarios y suplentes ante el Consejo de Educación Superior (CES).</t>
  </si>
  <si>
    <t>Integrado y en funciones el CES.</t>
  </si>
  <si>
    <t>Resolución</t>
  </si>
  <si>
    <t>JDU
Rectoría</t>
  </si>
  <si>
    <t>Nivel de Educación Superior</t>
  </si>
  <si>
    <t>Establecida la organización interna de la UNAH</t>
  </si>
  <si>
    <t>Propuestas de estructuras organizativas.</t>
  </si>
  <si>
    <t>Fortalecimiento de la organización interna de la UNAH</t>
  </si>
  <si>
    <t>Propuestas de estructuras organizativas, Resoluciones.</t>
  </si>
  <si>
    <t>Propuestas de armonización de la legislación universitaria</t>
  </si>
  <si>
    <t>Revisada la legislación universitaria.</t>
  </si>
  <si>
    <t xml:space="preserve">Delimitar las atribuciones y competencias de los órganos de gobierno universitario. </t>
  </si>
  <si>
    <t>Propuestas de armonizacion de normativa universitaria.</t>
  </si>
  <si>
    <t>Instalado y funcionando el equipo en la oficina de la JDU.</t>
  </si>
  <si>
    <t>Hardware y software</t>
  </si>
  <si>
    <t>Diseñadas las estrategias para la toma de desiciones</t>
  </si>
  <si>
    <t>Diagnóstico y propuestas elaboradas.</t>
  </si>
  <si>
    <t>Seguimiento a resultados operativos.</t>
  </si>
  <si>
    <t>Facultades y Unidades Académicas y Administrativas.</t>
  </si>
  <si>
    <t>Adquirido el equipo necesario para el buen funcionamiento de la JDU</t>
  </si>
  <si>
    <t>Adquirido el equipo y funcionando.</t>
  </si>
  <si>
    <t>Fortalecimiendel modelo de auditoria basado en la gestion de riesgos.</t>
  </si>
  <si>
    <t>Equipo de computo</t>
  </si>
  <si>
    <t>Personal de la Auditoria Interna</t>
  </si>
  <si>
    <t>JDU
Auditoría Interna</t>
  </si>
  <si>
    <t>Instalada y en funcionamiento equipo de computo.</t>
  </si>
  <si>
    <t>Estrategias implementandose.</t>
  </si>
  <si>
    <t>Procesos de auditoría eficientes.</t>
  </si>
  <si>
    <t>a). Mejoramiento de la Calidad y la Pertinencia.</t>
  </si>
  <si>
    <t>b). Fortalecimiento de  la Planificación, Monitoria y Evaluación de la Gestión Académico-administrativa.</t>
  </si>
  <si>
    <t>c). Mejoramiento de la Calidad, la Pertinencia y la Equidad.</t>
  </si>
  <si>
    <t>1. Crear espacios para la rendición de cuentas a la comunidad universitaria, al Estado y a la sociedad hondureña.</t>
  </si>
  <si>
    <t>2. Consolidar  la oficina de acceso a la información pública dependiente de la Comisión de Control de Gestión.</t>
  </si>
  <si>
    <t>4. Realización de un Foro-Taller sobre el tema de  ética y transparencia.</t>
  </si>
  <si>
    <t>1. Coordinar con las instancias competentes desde inicio del año, la elaboración del POA- Presupuesto 2017, para su presentación ante el Consejo Universitario en las fechas establecidas.</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</si>
  <si>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</si>
  <si>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</si>
  <si>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</si>
  <si>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</si>
  <si>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</si>
  <si>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Elaboración y análisis de la Propuesta de Plan de Arbitrios de la UNAH.</t>
  </si>
  <si>
    <t>2. Socialización, aprobación y envío a publicación del nuevo Reglamento de la Junta de Dirección Universitaria.</t>
  </si>
  <si>
    <t>3. Publicación del Manual de Procedimientos de Elección de Autoridades Universitarias.</t>
  </si>
  <si>
    <t>4. Aprobación y publicación de Reglamentos y manuales de procedimientos.</t>
  </si>
  <si>
    <t>6. Fortalecimiento del nuevo modelo basado en gestión de riesgo  de la Oficina de Auditoría Interna.</t>
  </si>
  <si>
    <t>a). Fortalecimiento Institucional mediante el desarrollo Docente y Personal Administrativo responde a las necesidades académicas y a lo establecido en la normativa institucional</t>
  </si>
  <si>
    <t xml:space="preserve">1. Estudio de la organización y funcionamiento de las Redes Regionales, con el fin de proponer y ejecutar las acciones que correspondan. </t>
  </si>
  <si>
    <t xml:space="preserve">2. Apoyar y promover en los Centros Regionales la creación de carreras Técnicas, con alto grado de pertinencia, en base a estudios de oferta y demanda de cada región educativa. </t>
  </si>
  <si>
    <t>6.a.1</t>
  </si>
  <si>
    <t>a). Promover  la  capacitación continua de los miembros de la comunidad universitaria para  el desarrollo de las competencias de las TIC.</t>
  </si>
  <si>
    <t>b). Apoyar mediante el uso de los espacios y recursos web, las actividades propias de difusión y posicionamiento de la institución en todas las áreas del contexto nacional e internacional</t>
  </si>
  <si>
    <t>c). Promover la aplicación de nuevas tecnologías en las diferentes áreas del conocimiento con base en las necesidades institucionales y tendencias mundiales.</t>
  </si>
  <si>
    <t>d). Promover el uso adecuado, ético y solidario de las TIC para el desarrollo de la academia, la ciencia y la cultura.</t>
  </si>
  <si>
    <t>e). Disponer de recursos de información y aprendizaje en todos sus formatos para todas las áreas del conocimiento, actualizados y pertinentes.</t>
  </si>
  <si>
    <t xml:space="preserve">f). Promover el uso de estándares que permitan el intercambio  de información mediante las TICs con otras instituciones de manera rápida y eficiente. </t>
  </si>
  <si>
    <t>g). Promover las TICs en apoyo a la docencia no presencial para el fortalecimiento del Sistema de Educación a Distancia</t>
  </si>
  <si>
    <t>h). Promover las TICs en apoyo a la docencia presencial</t>
  </si>
  <si>
    <t>i). Apoyar el desarrollo permanente, sostenibilidad y seguridad de la UNAHnet.</t>
  </si>
  <si>
    <t>j). Disponer de los sistemas de información y aplicaciones informáticas para el desarrollo institucional observando las normas y políticas institucionales y las leyes nacionales.</t>
  </si>
  <si>
    <t>k). Optimizar la adquisición y mantenimiento de equipo informático observando las normas y políticas institucionales y las leyes nacionales. (Plan de Renovación, Plan de Adquisición y Plan de Mantenimiento - REFERENCIA)</t>
  </si>
  <si>
    <t>l). Gestionar la administración electrónica a través de la automatización de los servicios académicos y administrativos.</t>
  </si>
  <si>
    <t>m). Disponer de informacion institucional en soporte electrónico o de manera digital, con el fin de mejorar todas las gestiones tanto administrativas como academicas.  (Repositorios - REFERENCIA)</t>
  </si>
  <si>
    <t>n). Modernizar los procesos institucionales incrementando su eficiencia y ejecución (Inteligencia de Negocios - REFERENCIA)</t>
  </si>
  <si>
    <t>o). Contar con un marco regulatorio que garantice un crecimiento estandarizado y un uso eficiente de los recursos de TI en la institución.</t>
  </si>
  <si>
    <t>17.e.1</t>
  </si>
  <si>
    <t>17.e.2</t>
  </si>
  <si>
    <t>Pantalla Plasma 120"</t>
  </si>
  <si>
    <t>Equipo para video conferencia</t>
  </si>
  <si>
    <t xml:space="preserve">1. Revisar y dictaminar la asignación y uso de los recursos por los diferentes Órganos, autoridades y organizaciones de empleados y estudiantes de la UNAH.  </t>
  </si>
  <si>
    <t xml:space="preserve">1. Fortalecer el conocimiento del personal de la Junta de Dirección Universitaria en temas de competencia de este Órgano de Gobierno. </t>
  </si>
  <si>
    <t>Fortalecer el el desarrollo de academia, la ciencia y la tecnología a través de las  TIC.</t>
  </si>
  <si>
    <t>17.e.2 Fortalecimiento de las TIC mediante el uso de recursos de información y aprendizaje en apoyo a la implementación del nuevo modelo de Auditoría Interna.</t>
  </si>
  <si>
    <t>6.c.2</t>
  </si>
  <si>
    <t>8.a.1</t>
  </si>
  <si>
    <t>8.a.2</t>
  </si>
  <si>
    <t>8.a.3</t>
  </si>
  <si>
    <t>8.a.4</t>
  </si>
  <si>
    <t>8.b.1</t>
  </si>
  <si>
    <t>Alquileres</t>
  </si>
  <si>
    <t>Tintas y toners</t>
  </si>
  <si>
    <t>Folders y material vario de oficina</t>
  </si>
  <si>
    <t>marzo</t>
  </si>
  <si>
    <t>mayo</t>
  </si>
  <si>
    <t>junio</t>
  </si>
  <si>
    <t>julio</t>
  </si>
  <si>
    <t>agosto</t>
  </si>
  <si>
    <t>septiembre</t>
  </si>
  <si>
    <t>octubre</t>
  </si>
  <si>
    <t>noviembre</t>
  </si>
  <si>
    <t>3. Coordinar la elaboración y difusión de la Memoria Anual de la UNAH en coordinación con las instancias competentes para su presentación ante el Consejo Universitario en las fechas establecidas.</t>
  </si>
  <si>
    <t>abril</t>
  </si>
  <si>
    <t>11.a.1</t>
  </si>
  <si>
    <t>11.e.1</t>
  </si>
  <si>
    <t>11.e.2</t>
  </si>
  <si>
    <t>11.e.3</t>
  </si>
  <si>
    <t>11.e.4</t>
  </si>
  <si>
    <t>11.e.5</t>
  </si>
  <si>
    <t>11.e.6</t>
  </si>
  <si>
    <t>11.e.7</t>
  </si>
  <si>
    <t>12.a.1</t>
  </si>
  <si>
    <t>a). Mejoramiento de la Calidad, la Pertinencia y la Equidad.</t>
  </si>
  <si>
    <t xml:space="preserve">1. Seminario Taller sobre el balance e impacto de la aplicación de la  PAA a 10 años de su aplicación, con el fin de valorar los criterios de calidad y equidad. </t>
  </si>
  <si>
    <t>2. Impulsar la creación de un sistema de estadísticas educativas que permitan medir las metas y facilitar la toma de decisiones.</t>
  </si>
  <si>
    <t>13.a.1</t>
  </si>
  <si>
    <t>13.a.2</t>
  </si>
  <si>
    <t xml:space="preserve">1. Proceso de elección del Director del CURVA. </t>
  </si>
  <si>
    <t>2. Proceso de elección de los  Representantes ante el Consejo de Educación Superior.</t>
  </si>
  <si>
    <t>15.a.1</t>
  </si>
  <si>
    <t>15.a.2</t>
  </si>
  <si>
    <t xml:space="preserve">1. Estudio y Análisis de estructuras organizativas de las diferentes instancias de ejecucion, asesoramiento y apoyo del gobierno universitario, en función de la calidad y pertinencia de su quehacer.  </t>
  </si>
  <si>
    <t>15.b.1</t>
  </si>
  <si>
    <t>15.b.2</t>
  </si>
  <si>
    <t xml:space="preserve">JDU
Rectoría
Secretaría General
</t>
  </si>
  <si>
    <t>Materiales de oficina</t>
  </si>
  <si>
    <t>Tnitas y toners</t>
  </si>
  <si>
    <t>Pago de impuestos y otros servicios financieros</t>
  </si>
  <si>
    <t>Servicios de transporte eventuales</t>
  </si>
  <si>
    <t>Publicaciones e imprenta</t>
  </si>
  <si>
    <t>Diagnóstico y propuestas de estrategias de desarrollo.</t>
  </si>
  <si>
    <t>Materiales de limpieza</t>
  </si>
  <si>
    <t>Materiales electricos</t>
  </si>
  <si>
    <t>Otros servicios comerciales y financieros</t>
  </si>
  <si>
    <t>Transportes eventuales</t>
  </si>
  <si>
    <t>8. Seguimiento a resultados operativos de Facultades, Unidades Académicas y Administrativas de la UNAH.</t>
  </si>
  <si>
    <t>11.e.8</t>
  </si>
  <si>
    <t>Papel de escritorio</t>
  </si>
  <si>
    <t>Carpetas</t>
  </si>
  <si>
    <t>Publicacion de Reglamento</t>
  </si>
  <si>
    <t>diciembre</t>
  </si>
  <si>
    <t>Material de limpieza</t>
  </si>
  <si>
    <t>5. Conocer modelos de gestión universitaria que desarrollan otras universidades del extranjero.</t>
  </si>
  <si>
    <t>Boletos aereo</t>
  </si>
  <si>
    <t>7. Sesiones de trabajo del Pleno de Directores para dar cumplimiento a las atribuciones de la Ley Orgánica y sus reglamentos.</t>
  </si>
  <si>
    <t>Transporte</t>
  </si>
  <si>
    <t>Libros, revistas y periodicos</t>
  </si>
  <si>
    <t>Papel membretado</t>
  </si>
  <si>
    <t>Servicios ceremoniales y protocolo</t>
  </si>
  <si>
    <t>Gasolina</t>
  </si>
  <si>
    <t>Actuaciones artisticas</t>
  </si>
  <si>
    <t>Publicidad y propoganda</t>
  </si>
  <si>
    <t>Conocimientos adquiridos y en aplicación.</t>
  </si>
  <si>
    <t>Expositores</t>
  </si>
  <si>
    <t>17.e.1 Fortalecimiento de las TIC mediante a dotación de recursos de información y aprendizaje necesarios para el buen funcionamiento de la JDU</t>
  </si>
  <si>
    <t xml:space="preserve">2. Revisión de la Legislación Universitaria para su armonización. </t>
  </si>
  <si>
    <t>otros servicios comercilaes financieros</t>
  </si>
  <si>
    <t>Publicaciones</t>
  </si>
  <si>
    <t>Decoracion y otros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</si>
</sst>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0"/>
      <name val="Calibri"/>
      <family val="2"/>
    </font>
    <font>
      <sz val="12"/>
      <color rgb="FFFF000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9" fillId="0" borderId="42" xfId="19" applyFont="1" applyBorder="1" applyAlignment="1">
      <alignment horizontal="center" vertical="center" wrapText="1"/>
    </xf>
    <xf numFmtId="0" fontId="29" fillId="0" borderId="13" xfId="19" applyFont="1" applyBorder="1" applyAlignment="1">
      <alignment horizontal="center" vertical="center" wrapText="1"/>
    </xf>
    <xf numFmtId="0" fontId="66" fillId="0" borderId="26" xfId="19"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8" fillId="0" borderId="26" xfId="19" applyFont="1" applyBorder="1" applyAlignment="1">
      <alignment horizontal="center" vertical="center" wrapText="1"/>
    </xf>
    <xf numFmtId="0" fontId="0" fillId="0" borderId="0" xfId="0" applyAlignment="1">
      <alignment wrapText="1"/>
    </xf>
    <xf numFmtId="0" fontId="0" fillId="0" borderId="26" xfId="0" applyFont="1" applyFill="1" applyBorder="1" applyAlignment="1">
      <alignment horizontal="center" vertical="center" wrapText="1"/>
    </xf>
    <xf numFmtId="0" fontId="75" fillId="0" borderId="26" xfId="0" applyFont="1" applyFill="1" applyBorder="1" applyAlignment="1">
      <alignment horizontal="center" vertical="center" wrapText="1"/>
    </xf>
    <xf numFmtId="0" fontId="76" fillId="0" borderId="26" xfId="0" applyFont="1" applyFill="1" applyBorder="1" applyAlignment="1">
      <alignment horizontal="center" vertical="center" wrapText="1"/>
    </xf>
    <xf numFmtId="0" fontId="77" fillId="0" borderId="26" xfId="0" applyFont="1" applyFill="1" applyBorder="1" applyAlignment="1">
      <alignment horizontal="center" vertical="center" wrapText="1"/>
    </xf>
    <xf numFmtId="9" fontId="76" fillId="0" borderId="26" xfId="0" applyNumberFormat="1" applyFont="1" applyFill="1" applyBorder="1" applyAlignment="1">
      <alignment horizontal="center" vertical="center" wrapText="1"/>
    </xf>
    <xf numFmtId="0" fontId="0" fillId="0" borderId="0" xfId="0" applyAlignment="1">
      <alignment vertical="center" wrapText="1"/>
    </xf>
    <xf numFmtId="0" fontId="75" fillId="0" borderId="26" xfId="0" applyFont="1" applyBorder="1" applyAlignment="1">
      <alignment horizontal="center" vertical="center" wrapText="1"/>
    </xf>
    <xf numFmtId="0" fontId="78" fillId="0" borderId="26" xfId="19" applyFont="1" applyFill="1" applyBorder="1" applyAlignment="1">
      <alignment horizontal="center" vertical="center" wrapText="1"/>
    </xf>
    <xf numFmtId="0" fontId="33" fillId="0" borderId="26" xfId="19" applyFont="1" applyFill="1" applyBorder="1" applyAlignment="1">
      <alignment horizontal="center" vertical="top"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9" fontId="39" fillId="0" borderId="26" xfId="17" applyFont="1" applyFill="1" applyBorder="1" applyAlignment="1">
      <alignment horizontal="center" vertical="center"/>
    </xf>
    <xf numFmtId="9" fontId="33" fillId="0" borderId="26" xfId="17"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5" fillId="0" borderId="2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79" fillId="0" borderId="26" xfId="19" applyFont="1" applyFill="1" applyBorder="1" applyAlignment="1">
      <alignment horizontal="center" vertical="top" wrapText="1"/>
    </xf>
    <xf numFmtId="9" fontId="33" fillId="10" borderId="26" xfId="19" applyNumberFormat="1" applyFont="1" applyFill="1" applyBorder="1" applyAlignment="1">
      <alignment vertical="top" wrapText="1"/>
    </xf>
    <xf numFmtId="9" fontId="33" fillId="10" borderId="26" xfId="17" applyFont="1" applyFill="1" applyBorder="1" applyAlignment="1">
      <alignmen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9" fillId="0" borderId="29" xfId="19" applyFont="1" applyBorder="1" applyAlignment="1">
      <alignment horizontal="center" vertical="center" wrapText="1"/>
    </xf>
    <xf numFmtId="0" fontId="29" fillId="0" borderId="58" xfId="19" applyFont="1" applyBorder="1" applyAlignment="1">
      <alignment horizontal="center" vertical="center" wrapText="1"/>
    </xf>
    <xf numFmtId="0" fontId="29" fillId="0" borderId="42" xfId="19" applyFont="1" applyBorder="1" applyAlignment="1">
      <alignment horizontal="center"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top" wrapText="1"/>
    </xf>
    <xf numFmtId="0" fontId="27" fillId="0" borderId="28" xfId="16" applyFont="1" applyBorder="1" applyAlignment="1">
      <alignment horizontal="center" vertical="top" wrapText="1"/>
    </xf>
    <xf numFmtId="0" fontId="27" fillId="0" borderId="27" xfId="16" applyFont="1" applyBorder="1" applyAlignment="1">
      <alignment horizontal="center" vertical="top"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c:v>
                </c:pt>
                <c:pt idx="16">
                  <c:v>0</c:v>
                </c:pt>
              </c:numCache>
            </c:numRef>
          </c:val>
        </c:ser>
        <c:dLbls>
          <c:showLegendKey val="0"/>
          <c:showVal val="0"/>
          <c:showCatName val="0"/>
          <c:showSerName val="0"/>
          <c:showPercent val="0"/>
          <c:showBubbleSize val="0"/>
        </c:dLbls>
        <c:gapWidth val="150"/>
        <c:shape val="box"/>
        <c:axId val="84909440"/>
        <c:axId val="84919424"/>
        <c:axId val="0"/>
      </c:bar3DChart>
      <c:catAx>
        <c:axId val="84909440"/>
        <c:scaling>
          <c:orientation val="minMax"/>
        </c:scaling>
        <c:delete val="0"/>
        <c:axPos val="b"/>
        <c:numFmt formatCode="General" sourceLinked="0"/>
        <c:majorTickMark val="none"/>
        <c:minorTickMark val="none"/>
        <c:tickLblPos val="nextTo"/>
        <c:txPr>
          <a:bodyPr/>
          <a:lstStyle/>
          <a:p>
            <a:pPr>
              <a:defRPr lang="es-HN"/>
            </a:pPr>
            <a:endParaRPr lang="es-HN"/>
          </a:p>
        </c:txPr>
        <c:crossAx val="84919424"/>
        <c:crosses val="autoZero"/>
        <c:auto val="1"/>
        <c:lblAlgn val="ctr"/>
        <c:lblOffset val="100"/>
        <c:noMultiLvlLbl val="0"/>
      </c:catAx>
      <c:valAx>
        <c:axId val="849194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9094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4933632"/>
        <c:axId val="88118016"/>
        <c:axId val="0"/>
      </c:bar3DChart>
      <c:catAx>
        <c:axId val="84933632"/>
        <c:scaling>
          <c:orientation val="minMax"/>
        </c:scaling>
        <c:delete val="0"/>
        <c:axPos val="b"/>
        <c:numFmt formatCode="General" sourceLinked="0"/>
        <c:majorTickMark val="none"/>
        <c:minorTickMark val="none"/>
        <c:tickLblPos val="nextTo"/>
        <c:txPr>
          <a:bodyPr/>
          <a:lstStyle/>
          <a:p>
            <a:pPr>
              <a:defRPr lang="es-HN"/>
            </a:pPr>
            <a:endParaRPr lang="es-HN"/>
          </a:p>
        </c:txPr>
        <c:crossAx val="88118016"/>
        <c:crosses val="autoZero"/>
        <c:auto val="1"/>
        <c:lblAlgn val="ctr"/>
        <c:lblOffset val="100"/>
        <c:noMultiLvlLbl val="0"/>
      </c:catAx>
      <c:valAx>
        <c:axId val="881180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9336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0</c:v>
                </c:pt>
                <c:pt idx="2">
                  <c:v>0</c:v>
                </c:pt>
                <c:pt idx="3">
                  <c:v>9</c:v>
                </c:pt>
                <c:pt idx="4">
                  <c:v>0</c:v>
                </c:pt>
                <c:pt idx="5">
                  <c:v>0</c:v>
                </c:pt>
                <c:pt idx="6">
                  <c:v>0</c:v>
                </c:pt>
                <c:pt idx="7">
                  <c:v>0</c:v>
                </c:pt>
                <c:pt idx="8">
                  <c:v>0</c:v>
                </c:pt>
                <c:pt idx="9">
                  <c:v>0</c:v>
                </c:pt>
                <c:pt idx="10">
                  <c:v>0</c:v>
                </c:pt>
                <c:pt idx="11">
                  <c:v>1</c:v>
                </c:pt>
                <c:pt idx="12">
                  <c:v>0</c:v>
                </c:pt>
                <c:pt idx="13">
                  <c:v>5</c:v>
                </c:pt>
                <c:pt idx="14">
                  <c:v>0</c:v>
                </c:pt>
                <c:pt idx="15">
                  <c:v>12</c:v>
                </c:pt>
                <c:pt idx="16">
                  <c:v>0</c:v>
                </c:pt>
              </c:numCache>
            </c:numRef>
          </c:val>
        </c:ser>
        <c:dLbls>
          <c:showLegendKey val="0"/>
          <c:showVal val="0"/>
          <c:showCatName val="0"/>
          <c:showSerName val="0"/>
          <c:showPercent val="0"/>
          <c:showBubbleSize val="0"/>
        </c:dLbls>
        <c:gapWidth val="150"/>
        <c:shape val="box"/>
        <c:axId val="88132224"/>
        <c:axId val="88142208"/>
        <c:axId val="0"/>
      </c:bar3DChart>
      <c:catAx>
        <c:axId val="88132224"/>
        <c:scaling>
          <c:orientation val="minMax"/>
        </c:scaling>
        <c:delete val="0"/>
        <c:axPos val="b"/>
        <c:numFmt formatCode="General" sourceLinked="0"/>
        <c:majorTickMark val="none"/>
        <c:minorTickMark val="none"/>
        <c:tickLblPos val="nextTo"/>
        <c:txPr>
          <a:bodyPr/>
          <a:lstStyle/>
          <a:p>
            <a:pPr>
              <a:defRPr lang="es-HN"/>
            </a:pPr>
            <a:endParaRPr lang="es-HN"/>
          </a:p>
        </c:txPr>
        <c:crossAx val="88142208"/>
        <c:crosses val="autoZero"/>
        <c:auto val="1"/>
        <c:lblAlgn val="ctr"/>
        <c:lblOffset val="100"/>
        <c:noMultiLvlLbl val="0"/>
      </c:catAx>
      <c:valAx>
        <c:axId val="881422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1322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Desarrollo%20D89e%20Innov.%20Curricu."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Desarrollo D89e Innov"/>
    </sheetNames>
    <sheetDataSet>
      <sheetData sheetId="0" refreshError="1"/>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6"/>
      <c r="U2" s="536"/>
      <c r="V2" s="536"/>
      <c r="W2" s="536"/>
      <c r="X2" s="536"/>
      <c r="Y2" s="536"/>
      <c r="Z2" s="536"/>
      <c r="AA2" s="536"/>
      <c r="AB2" s="536"/>
      <c r="AC2" s="536" t="s">
        <v>25</v>
      </c>
      <c r="AD2" s="536"/>
      <c r="AE2" s="536"/>
      <c r="AF2" s="536"/>
      <c r="AG2" s="536"/>
      <c r="AH2" s="536"/>
      <c r="AI2" s="536"/>
      <c r="AJ2" s="536"/>
    </row>
    <row r="3" spans="2:36" ht="16.5" customHeight="1" x14ac:dyDescent="0.25">
      <c r="B3" s="33" t="s">
        <v>7</v>
      </c>
      <c r="C3" s="33"/>
      <c r="D3" s="33"/>
      <c r="E3" s="33"/>
      <c r="F3" s="33"/>
      <c r="G3" s="33"/>
      <c r="H3" s="33"/>
      <c r="I3" s="33"/>
      <c r="J3" s="33"/>
      <c r="K3" s="33"/>
      <c r="L3" s="33"/>
      <c r="M3" s="33"/>
      <c r="N3" s="33"/>
      <c r="O3" s="33"/>
      <c r="P3" s="33"/>
      <c r="Q3" s="33"/>
      <c r="R3" s="33"/>
      <c r="S3" s="33"/>
      <c r="T3" s="536"/>
      <c r="U3" s="536"/>
      <c r="V3" s="536"/>
      <c r="W3" s="536"/>
      <c r="X3" s="536"/>
      <c r="Y3" s="536"/>
      <c r="Z3" s="536"/>
      <c r="AA3" s="536"/>
      <c r="AB3" s="536"/>
      <c r="AC3" s="536" t="s">
        <v>7</v>
      </c>
      <c r="AD3" s="536"/>
      <c r="AE3" s="536"/>
      <c r="AF3" s="536"/>
      <c r="AG3" s="536"/>
      <c r="AH3" s="536"/>
      <c r="AI3" s="536"/>
      <c r="AJ3" s="536"/>
    </row>
    <row r="4" spans="2:36" ht="12.75" customHeight="1" x14ac:dyDescent="0.25">
      <c r="B4" s="33" t="s">
        <v>36</v>
      </c>
      <c r="C4" s="33"/>
      <c r="D4" s="33"/>
      <c r="E4" s="33"/>
      <c r="F4" s="33"/>
      <c r="G4" s="33"/>
      <c r="H4" s="33"/>
      <c r="I4" s="33"/>
      <c r="J4" s="33"/>
      <c r="K4" s="33"/>
      <c r="L4" s="33"/>
      <c r="M4" s="33"/>
      <c r="N4" s="33"/>
      <c r="O4" s="33"/>
      <c r="P4" s="33"/>
      <c r="Q4" s="33"/>
      <c r="R4" s="33"/>
      <c r="S4" s="33"/>
      <c r="T4" s="536"/>
      <c r="U4" s="536"/>
      <c r="V4" s="536"/>
      <c r="W4" s="536"/>
      <c r="X4" s="536"/>
      <c r="Y4" s="536"/>
      <c r="Z4" s="536"/>
      <c r="AA4" s="536"/>
      <c r="AB4" s="536"/>
      <c r="AC4" s="536" t="s">
        <v>36</v>
      </c>
      <c r="AD4" s="536"/>
      <c r="AE4" s="536"/>
      <c r="AF4" s="536"/>
      <c r="AG4" s="536"/>
      <c r="AH4" s="536"/>
      <c r="AI4" s="536"/>
      <c r="AJ4" s="536"/>
    </row>
    <row r="5" spans="2:36" ht="15.75" x14ac:dyDescent="0.25">
      <c r="B5" s="2"/>
      <c r="C5" s="2"/>
      <c r="D5" s="2"/>
    </row>
    <row r="6" spans="2:36" ht="16.5" thickBot="1" x14ac:dyDescent="0.3">
      <c r="B6" s="2"/>
      <c r="C6" s="2"/>
      <c r="D6" s="2"/>
    </row>
    <row r="7" spans="2:36" ht="75.75" customHeight="1" x14ac:dyDescent="0.25">
      <c r="B7" s="533" t="s">
        <v>20</v>
      </c>
      <c r="C7" s="533" t="s">
        <v>38</v>
      </c>
      <c r="D7" s="533" t="s">
        <v>39</v>
      </c>
      <c r="E7" s="542" t="s">
        <v>40</v>
      </c>
      <c r="F7" s="533" t="s">
        <v>37</v>
      </c>
      <c r="G7" s="542" t="s">
        <v>9</v>
      </c>
      <c r="H7" s="531" t="s">
        <v>0</v>
      </c>
      <c r="I7" s="531" t="s">
        <v>8</v>
      </c>
      <c r="J7" s="531" t="s">
        <v>16</v>
      </c>
      <c r="K7" s="531"/>
      <c r="L7" s="531" t="s">
        <v>13</v>
      </c>
      <c r="M7" s="531"/>
      <c r="N7" s="531"/>
      <c r="O7" s="531"/>
      <c r="P7" s="531"/>
      <c r="Q7" s="531"/>
      <c r="R7" s="531"/>
      <c r="S7" s="531"/>
      <c r="T7" s="533" t="s">
        <v>14</v>
      </c>
      <c r="U7" s="531" t="s">
        <v>18</v>
      </c>
      <c r="V7" s="531" t="s">
        <v>26</v>
      </c>
      <c r="W7" s="531"/>
      <c r="X7" s="531" t="s">
        <v>15</v>
      </c>
      <c r="Y7" s="531" t="s">
        <v>17</v>
      </c>
      <c r="Z7" s="531"/>
      <c r="AA7" s="531" t="s">
        <v>22</v>
      </c>
      <c r="AB7" s="531" t="s">
        <v>32</v>
      </c>
      <c r="AC7" s="537" t="s">
        <v>31</v>
      </c>
      <c r="AD7" s="537"/>
      <c r="AE7" s="537"/>
      <c r="AF7" s="537"/>
      <c r="AG7" s="531" t="s">
        <v>28</v>
      </c>
      <c r="AH7" s="531" t="s">
        <v>29</v>
      </c>
      <c r="AI7" s="531" t="s">
        <v>1</v>
      </c>
      <c r="AJ7" s="531" t="s">
        <v>2</v>
      </c>
    </row>
    <row r="8" spans="2:36" ht="15.75" customHeight="1" x14ac:dyDescent="0.25">
      <c r="B8" s="534"/>
      <c r="C8" s="534"/>
      <c r="D8" s="534"/>
      <c r="E8" s="543"/>
      <c r="F8" s="534"/>
      <c r="G8" s="543"/>
      <c r="H8" s="532"/>
      <c r="I8" s="532"/>
      <c r="J8" s="532" t="s">
        <v>33</v>
      </c>
      <c r="K8" s="532" t="s">
        <v>19</v>
      </c>
      <c r="L8" s="535" t="s">
        <v>3</v>
      </c>
      <c r="M8" s="535"/>
      <c r="N8" s="535" t="s">
        <v>4</v>
      </c>
      <c r="O8" s="535"/>
      <c r="P8" s="535" t="s">
        <v>5</v>
      </c>
      <c r="Q8" s="535"/>
      <c r="R8" s="535" t="s">
        <v>6</v>
      </c>
      <c r="S8" s="535"/>
      <c r="T8" s="534"/>
      <c r="U8" s="532"/>
      <c r="V8" s="532" t="s">
        <v>23</v>
      </c>
      <c r="W8" s="532" t="s">
        <v>21</v>
      </c>
      <c r="X8" s="532"/>
      <c r="Y8" s="532" t="s">
        <v>23</v>
      </c>
      <c r="Z8" s="532" t="s">
        <v>21</v>
      </c>
      <c r="AA8" s="532"/>
      <c r="AB8" s="532"/>
      <c r="AC8" s="14" t="s">
        <v>3</v>
      </c>
      <c r="AD8" s="14" t="s">
        <v>4</v>
      </c>
      <c r="AE8" s="14" t="s">
        <v>5</v>
      </c>
      <c r="AF8" s="14" t="s">
        <v>6</v>
      </c>
      <c r="AG8" s="532"/>
      <c r="AH8" s="532"/>
      <c r="AI8" s="532"/>
      <c r="AJ8" s="532"/>
    </row>
    <row r="9" spans="2:36" ht="78.75" x14ac:dyDescent="0.25">
      <c r="B9" s="534"/>
      <c r="C9" s="534"/>
      <c r="D9" s="534"/>
      <c r="E9" s="543"/>
      <c r="F9" s="534"/>
      <c r="G9" s="543"/>
      <c r="H9" s="532"/>
      <c r="I9" s="532"/>
      <c r="J9" s="532"/>
      <c r="K9" s="532"/>
      <c r="L9" s="32" t="s">
        <v>11</v>
      </c>
      <c r="M9" s="32" t="s">
        <v>12</v>
      </c>
      <c r="N9" s="32" t="s">
        <v>11</v>
      </c>
      <c r="O9" s="32" t="s">
        <v>12</v>
      </c>
      <c r="P9" s="32" t="s">
        <v>11</v>
      </c>
      <c r="Q9" s="32" t="s">
        <v>12</v>
      </c>
      <c r="R9" s="32" t="s">
        <v>11</v>
      </c>
      <c r="S9" s="32" t="s">
        <v>12</v>
      </c>
      <c r="T9" s="534"/>
      <c r="U9" s="532"/>
      <c r="V9" s="532"/>
      <c r="W9" s="532"/>
      <c r="X9" s="532"/>
      <c r="Y9" s="532"/>
      <c r="Z9" s="532"/>
      <c r="AA9" s="532"/>
      <c r="AB9" s="532"/>
      <c r="AC9" s="14" t="s">
        <v>24</v>
      </c>
      <c r="AD9" s="14" t="s">
        <v>24</v>
      </c>
      <c r="AE9" s="14" t="s">
        <v>24</v>
      </c>
      <c r="AF9" s="14" t="s">
        <v>24</v>
      </c>
      <c r="AG9" s="532"/>
      <c r="AH9" s="532"/>
      <c r="AI9" s="532"/>
      <c r="AJ9" s="53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0" t="s">
        <v>10</v>
      </c>
      <c r="K31" s="541"/>
      <c r="L31" s="538"/>
      <c r="M31" s="539"/>
      <c r="N31" s="538"/>
      <c r="O31" s="539"/>
      <c r="P31" s="538"/>
      <c r="Q31" s="539"/>
      <c r="R31" s="538"/>
      <c r="S31" s="53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1445</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1445</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1445</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1445</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1445</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1445</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E19" sqref="E19"/>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B9" sqref="B9:B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56" t="s">
        <v>97</v>
      </c>
      <c r="B5" s="555" t="s">
        <v>111</v>
      </c>
      <c r="C5" s="558" t="s">
        <v>86</v>
      </c>
      <c r="D5" s="558" t="s">
        <v>87</v>
      </c>
      <c r="E5" s="558" t="s">
        <v>392</v>
      </c>
      <c r="F5" s="558" t="s">
        <v>88</v>
      </c>
      <c r="G5" s="561" t="s">
        <v>100</v>
      </c>
      <c r="H5" s="567"/>
      <c r="I5" s="567"/>
      <c r="J5" s="567"/>
      <c r="K5" s="567"/>
      <c r="L5" s="567"/>
      <c r="M5" s="567"/>
      <c r="N5" s="562"/>
      <c r="O5" s="563" t="s">
        <v>101</v>
      </c>
      <c r="P5" s="564"/>
      <c r="Q5" s="555" t="s">
        <v>102</v>
      </c>
      <c r="R5" s="555" t="s">
        <v>103</v>
      </c>
      <c r="S5" s="555" t="s">
        <v>110</v>
      </c>
      <c r="T5" s="555" t="s">
        <v>109</v>
      </c>
      <c r="U5" s="552" t="s">
        <v>89</v>
      </c>
    </row>
    <row r="6" spans="1:21" ht="14.45" customHeight="1" x14ac:dyDescent="0.25">
      <c r="A6" s="556"/>
      <c r="B6" s="556"/>
      <c r="C6" s="559"/>
      <c r="D6" s="559"/>
      <c r="E6" s="559"/>
      <c r="F6" s="559"/>
      <c r="G6" s="561" t="s">
        <v>104</v>
      </c>
      <c r="H6" s="562"/>
      <c r="I6" s="561" t="s">
        <v>105</v>
      </c>
      <c r="J6" s="562"/>
      <c r="K6" s="561" t="s">
        <v>106</v>
      </c>
      <c r="L6" s="562"/>
      <c r="M6" s="561" t="s">
        <v>107</v>
      </c>
      <c r="N6" s="562"/>
      <c r="O6" s="565"/>
      <c r="P6" s="566"/>
      <c r="Q6" s="556"/>
      <c r="R6" s="556"/>
      <c r="S6" s="556"/>
      <c r="T6" s="556"/>
      <c r="U6" s="553"/>
    </row>
    <row r="7" spans="1:21" ht="25.5" x14ac:dyDescent="0.25">
      <c r="A7" s="557"/>
      <c r="B7" s="557"/>
      <c r="C7" s="560"/>
      <c r="D7" s="560"/>
      <c r="E7" s="560"/>
      <c r="F7" s="560"/>
      <c r="G7" s="442" t="s">
        <v>108</v>
      </c>
      <c r="H7" s="442" t="s">
        <v>12</v>
      </c>
      <c r="I7" s="442" t="s">
        <v>108</v>
      </c>
      <c r="J7" s="442" t="s">
        <v>12</v>
      </c>
      <c r="K7" s="442" t="s">
        <v>108</v>
      </c>
      <c r="L7" s="442" t="s">
        <v>12</v>
      </c>
      <c r="M7" s="442" t="s">
        <v>108</v>
      </c>
      <c r="N7" s="442" t="s">
        <v>12</v>
      </c>
      <c r="O7" s="442" t="s">
        <v>108</v>
      </c>
      <c r="P7" s="442" t="s">
        <v>12</v>
      </c>
      <c r="Q7" s="557"/>
      <c r="R7" s="557"/>
      <c r="S7" s="557"/>
      <c r="T7" s="557"/>
      <c r="U7" s="554"/>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74" t="s">
        <v>1374</v>
      </c>
      <c r="B9" s="571"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75"/>
      <c r="B10" s="572"/>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75"/>
      <c r="B11" s="572"/>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75"/>
      <c r="B12" s="572"/>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75"/>
      <c r="B13" s="572"/>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75"/>
      <c r="B14" s="572"/>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75"/>
      <c r="B15" s="572"/>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75"/>
      <c r="B16" s="572"/>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75"/>
      <c r="B17" s="572"/>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76"/>
      <c r="B18" s="573"/>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68" t="s">
        <v>1376</v>
      </c>
      <c r="B19" s="568"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69"/>
      <c r="B20" s="569"/>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69"/>
      <c r="B21" s="569"/>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69"/>
      <c r="B22" s="569"/>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69"/>
      <c r="B23" s="569"/>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69"/>
      <c r="B24" s="569"/>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69"/>
      <c r="B25" s="569"/>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69"/>
      <c r="B26" s="569"/>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70"/>
      <c r="B27" s="570"/>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s="67" customFormat="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s="67" customFormat="1" ht="24" customHeight="1"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7" t="s">
        <v>1378</v>
      </c>
      <c r="B8" s="577" t="s">
        <v>1446</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78"/>
      <c r="B9" s="578"/>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78"/>
      <c r="B10" s="578"/>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78"/>
      <c r="B11" s="578"/>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78"/>
      <c r="B12" s="578"/>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78"/>
      <c r="B13" s="579"/>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78"/>
      <c r="B14" s="577" t="s">
        <v>1447</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78"/>
      <c r="B15" s="578"/>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78"/>
      <c r="B16" s="578"/>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78"/>
      <c r="B17" s="578"/>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78"/>
      <c r="B18" s="578"/>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78"/>
      <c r="B19" s="579"/>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78"/>
      <c r="B20" s="577" t="s">
        <v>1448</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78"/>
      <c r="B21" s="578"/>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78"/>
      <c r="B22" s="578"/>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78"/>
      <c r="B23" s="578"/>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78"/>
      <c r="B24" s="578"/>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78"/>
      <c r="B25" s="578"/>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78"/>
      <c r="B26" s="578"/>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78"/>
      <c r="B27" s="579"/>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78"/>
      <c r="B28" s="580" t="s">
        <v>1498</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78"/>
      <c r="B29" s="580"/>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78"/>
      <c r="B30" s="580"/>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78"/>
      <c r="B31" s="580"/>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78"/>
      <c r="B32" s="580"/>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78"/>
      <c r="B33" s="580"/>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78"/>
      <c r="B34" s="580"/>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78"/>
      <c r="B35" s="580"/>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78"/>
      <c r="B36" s="580"/>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78"/>
      <c r="B37" s="580"/>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78"/>
      <c r="B38" s="580"/>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78"/>
      <c r="B39" s="580" t="s">
        <v>1449</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78"/>
      <c r="B40" s="580"/>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78"/>
      <c r="B41" s="580"/>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78"/>
      <c r="B42" s="580"/>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78"/>
      <c r="B43" s="580"/>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78"/>
      <c r="B44" s="580"/>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78"/>
      <c r="B45" s="580"/>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78"/>
      <c r="B46" s="580"/>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1466</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1467</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56" t="s">
        <v>97</v>
      </c>
      <c r="B5" s="555" t="s">
        <v>111</v>
      </c>
      <c r="C5" s="558" t="s">
        <v>86</v>
      </c>
      <c r="D5" s="558" t="s">
        <v>87</v>
      </c>
      <c r="E5" s="558" t="s">
        <v>392</v>
      </c>
      <c r="F5" s="558" t="s">
        <v>88</v>
      </c>
      <c r="G5" s="561" t="s">
        <v>100</v>
      </c>
      <c r="H5" s="567"/>
      <c r="I5" s="567"/>
      <c r="J5" s="567"/>
      <c r="K5" s="567"/>
      <c r="L5" s="567"/>
      <c r="M5" s="567"/>
      <c r="N5" s="562"/>
      <c r="O5" s="563" t="s">
        <v>101</v>
      </c>
      <c r="P5" s="564"/>
      <c r="Q5" s="555" t="s">
        <v>102</v>
      </c>
      <c r="R5" s="555" t="s">
        <v>103</v>
      </c>
      <c r="S5" s="555" t="s">
        <v>110</v>
      </c>
      <c r="T5" s="555" t="s">
        <v>109</v>
      </c>
      <c r="U5" s="552" t="s">
        <v>89</v>
      </c>
    </row>
    <row r="6" spans="1:27" s="66" customFormat="1" ht="15" customHeight="1" x14ac:dyDescent="0.25">
      <c r="A6" s="556"/>
      <c r="B6" s="556"/>
      <c r="C6" s="559"/>
      <c r="D6" s="559"/>
      <c r="E6" s="559"/>
      <c r="F6" s="559"/>
      <c r="G6" s="561" t="s">
        <v>104</v>
      </c>
      <c r="H6" s="562"/>
      <c r="I6" s="561" t="s">
        <v>105</v>
      </c>
      <c r="J6" s="562"/>
      <c r="K6" s="561" t="s">
        <v>106</v>
      </c>
      <c r="L6" s="562"/>
      <c r="M6" s="561" t="s">
        <v>107</v>
      </c>
      <c r="N6" s="562"/>
      <c r="O6" s="565"/>
      <c r="P6" s="566"/>
      <c r="Q6" s="556"/>
      <c r="R6" s="556"/>
      <c r="S6" s="556"/>
      <c r="T6" s="556"/>
      <c r="U6" s="553"/>
    </row>
    <row r="7" spans="1:27" s="66" customFormat="1" ht="24" customHeight="1" x14ac:dyDescent="0.25">
      <c r="A7" s="557"/>
      <c r="B7" s="557"/>
      <c r="C7" s="560"/>
      <c r="D7" s="560"/>
      <c r="E7" s="560"/>
      <c r="F7" s="560"/>
      <c r="G7" s="442" t="s">
        <v>108</v>
      </c>
      <c r="H7" s="442" t="s">
        <v>12</v>
      </c>
      <c r="I7" s="442" t="s">
        <v>108</v>
      </c>
      <c r="J7" s="442" t="s">
        <v>12</v>
      </c>
      <c r="K7" s="442" t="s">
        <v>108</v>
      </c>
      <c r="L7" s="442" t="s">
        <v>12</v>
      </c>
      <c r="M7" s="442" t="s">
        <v>108</v>
      </c>
      <c r="N7" s="442" t="s">
        <v>12</v>
      </c>
      <c r="O7" s="442" t="s">
        <v>108</v>
      </c>
      <c r="P7" s="442" t="s">
        <v>12</v>
      </c>
      <c r="Q7" s="557"/>
      <c r="R7" s="557"/>
      <c r="S7" s="557"/>
      <c r="T7" s="557"/>
      <c r="U7" s="554"/>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81" t="s">
        <v>1452</v>
      </c>
      <c r="B9" s="580" t="s">
        <v>1450</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82"/>
      <c r="B10" s="580"/>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82"/>
      <c r="B11" s="580"/>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82"/>
      <c r="B12" s="580"/>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82"/>
      <c r="B13" s="580"/>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82"/>
      <c r="B14" s="580"/>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82"/>
      <c r="B15" s="580"/>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83"/>
      <c r="B16" s="580"/>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77" t="s">
        <v>1451</v>
      </c>
      <c r="B17" s="577" t="s">
        <v>1453</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78"/>
      <c r="B18" s="578"/>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78"/>
      <c r="B19" s="578"/>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78"/>
      <c r="B20" s="578"/>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78"/>
      <c r="B21" s="578"/>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78"/>
      <c r="B22" s="579"/>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78"/>
      <c r="B23" s="577" t="s">
        <v>1454</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78"/>
      <c r="B24" s="578"/>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78"/>
      <c r="B25" s="578"/>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78"/>
      <c r="B26" s="578"/>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78"/>
      <c r="B27" s="578"/>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78"/>
      <c r="B28" s="578"/>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78"/>
      <c r="B29" s="580" t="s">
        <v>1455</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78"/>
      <c r="B30" s="580"/>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78"/>
      <c r="B31" s="580"/>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78"/>
      <c r="B32" s="580"/>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78"/>
      <c r="B33" s="580"/>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78"/>
      <c r="B34" s="580" t="s">
        <v>1456</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78"/>
      <c r="B35" s="580"/>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78"/>
      <c r="B36" s="580"/>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78"/>
      <c r="B37" s="580"/>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78"/>
      <c r="B38" s="580" t="s">
        <v>1457</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78"/>
      <c r="B39" s="580"/>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78"/>
      <c r="B40" s="580"/>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78"/>
      <c r="B41" s="580"/>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78"/>
      <c r="B42" s="580"/>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77" t="s">
        <v>1452</v>
      </c>
      <c r="B43" s="580" t="s">
        <v>1458</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78"/>
      <c r="B44" s="580"/>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78"/>
      <c r="B45" s="580"/>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78"/>
      <c r="B46" s="580"/>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78"/>
      <c r="B47" s="580"/>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78"/>
      <c r="B48" s="580"/>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78"/>
      <c r="B49" s="580" t="s">
        <v>1459</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78"/>
      <c r="B50" s="580"/>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78"/>
      <c r="B51" s="580"/>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78"/>
      <c r="B52" s="580" t="s">
        <v>1460</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78"/>
      <c r="B53" s="580"/>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78"/>
      <c r="B54" s="580"/>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78"/>
      <c r="B55" s="580"/>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78"/>
      <c r="B56" s="580" t="s">
        <v>1461</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78"/>
      <c r="B57" s="580"/>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78"/>
      <c r="B58" s="580"/>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78"/>
      <c r="B59" s="580"/>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78"/>
      <c r="B60" s="580" t="s">
        <v>1462</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78"/>
      <c r="B61" s="580"/>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78"/>
      <c r="B62" s="580"/>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78"/>
      <c r="B63" s="580"/>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78"/>
      <c r="B64" s="585" t="s">
        <v>1463</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78"/>
      <c r="B65" s="586"/>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78"/>
      <c r="B66" s="586"/>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78"/>
      <c r="B67" s="587"/>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78"/>
      <c r="B68" s="584" t="s">
        <v>1464</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78"/>
      <c r="B69" s="584"/>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78"/>
      <c r="B70" s="584"/>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78"/>
      <c r="B71" s="585" t="s">
        <v>1465</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78"/>
      <c r="B72" s="586"/>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78"/>
      <c r="B73" s="587"/>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A8" sqref="A8:A20"/>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88" t="s">
        <v>1349</v>
      </c>
      <c r="B3" s="588"/>
      <c r="C3" s="588"/>
      <c r="D3" s="588"/>
      <c r="E3" s="588"/>
      <c r="F3" s="588"/>
      <c r="G3" s="588"/>
      <c r="H3" s="588"/>
      <c r="I3" s="588"/>
      <c r="J3" s="588"/>
      <c r="K3" s="588"/>
      <c r="L3" s="588"/>
      <c r="M3" s="588"/>
      <c r="N3" s="588"/>
      <c r="O3" s="588"/>
      <c r="P3" s="588"/>
      <c r="Q3" s="588"/>
      <c r="R3" s="588"/>
      <c r="S3" s="588"/>
      <c r="T3" s="588"/>
      <c r="U3" s="588"/>
    </row>
    <row r="4" spans="1:21" ht="1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7" t="s">
        <v>1381</v>
      </c>
      <c r="B8" s="577"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78"/>
      <c r="B9" s="578"/>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78"/>
      <c r="B10" s="578"/>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78"/>
      <c r="B11" s="578"/>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78"/>
      <c r="B12" s="578"/>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78"/>
      <c r="B13" s="578"/>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78"/>
      <c r="B14" s="578"/>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78"/>
      <c r="B15" s="578"/>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78"/>
      <c r="B16" s="578"/>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78"/>
      <c r="B17" s="578"/>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78"/>
      <c r="B18" s="578"/>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78"/>
      <c r="B19" s="578"/>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79"/>
      <c r="B20" s="579"/>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D34" sqref="D34"/>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56" t="s">
        <v>97</v>
      </c>
      <c r="B6" s="555" t="s">
        <v>111</v>
      </c>
      <c r="C6" s="558" t="s">
        <v>86</v>
      </c>
      <c r="D6" s="558" t="s">
        <v>87</v>
      </c>
      <c r="E6" s="558" t="s">
        <v>392</v>
      </c>
      <c r="F6" s="558" t="s">
        <v>88</v>
      </c>
      <c r="G6" s="561" t="s">
        <v>100</v>
      </c>
      <c r="H6" s="567"/>
      <c r="I6" s="567"/>
      <c r="J6" s="567"/>
      <c r="K6" s="567"/>
      <c r="L6" s="567"/>
      <c r="M6" s="567"/>
      <c r="N6" s="562"/>
      <c r="O6" s="563" t="s">
        <v>101</v>
      </c>
      <c r="P6" s="564"/>
      <c r="Q6" s="555" t="s">
        <v>102</v>
      </c>
      <c r="R6" s="555" t="s">
        <v>103</v>
      </c>
      <c r="S6" s="555" t="s">
        <v>110</v>
      </c>
      <c r="T6" s="555" t="s">
        <v>109</v>
      </c>
      <c r="U6" s="552" t="s">
        <v>89</v>
      </c>
    </row>
    <row r="7" spans="1:27" ht="15" customHeight="1" x14ac:dyDescent="0.25">
      <c r="A7" s="556"/>
      <c r="B7" s="556"/>
      <c r="C7" s="559"/>
      <c r="D7" s="559"/>
      <c r="E7" s="559"/>
      <c r="F7" s="559"/>
      <c r="G7" s="561" t="s">
        <v>104</v>
      </c>
      <c r="H7" s="562"/>
      <c r="I7" s="561" t="s">
        <v>105</v>
      </c>
      <c r="J7" s="562"/>
      <c r="K7" s="561" t="s">
        <v>106</v>
      </c>
      <c r="L7" s="562"/>
      <c r="M7" s="561" t="s">
        <v>107</v>
      </c>
      <c r="N7" s="562"/>
      <c r="O7" s="565"/>
      <c r="P7" s="566"/>
      <c r="Q7" s="556"/>
      <c r="R7" s="556"/>
      <c r="S7" s="556"/>
      <c r="T7" s="556"/>
      <c r="U7" s="553"/>
    </row>
    <row r="8" spans="1:27" ht="25.5" x14ac:dyDescent="0.25">
      <c r="A8" s="557"/>
      <c r="B8" s="557"/>
      <c r="C8" s="560"/>
      <c r="D8" s="560"/>
      <c r="E8" s="560"/>
      <c r="F8" s="560"/>
      <c r="G8" s="442" t="s">
        <v>108</v>
      </c>
      <c r="H8" s="442" t="s">
        <v>12</v>
      </c>
      <c r="I8" s="442" t="s">
        <v>108</v>
      </c>
      <c r="J8" s="442" t="s">
        <v>12</v>
      </c>
      <c r="K8" s="442" t="s">
        <v>108</v>
      </c>
      <c r="L8" s="442" t="s">
        <v>12</v>
      </c>
      <c r="M8" s="442" t="s">
        <v>108</v>
      </c>
      <c r="N8" s="442" t="s">
        <v>12</v>
      </c>
      <c r="O8" s="442" t="s">
        <v>108</v>
      </c>
      <c r="P8" s="442" t="s">
        <v>12</v>
      </c>
      <c r="Q8" s="557"/>
      <c r="R8" s="557"/>
      <c r="S8" s="557"/>
      <c r="T8" s="557"/>
      <c r="U8" s="55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77" t="s">
        <v>1385</v>
      </c>
      <c r="B10" s="577"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78"/>
      <c r="B11" s="578"/>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78"/>
      <c r="B12" s="578"/>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78"/>
      <c r="B13" s="578"/>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78"/>
      <c r="B14" s="578"/>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78"/>
      <c r="B15" s="579"/>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78"/>
      <c r="B16" s="577"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78"/>
      <c r="B17" s="578"/>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78"/>
      <c r="B18" s="578"/>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78"/>
      <c r="B19" s="578"/>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78"/>
      <c r="B20" s="579"/>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78"/>
      <c r="B21" s="577"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78"/>
      <c r="B22" s="578"/>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78"/>
      <c r="B23" s="578"/>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78"/>
      <c r="B24" s="579"/>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78"/>
      <c r="B25" s="580"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78"/>
      <c r="B26" s="580"/>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78"/>
      <c r="B27" s="580"/>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78"/>
      <c r="B28" s="580"/>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79"/>
      <c r="B29" s="580"/>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89" t="s">
        <v>478</v>
      </c>
      <c r="B30" s="590"/>
      <c r="C30" s="590"/>
      <c r="D30" s="590"/>
      <c r="E30" s="590"/>
      <c r="F30" s="590"/>
      <c r="G30" s="590"/>
      <c r="H30" s="590"/>
      <c r="I30" s="590"/>
      <c r="J30" s="590"/>
      <c r="K30" s="590"/>
      <c r="L30" s="590"/>
      <c r="M30" s="590"/>
      <c r="N30" s="590"/>
      <c r="O30" s="590"/>
      <c r="P30" s="590"/>
      <c r="Q30" s="590"/>
      <c r="R30" s="590"/>
      <c r="S30" s="590"/>
      <c r="T30" s="590"/>
      <c r="U30" s="591"/>
    </row>
    <row r="31" spans="1:21" ht="15.75" customHeight="1" x14ac:dyDescent="0.25">
      <c r="A31" s="577" t="s">
        <v>1395</v>
      </c>
      <c r="B31" s="580"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78"/>
      <c r="B32" s="580"/>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78"/>
      <c r="B33" s="580"/>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78"/>
      <c r="B34" s="580"/>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78"/>
      <c r="B35" s="580"/>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79"/>
      <c r="B36" s="580"/>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80" t="s">
        <v>1393</v>
      </c>
      <c r="B37" s="580"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80"/>
      <c r="B38" s="580"/>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80"/>
      <c r="B39" s="580"/>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80"/>
      <c r="B40" s="580"/>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80"/>
      <c r="B41" s="580"/>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80"/>
      <c r="B42" s="580"/>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49"/>
  <sheetViews>
    <sheetView zoomScale="66" zoomScaleNormal="66" workbookViewId="0">
      <pane ySplit="6" topLeftCell="A19" activePane="bottomLeft" state="frozen"/>
      <selection activeCell="P6" sqref="P6"/>
      <selection pane="bottomLeft" activeCell="B8" sqref="B8:B13"/>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3.140625" style="234" bestFit="1" customWidth="1"/>
    <col min="9" max="9" width="15.28515625" customWidth="1"/>
    <col min="10" max="10" width="13.140625" style="234" bestFit="1" customWidth="1"/>
    <col min="11" max="11" width="15.28515625" customWidth="1"/>
    <col min="12" max="12" width="13.140625" style="234" bestFit="1" customWidth="1"/>
    <col min="13" max="13" width="15.28515625" customWidth="1"/>
    <col min="14" max="14" width="13.140625" style="234" bestFit="1" customWidth="1"/>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s="66" customFormat="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s="67" customFormat="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21.5" customHeight="1" x14ac:dyDescent="0.25">
      <c r="A8" s="592" t="s">
        <v>1399</v>
      </c>
      <c r="B8" s="592" t="s">
        <v>112</v>
      </c>
      <c r="C8" s="327" t="s">
        <v>1536</v>
      </c>
      <c r="D8" s="327" t="s">
        <v>1629</v>
      </c>
      <c r="E8" s="327" t="s">
        <v>1651</v>
      </c>
      <c r="F8" s="73" t="s">
        <v>1649</v>
      </c>
      <c r="G8" s="359">
        <v>0.25</v>
      </c>
      <c r="H8" s="356">
        <v>46700</v>
      </c>
      <c r="I8" s="359">
        <v>0.25</v>
      </c>
      <c r="J8" s="356">
        <v>46700</v>
      </c>
      <c r="K8" s="359">
        <v>0.25</v>
      </c>
      <c r="L8" s="356">
        <v>46700</v>
      </c>
      <c r="M8" s="359">
        <v>0.25</v>
      </c>
      <c r="N8" s="356">
        <v>46700</v>
      </c>
      <c r="O8" s="522">
        <f>G8+I8+K8+M8</f>
        <v>1</v>
      </c>
      <c r="P8" s="399">
        <f>H8+J8+L8+N8</f>
        <v>186800</v>
      </c>
      <c r="Q8" s="350"/>
      <c r="R8" s="507" t="s">
        <v>1537</v>
      </c>
      <c r="S8" s="250" t="s">
        <v>1538</v>
      </c>
      <c r="T8" s="250" t="s">
        <v>1539</v>
      </c>
      <c r="U8" s="250" t="s">
        <v>1540</v>
      </c>
    </row>
    <row r="9" spans="1:21" ht="15.75" x14ac:dyDescent="0.25">
      <c r="A9" s="592"/>
      <c r="B9" s="592"/>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92"/>
      <c r="B10" s="592"/>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92"/>
      <c r="B11" s="592"/>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92"/>
      <c r="B12" s="592"/>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92"/>
      <c r="B13" s="592"/>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92"/>
      <c r="B14" s="592" t="s">
        <v>113</v>
      </c>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08.75" customHeight="1" x14ac:dyDescent="0.25">
      <c r="A15" s="592"/>
      <c r="B15" s="592"/>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92"/>
      <c r="B16" s="592"/>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92"/>
      <c r="B17" s="592"/>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92"/>
      <c r="B18" s="592"/>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92"/>
      <c r="B19" s="592"/>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26" x14ac:dyDescent="0.25">
      <c r="A20" s="592"/>
      <c r="B20" s="592" t="s">
        <v>1400</v>
      </c>
      <c r="C20" s="327" t="s">
        <v>1516</v>
      </c>
      <c r="D20" s="327" t="s">
        <v>1517</v>
      </c>
      <c r="E20" s="327" t="s">
        <v>1675</v>
      </c>
      <c r="F20" s="73" t="s">
        <v>1650</v>
      </c>
      <c r="G20" s="359">
        <v>0.1</v>
      </c>
      <c r="H20" s="356">
        <v>10000</v>
      </c>
      <c r="I20" s="359">
        <v>0.4</v>
      </c>
      <c r="J20" s="356">
        <v>40000</v>
      </c>
      <c r="K20" s="359">
        <v>0.4</v>
      </c>
      <c r="L20" s="356">
        <v>40000</v>
      </c>
      <c r="M20" s="359">
        <v>0.1</v>
      </c>
      <c r="N20" s="356">
        <v>10000</v>
      </c>
      <c r="O20" s="522">
        <f t="shared" si="0"/>
        <v>1</v>
      </c>
      <c r="P20" s="399">
        <f t="shared" si="1"/>
        <v>100000</v>
      </c>
      <c r="Q20" s="350"/>
      <c r="R20" s="350" t="s">
        <v>1518</v>
      </c>
      <c r="S20" s="250" t="s">
        <v>1519</v>
      </c>
      <c r="T20" s="250" t="s">
        <v>1520</v>
      </c>
      <c r="U20" s="250" t="s">
        <v>1521</v>
      </c>
    </row>
    <row r="21" spans="1:21" ht="15.75" x14ac:dyDescent="0.25">
      <c r="A21" s="592"/>
      <c r="B21" s="592"/>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92"/>
      <c r="B22" s="592"/>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92"/>
      <c r="B23" s="592"/>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92"/>
      <c r="B24" s="592"/>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92"/>
      <c r="B25" s="592"/>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92"/>
      <c r="B26" s="592"/>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0.35</v>
      </c>
      <c r="H27" s="233">
        <f t="shared" si="2"/>
        <v>56700</v>
      </c>
      <c r="I27" s="265">
        <f t="shared" si="2"/>
        <v>0.65</v>
      </c>
      <c r="J27" s="233">
        <f t="shared" si="2"/>
        <v>86700</v>
      </c>
      <c r="K27" s="265">
        <f t="shared" si="2"/>
        <v>0.65</v>
      </c>
      <c r="L27" s="233">
        <f t="shared" si="2"/>
        <v>86700</v>
      </c>
      <c r="M27" s="265">
        <f t="shared" si="2"/>
        <v>0.35</v>
      </c>
      <c r="N27" s="233">
        <f t="shared" si="2"/>
        <v>56700</v>
      </c>
      <c r="O27" s="233">
        <f t="shared" si="2"/>
        <v>2</v>
      </c>
      <c r="P27" s="233">
        <f t="shared" si="2"/>
        <v>286800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A27" sqref="A27:A33"/>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56" t="s">
        <v>97</v>
      </c>
      <c r="B3" s="555" t="s">
        <v>111</v>
      </c>
      <c r="C3" s="558" t="s">
        <v>86</v>
      </c>
      <c r="D3" s="558" t="s">
        <v>87</v>
      </c>
      <c r="E3" s="558" t="s">
        <v>392</v>
      </c>
      <c r="F3" s="558" t="s">
        <v>88</v>
      </c>
      <c r="G3" s="561" t="s">
        <v>100</v>
      </c>
      <c r="H3" s="567"/>
      <c r="I3" s="567"/>
      <c r="J3" s="567"/>
      <c r="K3" s="567"/>
      <c r="L3" s="567"/>
      <c r="M3" s="567"/>
      <c r="N3" s="562"/>
      <c r="O3" s="563" t="s">
        <v>101</v>
      </c>
      <c r="P3" s="564"/>
      <c r="Q3" s="555" t="s">
        <v>102</v>
      </c>
      <c r="R3" s="555" t="s">
        <v>103</v>
      </c>
      <c r="S3" s="555" t="s">
        <v>110</v>
      </c>
      <c r="T3" s="555" t="s">
        <v>109</v>
      </c>
      <c r="U3" s="552" t="s">
        <v>89</v>
      </c>
    </row>
    <row r="4" spans="1:21" ht="15" customHeight="1" x14ac:dyDescent="0.25">
      <c r="A4" s="556"/>
      <c r="B4" s="556"/>
      <c r="C4" s="559"/>
      <c r="D4" s="559"/>
      <c r="E4" s="559"/>
      <c r="F4" s="559"/>
      <c r="G4" s="561" t="s">
        <v>104</v>
      </c>
      <c r="H4" s="562"/>
      <c r="I4" s="561" t="s">
        <v>105</v>
      </c>
      <c r="J4" s="562"/>
      <c r="K4" s="561" t="s">
        <v>106</v>
      </c>
      <c r="L4" s="562"/>
      <c r="M4" s="561" t="s">
        <v>107</v>
      </c>
      <c r="N4" s="562"/>
      <c r="O4" s="565"/>
      <c r="P4" s="566"/>
      <c r="Q4" s="556"/>
      <c r="R4" s="556"/>
      <c r="S4" s="556"/>
      <c r="T4" s="556"/>
      <c r="U4" s="553"/>
    </row>
    <row r="5" spans="1:21" ht="25.5" x14ac:dyDescent="0.25">
      <c r="A5" s="557"/>
      <c r="B5" s="557"/>
      <c r="C5" s="560"/>
      <c r="D5" s="560"/>
      <c r="E5" s="560"/>
      <c r="F5" s="560"/>
      <c r="G5" s="442" t="s">
        <v>108</v>
      </c>
      <c r="H5" s="442" t="s">
        <v>12</v>
      </c>
      <c r="I5" s="442" t="s">
        <v>108</v>
      </c>
      <c r="J5" s="442" t="s">
        <v>12</v>
      </c>
      <c r="K5" s="442" t="s">
        <v>108</v>
      </c>
      <c r="L5" s="442" t="s">
        <v>12</v>
      </c>
      <c r="M5" s="442" t="s">
        <v>108</v>
      </c>
      <c r="N5" s="442" t="s">
        <v>12</v>
      </c>
      <c r="O5" s="442" t="s">
        <v>108</v>
      </c>
      <c r="P5" s="442" t="s">
        <v>12</v>
      </c>
      <c r="Q5" s="557"/>
      <c r="R5" s="557"/>
      <c r="S5" s="557"/>
      <c r="T5" s="557"/>
      <c r="U5" s="554"/>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80" t="s">
        <v>1427</v>
      </c>
      <c r="B7" s="577"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80"/>
      <c r="B8" s="578"/>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80"/>
      <c r="B9" s="578"/>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80"/>
      <c r="B10" s="578"/>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80"/>
      <c r="B11" s="578"/>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80"/>
      <c r="B12" s="579"/>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78" t="s">
        <v>1428</v>
      </c>
      <c r="B13" s="577" t="s">
        <v>1429</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78"/>
      <c r="B14" s="578"/>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78"/>
      <c r="B15" s="578"/>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78"/>
      <c r="B16" s="578"/>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78"/>
      <c r="B17" s="578"/>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78"/>
      <c r="B18" s="578"/>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79"/>
      <c r="B19" s="579"/>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77" t="s">
        <v>1430</v>
      </c>
      <c r="B20" s="577" t="s">
        <v>1431</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78"/>
      <c r="B21" s="578"/>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78"/>
      <c r="B22" s="578"/>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78"/>
      <c r="B23" s="578"/>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78"/>
      <c r="B24" s="578"/>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78"/>
      <c r="B25" s="578"/>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79"/>
      <c r="B26" s="579"/>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77" t="s">
        <v>1432</v>
      </c>
      <c r="B27" s="577" t="s">
        <v>1433</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78"/>
      <c r="B28" s="578"/>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78"/>
      <c r="B29" s="578"/>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78"/>
      <c r="B30" s="578"/>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78"/>
      <c r="B31" s="578"/>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78"/>
      <c r="B32" s="578"/>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79"/>
      <c r="B33" s="579"/>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54"/>
  <sheetViews>
    <sheetView topLeftCell="E1" zoomScale="77" zoomScaleNormal="77" workbookViewId="0">
      <pane ySplit="8" topLeftCell="A18" activePane="bottomLeft" state="frozen"/>
      <selection activeCell="A7" sqref="A7"/>
      <selection pane="bottomLeft" activeCell="J11" sqref="J11"/>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1509</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93" t="s">
        <v>1402</v>
      </c>
      <c r="B3" s="593"/>
      <c r="C3" s="593"/>
      <c r="D3" s="593"/>
      <c r="E3" s="593"/>
      <c r="F3" s="593"/>
      <c r="G3" s="593"/>
      <c r="H3" s="593"/>
      <c r="I3" s="593"/>
      <c r="J3" s="593"/>
      <c r="K3" s="593"/>
      <c r="L3" s="593"/>
      <c r="M3" s="593"/>
      <c r="N3" s="593"/>
      <c r="O3" s="593"/>
      <c r="P3" s="593"/>
      <c r="Q3" s="593"/>
      <c r="R3" s="593"/>
      <c r="S3" s="593"/>
      <c r="T3" s="593"/>
      <c r="U3" s="593"/>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1468</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56" t="s">
        <v>97</v>
      </c>
      <c r="B6" s="555" t="s">
        <v>111</v>
      </c>
      <c r="C6" s="558" t="s">
        <v>86</v>
      </c>
      <c r="D6" s="558" t="s">
        <v>87</v>
      </c>
      <c r="E6" s="558" t="s">
        <v>392</v>
      </c>
      <c r="F6" s="558" t="s">
        <v>88</v>
      </c>
      <c r="G6" s="561" t="s">
        <v>100</v>
      </c>
      <c r="H6" s="567"/>
      <c r="I6" s="567"/>
      <c r="J6" s="567"/>
      <c r="K6" s="567"/>
      <c r="L6" s="567"/>
      <c r="M6" s="567"/>
      <c r="N6" s="562"/>
      <c r="O6" s="563" t="s">
        <v>101</v>
      </c>
      <c r="P6" s="564"/>
      <c r="Q6" s="555" t="s">
        <v>102</v>
      </c>
      <c r="R6" s="555" t="s">
        <v>103</v>
      </c>
      <c r="S6" s="555" t="s">
        <v>110</v>
      </c>
      <c r="T6" s="555" t="s">
        <v>109</v>
      </c>
      <c r="U6" s="552" t="s">
        <v>89</v>
      </c>
    </row>
    <row r="7" spans="1:21" ht="15" customHeight="1" x14ac:dyDescent="0.25">
      <c r="A7" s="556"/>
      <c r="B7" s="556"/>
      <c r="C7" s="559"/>
      <c r="D7" s="559"/>
      <c r="E7" s="559"/>
      <c r="F7" s="559"/>
      <c r="G7" s="561" t="s">
        <v>104</v>
      </c>
      <c r="H7" s="562"/>
      <c r="I7" s="561" t="s">
        <v>105</v>
      </c>
      <c r="J7" s="562"/>
      <c r="K7" s="561" t="s">
        <v>106</v>
      </c>
      <c r="L7" s="562"/>
      <c r="M7" s="561" t="s">
        <v>107</v>
      </c>
      <c r="N7" s="562"/>
      <c r="O7" s="565"/>
      <c r="P7" s="566"/>
      <c r="Q7" s="556"/>
      <c r="R7" s="556"/>
      <c r="S7" s="556"/>
      <c r="T7" s="556"/>
      <c r="U7" s="553"/>
    </row>
    <row r="8" spans="1:21" ht="25.5" x14ac:dyDescent="0.25">
      <c r="A8" s="557"/>
      <c r="B8" s="557"/>
      <c r="C8" s="560"/>
      <c r="D8" s="560"/>
      <c r="E8" s="560"/>
      <c r="F8" s="560"/>
      <c r="G8" s="442" t="s">
        <v>108</v>
      </c>
      <c r="H8" s="442" t="s">
        <v>12</v>
      </c>
      <c r="I8" s="442" t="s">
        <v>108</v>
      </c>
      <c r="J8" s="442" t="s">
        <v>12</v>
      </c>
      <c r="K8" s="442" t="s">
        <v>108</v>
      </c>
      <c r="L8" s="442" t="s">
        <v>12</v>
      </c>
      <c r="M8" s="442" t="s">
        <v>108</v>
      </c>
      <c r="N8" s="442" t="s">
        <v>12</v>
      </c>
      <c r="O8" s="442" t="s">
        <v>108</v>
      </c>
      <c r="P8" s="442" t="s">
        <v>12</v>
      </c>
      <c r="Q8" s="557"/>
      <c r="R8" s="557"/>
      <c r="S8" s="557"/>
      <c r="T8" s="557"/>
      <c r="U8" s="554"/>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94.5" x14ac:dyDescent="0.25">
      <c r="A10" s="595" t="s">
        <v>1402</v>
      </c>
      <c r="B10" s="595" t="s">
        <v>1631</v>
      </c>
      <c r="C10" s="282" t="s">
        <v>1522</v>
      </c>
      <c r="D10" s="282" t="s">
        <v>1523</v>
      </c>
      <c r="E10" s="518" t="s">
        <v>1676</v>
      </c>
      <c r="F10" s="363" t="s">
        <v>1634</v>
      </c>
      <c r="G10" s="506">
        <v>0.15</v>
      </c>
      <c r="H10" s="360">
        <v>15000</v>
      </c>
      <c r="I10" s="506">
        <v>0.25</v>
      </c>
      <c r="J10" s="360">
        <v>25000</v>
      </c>
      <c r="K10" s="506">
        <v>0.5</v>
      </c>
      <c r="L10" s="360">
        <v>50000</v>
      </c>
      <c r="M10" s="506">
        <v>0.1</v>
      </c>
      <c r="N10" s="360">
        <v>10000</v>
      </c>
      <c r="O10" s="523">
        <f>G10+I10+K10+M10</f>
        <v>1</v>
      </c>
      <c r="P10" s="403">
        <f>H10+J10+L10+N10</f>
        <v>100000</v>
      </c>
      <c r="Q10" s="282"/>
      <c r="R10" s="282" t="s">
        <v>1524</v>
      </c>
      <c r="S10" s="282" t="s">
        <v>1525</v>
      </c>
      <c r="T10" s="282" t="s">
        <v>1526</v>
      </c>
      <c r="U10" s="282" t="s">
        <v>1532</v>
      </c>
    </row>
    <row r="11" spans="1:21" ht="110.25" x14ac:dyDescent="0.25">
      <c r="A11" s="596"/>
      <c r="B11" s="596"/>
      <c r="C11" s="282" t="s">
        <v>1528</v>
      </c>
      <c r="D11" s="282" t="s">
        <v>1530</v>
      </c>
      <c r="E11" s="521" t="s">
        <v>1677</v>
      </c>
      <c r="F11" s="363" t="s">
        <v>1635</v>
      </c>
      <c r="G11" s="506">
        <v>0.1</v>
      </c>
      <c r="H11" s="360">
        <v>2500</v>
      </c>
      <c r="I11" s="506">
        <v>0.2</v>
      </c>
      <c r="J11" s="360">
        <v>5000</v>
      </c>
      <c r="K11" s="506">
        <v>0.5</v>
      </c>
      <c r="L11" s="360">
        <v>12500</v>
      </c>
      <c r="M11" s="506">
        <v>0.2</v>
      </c>
      <c r="N11" s="360">
        <v>5000</v>
      </c>
      <c r="O11" s="523">
        <f t="shared" ref="O11:O35" si="0">G11+I11+K11+M11</f>
        <v>1</v>
      </c>
      <c r="P11" s="403">
        <f t="shared" ref="P11:P35" si="1">H11+J11+L11+N11</f>
        <v>25000</v>
      </c>
      <c r="Q11" s="282"/>
      <c r="R11" s="525" t="s">
        <v>1529</v>
      </c>
      <c r="S11" s="282" t="s">
        <v>1531</v>
      </c>
      <c r="T11" s="282" t="s">
        <v>1526</v>
      </c>
      <c r="U11" s="282" t="s">
        <v>1532</v>
      </c>
    </row>
    <row r="12" spans="1:21" ht="148.5" customHeight="1" x14ac:dyDescent="0.25">
      <c r="A12" s="596"/>
      <c r="B12" s="596"/>
      <c r="C12" s="282" t="s">
        <v>1533</v>
      </c>
      <c r="D12" s="282" t="s">
        <v>1534</v>
      </c>
      <c r="E12" s="521" t="s">
        <v>1678</v>
      </c>
      <c r="F12" s="363" t="s">
        <v>1692</v>
      </c>
      <c r="G12" s="506">
        <v>0.3</v>
      </c>
      <c r="H12" s="360">
        <v>6000</v>
      </c>
      <c r="I12" s="506">
        <v>0.7</v>
      </c>
      <c r="J12" s="360">
        <v>14000</v>
      </c>
      <c r="K12" s="282"/>
      <c r="L12" s="360"/>
      <c r="M12" s="282"/>
      <c r="N12" s="360"/>
      <c r="O12" s="402">
        <f t="shared" si="0"/>
        <v>1</v>
      </c>
      <c r="P12" s="403">
        <f t="shared" si="1"/>
        <v>20000</v>
      </c>
      <c r="Q12" s="282"/>
      <c r="R12" s="525" t="s">
        <v>1524</v>
      </c>
      <c r="S12" s="282" t="s">
        <v>1535</v>
      </c>
      <c r="T12" s="282" t="s">
        <v>1526</v>
      </c>
      <c r="U12" s="282" t="s">
        <v>1715</v>
      </c>
    </row>
    <row r="13" spans="1:21" ht="114.75" customHeight="1" x14ac:dyDescent="0.25">
      <c r="A13" s="596"/>
      <c r="B13" s="596"/>
      <c r="C13" s="282" t="s">
        <v>1541</v>
      </c>
      <c r="D13" s="282" t="s">
        <v>1542</v>
      </c>
      <c r="E13" s="521" t="s">
        <v>1679</v>
      </c>
      <c r="F13" s="363" t="s">
        <v>1636</v>
      </c>
      <c r="G13" s="506">
        <v>0.1</v>
      </c>
      <c r="H13" s="360">
        <v>25000</v>
      </c>
      <c r="I13" s="506">
        <v>0.1</v>
      </c>
      <c r="J13" s="360">
        <v>25000</v>
      </c>
      <c r="K13" s="506">
        <v>0.6</v>
      </c>
      <c r="L13" s="360">
        <v>150000</v>
      </c>
      <c r="M13" s="506">
        <v>0.2</v>
      </c>
      <c r="N13" s="360">
        <v>50000</v>
      </c>
      <c r="O13" s="523">
        <f t="shared" si="0"/>
        <v>1</v>
      </c>
      <c r="P13" s="403">
        <f t="shared" si="1"/>
        <v>250000</v>
      </c>
      <c r="Q13" s="282"/>
      <c r="R13" s="282" t="s">
        <v>1524</v>
      </c>
      <c r="S13" s="282" t="s">
        <v>1543</v>
      </c>
      <c r="T13" s="282" t="s">
        <v>1526</v>
      </c>
      <c r="U13" s="282" t="s">
        <v>1527</v>
      </c>
    </row>
    <row r="14" spans="1:21" ht="15.75" x14ac:dyDescent="0.25">
      <c r="A14" s="596"/>
      <c r="B14" s="596"/>
      <c r="C14" s="518"/>
      <c r="D14" s="518"/>
      <c r="E14" s="518"/>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97"/>
      <c r="B15" s="597"/>
      <c r="C15" s="518"/>
      <c r="D15" s="518"/>
      <c r="E15" s="518"/>
      <c r="F15" s="282"/>
      <c r="G15" s="282"/>
      <c r="H15" s="360"/>
      <c r="I15" s="282"/>
      <c r="J15" s="360"/>
      <c r="K15" s="282"/>
      <c r="L15" s="360"/>
      <c r="M15" s="282"/>
      <c r="N15" s="360"/>
      <c r="O15" s="402">
        <f t="shared" si="0"/>
        <v>0</v>
      </c>
      <c r="P15" s="403">
        <f t="shared" si="1"/>
        <v>0</v>
      </c>
      <c r="Q15" s="282"/>
      <c r="R15" s="282"/>
      <c r="S15" s="282"/>
      <c r="T15" s="282"/>
      <c r="U15" s="361"/>
    </row>
    <row r="16" spans="1:21" ht="144" customHeight="1" x14ac:dyDescent="0.25">
      <c r="A16" s="595" t="s">
        <v>1401</v>
      </c>
      <c r="B16" s="595" t="s">
        <v>1632</v>
      </c>
      <c r="C16" s="282" t="s">
        <v>1544</v>
      </c>
      <c r="D16" s="282" t="s">
        <v>1545</v>
      </c>
      <c r="E16" s="518" t="s">
        <v>1680</v>
      </c>
      <c r="F16" s="282" t="s">
        <v>1637</v>
      </c>
      <c r="G16" s="506">
        <v>0.3</v>
      </c>
      <c r="H16" s="360">
        <v>6000</v>
      </c>
      <c r="I16" s="506">
        <v>0.7</v>
      </c>
      <c r="J16" s="360">
        <v>14000</v>
      </c>
      <c r="K16" s="362"/>
      <c r="L16" s="360"/>
      <c r="M16" s="282"/>
      <c r="N16" s="360"/>
      <c r="O16" s="523">
        <f t="shared" si="0"/>
        <v>1</v>
      </c>
      <c r="P16" s="403">
        <f t="shared" si="1"/>
        <v>20000</v>
      </c>
      <c r="Q16" s="282"/>
      <c r="R16" s="282" t="s">
        <v>1524</v>
      </c>
      <c r="S16" s="282" t="s">
        <v>1546</v>
      </c>
      <c r="T16" s="282" t="s">
        <v>1547</v>
      </c>
      <c r="U16" s="282" t="s">
        <v>1548</v>
      </c>
    </row>
    <row r="17" spans="1:21" ht="18.75" customHeight="1" x14ac:dyDescent="0.25">
      <c r="A17" s="596"/>
      <c r="B17" s="596"/>
      <c r="C17" s="282"/>
      <c r="D17" s="282"/>
      <c r="E17" s="521"/>
      <c r="F17" s="528"/>
      <c r="G17" s="506"/>
      <c r="H17" s="360"/>
      <c r="I17" s="506"/>
      <c r="J17" s="360"/>
      <c r="K17" s="506"/>
      <c r="L17" s="360"/>
      <c r="M17" s="506"/>
      <c r="N17" s="360"/>
      <c r="O17" s="523"/>
      <c r="P17" s="403"/>
      <c r="Q17" s="282"/>
      <c r="R17" s="282"/>
      <c r="S17" s="282"/>
      <c r="T17" s="516"/>
      <c r="U17" s="282"/>
    </row>
    <row r="18" spans="1:21" ht="15.75" x14ac:dyDescent="0.25">
      <c r="A18" s="596"/>
      <c r="B18" s="596"/>
      <c r="D18" s="519"/>
      <c r="E18" s="519"/>
      <c r="F18" s="520"/>
      <c r="G18" s="282"/>
      <c r="H18" s="360"/>
      <c r="I18" s="282"/>
      <c r="J18" s="360"/>
      <c r="K18" s="362"/>
      <c r="L18" s="360"/>
      <c r="M18" s="282"/>
      <c r="N18" s="360"/>
      <c r="O18" s="402">
        <f t="shared" si="0"/>
        <v>0</v>
      </c>
      <c r="P18" s="403">
        <f t="shared" si="1"/>
        <v>0</v>
      </c>
      <c r="Q18" s="282"/>
      <c r="R18" s="282"/>
      <c r="S18" s="282"/>
      <c r="T18" s="282"/>
      <c r="U18" s="282"/>
    </row>
    <row r="19" spans="1:21" ht="15.75" x14ac:dyDescent="0.25">
      <c r="A19" s="596"/>
      <c r="B19" s="596"/>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96"/>
      <c r="B20" s="596"/>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96"/>
      <c r="B21" s="596"/>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96"/>
      <c r="B22" s="596"/>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96"/>
      <c r="B23" s="596"/>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96"/>
      <c r="B24" s="596"/>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94" t="s">
        <v>1468</v>
      </c>
      <c r="B25" s="594" t="s">
        <v>1633</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94"/>
      <c r="B26" s="594"/>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94"/>
      <c r="B27" s="594"/>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94"/>
      <c r="B28" s="594"/>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94"/>
      <c r="B29" s="594"/>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94"/>
      <c r="B30" s="594"/>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94"/>
      <c r="B31" s="594"/>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94"/>
      <c r="B32" s="594"/>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94"/>
      <c r="B33" s="594"/>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94"/>
      <c r="B34" s="594"/>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94"/>
      <c r="B35" s="594"/>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1510</v>
      </c>
      <c r="D36" s="294"/>
      <c r="E36" s="294"/>
      <c r="F36" s="295"/>
      <c r="G36" s="283">
        <f t="shared" ref="G36:P36" si="2">SUM(G10:G35)</f>
        <v>0.95</v>
      </c>
      <c r="H36" s="284">
        <f t="shared" si="2"/>
        <v>54500</v>
      </c>
      <c r="I36" s="283">
        <f t="shared" si="2"/>
        <v>1.95</v>
      </c>
      <c r="J36" s="284">
        <f t="shared" si="2"/>
        <v>83000</v>
      </c>
      <c r="K36" s="283">
        <f t="shared" si="2"/>
        <v>1.6</v>
      </c>
      <c r="L36" s="284">
        <f t="shared" si="2"/>
        <v>212500</v>
      </c>
      <c r="M36" s="283">
        <f t="shared" si="2"/>
        <v>0.5</v>
      </c>
      <c r="N36" s="284">
        <f t="shared" si="2"/>
        <v>65000</v>
      </c>
      <c r="O36" s="284">
        <f t="shared" si="2"/>
        <v>5</v>
      </c>
      <c r="P36" s="284">
        <f t="shared" si="2"/>
        <v>415000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D1" workbookViewId="0">
      <selection activeCell="G20" sqref="G20"/>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44" t="s">
        <v>1369</v>
      </c>
      <c r="I2" s="544"/>
    </row>
    <row r="3" spans="2:9" ht="19.5" thickBot="1" x14ac:dyDescent="0.3">
      <c r="B3" s="81" t="s">
        <v>21</v>
      </c>
      <c r="C3" s="81" t="s">
        <v>391</v>
      </c>
      <c r="H3" s="424" t="s">
        <v>390</v>
      </c>
      <c r="I3" s="425" t="s">
        <v>391</v>
      </c>
    </row>
    <row r="4" spans="2:9" ht="18.75" x14ac:dyDescent="0.25">
      <c r="B4" s="82" t="s">
        <v>122</v>
      </c>
      <c r="C4" s="201">
        <f>'1. TALLERES SEMINARIOS'!D5</f>
        <v>2616451.4000000004</v>
      </c>
      <c r="H4" s="417" t="s">
        <v>1357</v>
      </c>
      <c r="I4" s="420">
        <f>'1. Desarrollo e Innov. Curricu.'!P28</f>
        <v>0</v>
      </c>
    </row>
    <row r="5" spans="2:9" ht="18.75" x14ac:dyDescent="0.25">
      <c r="B5" s="82" t="s">
        <v>415</v>
      </c>
      <c r="C5" s="201">
        <f>'2. CONTRATACION DE PERSONAL'!D5</f>
        <v>200000</v>
      </c>
      <c r="H5" s="418" t="s">
        <v>1359</v>
      </c>
      <c r="I5" s="421">
        <f>'2. Investigación Científica'!P47</f>
        <v>0</v>
      </c>
    </row>
    <row r="6" spans="2:9" ht="18.75" x14ac:dyDescent="0.25">
      <c r="B6" s="82" t="s">
        <v>126</v>
      </c>
      <c r="C6" s="201">
        <f>'3. EQUIPO DE OFICINA'!D5</f>
        <v>0</v>
      </c>
      <c r="H6" s="418" t="s">
        <v>471</v>
      </c>
      <c r="I6" s="421">
        <f>'3. Vinculación Univ. Sociedad'!P74</f>
        <v>0</v>
      </c>
    </row>
    <row r="7" spans="2:9" ht="19.5" thickBot="1" x14ac:dyDescent="0.3">
      <c r="B7" s="82" t="s">
        <v>416</v>
      </c>
      <c r="C7" s="201">
        <f>'4. EQUIPO TECNOLÓGICOS'!D5</f>
        <v>564750</v>
      </c>
      <c r="E7" s="428" t="s">
        <v>119</v>
      </c>
      <c r="F7" s="437" t="s">
        <v>1474</v>
      </c>
      <c r="H7" s="418" t="s">
        <v>1358</v>
      </c>
      <c r="I7" s="421">
        <f>'4. Docencia y Profesorado Univ.'!P21</f>
        <v>0</v>
      </c>
    </row>
    <row r="8" spans="2:9" ht="18.75" x14ac:dyDescent="0.25">
      <c r="B8" s="82" t="s">
        <v>127</v>
      </c>
      <c r="C8" s="201">
        <f>'5. ACTIVIDADES ESPECIALES'!D5</f>
        <v>312800</v>
      </c>
      <c r="E8" s="433" t="s">
        <v>1476</v>
      </c>
      <c r="F8" s="434">
        <f>Presupuesto!D566</f>
        <v>3129251.4</v>
      </c>
      <c r="H8" s="418" t="s">
        <v>1360</v>
      </c>
      <c r="I8" s="421">
        <f>'5. Estudiantes y Graduados'!P43</f>
        <v>0</v>
      </c>
    </row>
    <row r="9" spans="2:9" ht="19.5" thickBot="1" x14ac:dyDescent="0.3">
      <c r="B9" s="92" t="s">
        <v>386</v>
      </c>
      <c r="C9" s="83">
        <f>'6. Becas'!D5</f>
        <v>0</v>
      </c>
      <c r="E9" s="435" t="s">
        <v>1501</v>
      </c>
      <c r="F9" s="436">
        <f>Presupuesto!E566</f>
        <v>564750</v>
      </c>
      <c r="H9" s="418" t="s">
        <v>472</v>
      </c>
      <c r="I9" s="421">
        <f>'6. Gestión del Conocimiento'!P27</f>
        <v>286800</v>
      </c>
    </row>
    <row r="10" spans="2:9" ht="19.5" thickBot="1" x14ac:dyDescent="0.3">
      <c r="B10" s="92" t="s">
        <v>387</v>
      </c>
      <c r="C10" s="83">
        <f>'7. Infraestructura'!D5</f>
        <v>0</v>
      </c>
      <c r="E10" s="438" t="s">
        <v>1475</v>
      </c>
      <c r="F10" s="439">
        <f>Presupuesto!F566</f>
        <v>3694001.4</v>
      </c>
      <c r="G10" s="111"/>
      <c r="H10" s="418" t="s">
        <v>1361</v>
      </c>
      <c r="I10" s="422">
        <f>'7. Lo Esencial de la Reforma U.'!P34</f>
        <v>0</v>
      </c>
    </row>
    <row r="11" spans="2:9" ht="18.75" x14ac:dyDescent="0.25">
      <c r="B11" s="82" t="s">
        <v>418</v>
      </c>
      <c r="C11" s="83">
        <f>'8. Venta de Servicios'!D5</f>
        <v>0</v>
      </c>
      <c r="E11" s="440" t="s">
        <v>405</v>
      </c>
      <c r="F11" s="441">
        <f>Presupuesto!AR566</f>
        <v>3694001.4000000004</v>
      </c>
      <c r="G11" s="111"/>
      <c r="H11" s="418" t="s">
        <v>1469</v>
      </c>
      <c r="I11" s="422">
        <f>'8. Asegura. de la Calid. y M'!P36</f>
        <v>415000</v>
      </c>
    </row>
    <row r="12" spans="2:9" ht="18.75" x14ac:dyDescent="0.25">
      <c r="B12" s="92"/>
      <c r="C12" s="83"/>
      <c r="F12" s="111"/>
      <c r="G12" s="111"/>
      <c r="H12" s="418" t="s">
        <v>1363</v>
      </c>
      <c r="I12" s="422">
        <f>'9. Cultura de Inno. Insti...'!P21</f>
        <v>0</v>
      </c>
    </row>
    <row r="13" spans="2:9" ht="24" thickBot="1" x14ac:dyDescent="0.3">
      <c r="B13" s="84" t="s">
        <v>125</v>
      </c>
      <c r="C13" s="432">
        <f>SUM(C4:C12)</f>
        <v>3694001.4000000004</v>
      </c>
      <c r="F13" s="111"/>
      <c r="G13" s="111"/>
      <c r="H13" s="419" t="s">
        <v>1445</v>
      </c>
      <c r="I13" s="423">
        <f>'10. Posgrado'!P43</f>
        <v>0</v>
      </c>
    </row>
    <row r="14" spans="2:9" ht="23.25" x14ac:dyDescent="0.25">
      <c r="B14" s="84"/>
      <c r="C14" s="85"/>
      <c r="F14" s="111"/>
      <c r="G14" s="111"/>
      <c r="H14" s="426" t="s">
        <v>125</v>
      </c>
      <c r="I14" s="427">
        <f>SUM(I4:I13)</f>
        <v>701800</v>
      </c>
    </row>
    <row r="15" spans="2:9" ht="15.75" x14ac:dyDescent="0.25">
      <c r="F15" s="111"/>
      <c r="G15" s="111"/>
      <c r="H15" s="545"/>
      <c r="I15" s="545"/>
    </row>
    <row r="16" spans="2:9" ht="16.5" thickBot="1" x14ac:dyDescent="0.3">
      <c r="F16" s="111"/>
      <c r="G16" s="111"/>
      <c r="H16" s="546" t="s">
        <v>1371</v>
      </c>
      <c r="I16" s="546"/>
    </row>
    <row r="17" spans="2:15" ht="15.75" thickBot="1" x14ac:dyDescent="0.3">
      <c r="F17" s="111"/>
      <c r="G17" s="111"/>
      <c r="H17" s="428" t="s">
        <v>390</v>
      </c>
      <c r="I17" s="429" t="s">
        <v>391</v>
      </c>
      <c r="J17" s="196"/>
    </row>
    <row r="18" spans="2:15" x14ac:dyDescent="0.25">
      <c r="H18" s="481" t="s">
        <v>1364</v>
      </c>
      <c r="I18" s="482">
        <f>'11. Gestion Administrativa'!P44</f>
        <v>1983201</v>
      </c>
      <c r="J18" s="196"/>
    </row>
    <row r="19" spans="2:15" x14ac:dyDescent="0.25">
      <c r="H19" s="483" t="s">
        <v>1365</v>
      </c>
      <c r="I19" s="484">
        <f>'12. Gestión del Talento Humano'!P21</f>
        <v>150000</v>
      </c>
      <c r="J19" s="196"/>
    </row>
    <row r="20" spans="2:15" x14ac:dyDescent="0.25">
      <c r="B20" s="475" t="s">
        <v>1496</v>
      </c>
      <c r="C20" s="476">
        <v>21.981300000000001</v>
      </c>
      <c r="D20" s="475" t="s">
        <v>1499</v>
      </c>
      <c r="E20" s="477"/>
      <c r="H20" s="483" t="s">
        <v>1366</v>
      </c>
      <c r="I20" s="484">
        <f>'13. Gestión Académica'!P21</f>
        <v>140000</v>
      </c>
      <c r="J20" s="196"/>
    </row>
    <row r="21" spans="2:15" x14ac:dyDescent="0.25">
      <c r="H21" s="483" t="s">
        <v>1367</v>
      </c>
      <c r="I21" s="484">
        <f>'14. Internacional... de la E.S.'!P36</f>
        <v>0</v>
      </c>
      <c r="J21" s="196"/>
    </row>
    <row r="22" spans="2:15" x14ac:dyDescent="0.25">
      <c r="H22" s="485" t="s">
        <v>1368</v>
      </c>
      <c r="I22" s="486">
        <f>'15. Gobernabilidad y Proceso...'!P29</f>
        <v>154250</v>
      </c>
      <c r="J22" s="196"/>
    </row>
    <row r="23" spans="2:15" x14ac:dyDescent="0.25">
      <c r="H23" s="487" t="s">
        <v>1470</v>
      </c>
      <c r="I23" s="488">
        <f>'16. Desa. del Sistema Educ.Sup.'!P70</f>
        <v>0</v>
      </c>
      <c r="J23" s="196"/>
    </row>
    <row r="24" spans="2:15" s="467" customFormat="1" ht="15.75" thickBot="1" x14ac:dyDescent="0.3">
      <c r="H24" s="489" t="s">
        <v>1508</v>
      </c>
      <c r="I24" s="490">
        <f>'17. Gestión TIC'!P74</f>
        <v>564750</v>
      </c>
      <c r="J24" s="196"/>
    </row>
    <row r="25" spans="2:15" ht="15.75" thickBot="1" x14ac:dyDescent="0.3">
      <c r="H25" s="479" t="s">
        <v>125</v>
      </c>
      <c r="I25" s="480">
        <f>SUM(I18:I24)</f>
        <v>2992201</v>
      </c>
    </row>
    <row r="26" spans="2:15" ht="15.75" thickBot="1" x14ac:dyDescent="0.3"/>
    <row r="27" spans="2:15" ht="15.75" thickBot="1" x14ac:dyDescent="0.3">
      <c r="H27" s="430" t="s">
        <v>1370</v>
      </c>
      <c r="I27" s="431">
        <f>I14+I25</f>
        <v>3694001</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1</v>
      </c>
      <c r="D55" s="238">
        <f>SUMIF('2. CONTRATACION DE PERSONAL'!$C:$C,'Cuadro Resumen'!$B$40:$B$56,'2. CONTRATACION DE PERSONAL'!$G:$G)</f>
        <v>200000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1</v>
      </c>
      <c r="D57" s="238">
        <f>SUM(D40:D56)</f>
        <v>200000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3</v>
      </c>
      <c r="D86" s="83">
        <f>SUMIF('4. EQUIPO TECNOLÓGICOS'!$C:$C,'Cuadro Resumen'!$B$86:$B$102,'4. EQUIPO TECNOLÓGICOS'!F:F)</f>
        <v>90000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9</v>
      </c>
      <c r="D89" s="83">
        <f>SUMIF('4. EQUIPO TECNOLÓGICOS'!$C:$C,'Cuadro Resumen'!$B$86:$B$102,'4. EQUIPO TECNOLÓGICOS'!F:F)</f>
        <v>202000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1</v>
      </c>
      <c r="D97" s="83">
        <f>SUMIF('4. EQUIPO TECNOLÓGICOS'!$C:$C,'Cuadro Resumen'!$B$86:$B$102,'4. EQUIPO TECNOLÓGICOS'!F:F)</f>
        <v>138000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1473</v>
      </c>
      <c r="C99" s="83">
        <f>SUMIF('4. EQUIPO TECNOLÓGICOS'!C:C,'Cuadro Resumen'!$B$86:$B$102,'4. EQUIPO TECNOLÓGICOS'!D:D)</f>
        <v>5</v>
      </c>
      <c r="D99" s="83">
        <f>SUMIF('4. EQUIPO TECNOLÓGICOS'!$C:$C,'Cuadro Resumen'!$B$86:$B$102,'4. EQUIPO TECNOLÓGICOS'!F:F)</f>
        <v>9250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12</v>
      </c>
      <c r="D101" s="83">
        <f>SUMIF('4. EQUIPO TECNOLÓGICOS'!$C:$C,'Cuadro Resumen'!$B$86:$B$102,'4. EQUIPO TECNOLÓGICOS'!F:F)</f>
        <v>6000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30</v>
      </c>
      <c r="D103" s="85">
        <f>SUM(D86:D102)</f>
        <v>445250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47" t="s">
        <v>1489</v>
      </c>
      <c r="C198" s="547"/>
      <c r="D198" s="547"/>
      <c r="E198" s="547"/>
      <c r="F198" s="547"/>
    </row>
    <row r="199" spans="2:9" hidden="1" x14ac:dyDescent="0.25">
      <c r="B199" s="455" t="s">
        <v>1490</v>
      </c>
      <c r="C199" s="454" t="s">
        <v>1491</v>
      </c>
      <c r="D199" s="454" t="s">
        <v>1491</v>
      </c>
      <c r="E199" s="454" t="s">
        <v>1492</v>
      </c>
      <c r="F199" s="454" t="s">
        <v>1492</v>
      </c>
    </row>
    <row r="200" spans="2:9" hidden="1" x14ac:dyDescent="0.25">
      <c r="B200" s="453"/>
      <c r="C200" s="453" t="s">
        <v>1493</v>
      </c>
      <c r="D200" s="453" t="s">
        <v>1494</v>
      </c>
      <c r="E200" s="453" t="s">
        <v>1493</v>
      </c>
      <c r="F200" s="453" t="s">
        <v>1494</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1495</v>
      </c>
      <c r="C205" s="452">
        <v>145</v>
      </c>
      <c r="D205" s="452">
        <v>135</v>
      </c>
      <c r="E205" s="452">
        <v>185</v>
      </c>
      <c r="F205" s="452">
        <v>170</v>
      </c>
    </row>
    <row r="206" spans="2:9" hidden="1" x14ac:dyDescent="0.25">
      <c r="B206" s="450"/>
      <c r="C206" s="450"/>
      <c r="D206" s="450"/>
      <c r="E206" s="450"/>
      <c r="F206" s="450"/>
    </row>
    <row r="207" spans="2:9" hidden="1" x14ac:dyDescent="0.25">
      <c r="B207" s="548" t="s">
        <v>1496</v>
      </c>
      <c r="C207" s="548"/>
      <c r="D207" s="548"/>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47" t="s">
        <v>1489</v>
      </c>
      <c r="C210" s="547"/>
      <c r="D210" s="547"/>
      <c r="E210" s="547"/>
      <c r="F210" s="547"/>
    </row>
    <row r="211" spans="2:9" hidden="1" x14ac:dyDescent="0.25">
      <c r="B211" s="455" t="s">
        <v>1490</v>
      </c>
      <c r="C211" s="454" t="s">
        <v>1491</v>
      </c>
      <c r="D211" s="454" t="s">
        <v>1491</v>
      </c>
      <c r="E211" s="454" t="s">
        <v>1492</v>
      </c>
      <c r="F211" s="454" t="s">
        <v>1492</v>
      </c>
    </row>
    <row r="212" spans="2:9" hidden="1" x14ac:dyDescent="0.25">
      <c r="B212" s="453"/>
      <c r="C212" s="453" t="s">
        <v>1493</v>
      </c>
      <c r="D212" s="453" t="s">
        <v>1494</v>
      </c>
      <c r="E212" s="453" t="s">
        <v>1493</v>
      </c>
      <c r="F212" s="453" t="s">
        <v>1494</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1495</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7" sqref="C17"/>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1404</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93" t="s">
        <v>1405</v>
      </c>
      <c r="B3" s="593"/>
      <c r="C3" s="593"/>
      <c r="D3" s="593"/>
      <c r="E3" s="593"/>
      <c r="F3" s="593"/>
      <c r="G3" s="593"/>
      <c r="H3" s="593"/>
      <c r="I3" s="593"/>
      <c r="J3" s="593"/>
      <c r="K3" s="593"/>
      <c r="L3" s="593"/>
      <c r="M3" s="593"/>
      <c r="N3" s="593"/>
      <c r="O3" s="593"/>
      <c r="P3" s="593"/>
      <c r="Q3" s="593"/>
      <c r="R3" s="593"/>
      <c r="S3" s="593"/>
      <c r="T3" s="593"/>
      <c r="U3" s="593"/>
    </row>
    <row r="4" spans="1:21" ht="1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95" t="s">
        <v>1405</v>
      </c>
      <c r="B8" s="595" t="s">
        <v>1406</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96"/>
      <c r="B9" s="596"/>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96"/>
      <c r="B10" s="596"/>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96"/>
      <c r="B11" s="596"/>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96"/>
      <c r="B12" s="596"/>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96"/>
      <c r="B13" s="596"/>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96"/>
      <c r="B14" s="596"/>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96"/>
      <c r="B15" s="596"/>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96"/>
      <c r="B16" s="596"/>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96"/>
      <c r="B17" s="596"/>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96"/>
      <c r="B18" s="596"/>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96"/>
      <c r="B19" s="596"/>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97"/>
      <c r="B20" s="597"/>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1403</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1443</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93" t="s">
        <v>1442</v>
      </c>
      <c r="B3" s="593"/>
      <c r="C3" s="593"/>
      <c r="D3" s="593"/>
      <c r="E3" s="593"/>
      <c r="F3" s="593"/>
      <c r="G3" s="593"/>
      <c r="H3" s="593"/>
      <c r="I3" s="593"/>
      <c r="J3" s="593"/>
      <c r="K3" s="593"/>
      <c r="L3" s="593"/>
      <c r="M3" s="593"/>
      <c r="N3" s="593"/>
      <c r="O3" s="593"/>
      <c r="P3" s="593"/>
      <c r="Q3" s="593"/>
      <c r="R3" s="593"/>
      <c r="S3" s="593"/>
      <c r="T3" s="593"/>
      <c r="U3" s="593"/>
    </row>
    <row r="4" spans="1:21" ht="1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95" t="s">
        <v>1436</v>
      </c>
      <c r="B8" s="594" t="s">
        <v>1434</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96"/>
      <c r="B9" s="594"/>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96"/>
      <c r="B10" s="594"/>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96"/>
      <c r="B11" s="594"/>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96"/>
      <c r="B12" s="594"/>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96"/>
      <c r="B13" s="594" t="s">
        <v>1441</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96"/>
      <c r="B14" s="594"/>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96"/>
      <c r="B15" s="594"/>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96"/>
      <c r="B16" s="594"/>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96"/>
      <c r="B17" s="594"/>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96"/>
      <c r="B18" s="594" t="s">
        <v>1435</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96"/>
      <c r="B19" s="594"/>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96"/>
      <c r="B20" s="594"/>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96"/>
      <c r="B21" s="594"/>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96"/>
      <c r="B22" s="594"/>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96"/>
      <c r="B23" s="595" t="s">
        <v>1437</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96"/>
      <c r="B24" s="596"/>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96"/>
      <c r="B25" s="596"/>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96"/>
      <c r="B26" s="596"/>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96"/>
      <c r="B27" s="597"/>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96"/>
      <c r="B28" s="595" t="s">
        <v>1438</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96"/>
      <c r="B29" s="596"/>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96"/>
      <c r="B30" s="596"/>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96"/>
      <c r="B31" s="596"/>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96"/>
      <c r="B32" s="597"/>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96"/>
      <c r="B33" s="594" t="s">
        <v>1439</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96"/>
      <c r="B34" s="594"/>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96"/>
      <c r="B35" s="594"/>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96"/>
      <c r="B36" s="594"/>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96"/>
      <c r="B37" s="594"/>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96"/>
      <c r="B38" s="594" t="s">
        <v>1440</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96"/>
      <c r="B39" s="594"/>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96"/>
      <c r="B40" s="594"/>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96"/>
      <c r="B41" s="594"/>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96"/>
      <c r="B42" s="594"/>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1444</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9"/>
  <sheetViews>
    <sheetView topLeftCell="E1" zoomScale="82" zoomScaleNormal="82" workbookViewId="0">
      <pane ySplit="7" topLeftCell="A39" activePane="bottomLeft" state="frozen"/>
      <selection activeCell="Q6" sqref="Q6"/>
      <selection pane="bottomLeft" activeCell="P36" sqref="P36"/>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1407</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98" t="s">
        <v>1409</v>
      </c>
      <c r="B3" s="598"/>
      <c r="C3" s="598"/>
      <c r="D3" s="598"/>
      <c r="E3" s="598"/>
      <c r="F3" s="598"/>
      <c r="G3" s="598"/>
      <c r="H3" s="598"/>
      <c r="I3" s="598"/>
      <c r="J3" s="598"/>
      <c r="K3" s="598"/>
      <c r="L3" s="598"/>
      <c r="M3" s="598"/>
      <c r="N3" s="598"/>
      <c r="O3" s="598"/>
      <c r="P3" s="598"/>
      <c r="Q3" s="598"/>
      <c r="R3" s="598"/>
      <c r="S3" s="598"/>
      <c r="T3" s="598"/>
      <c r="U3" s="598"/>
    </row>
    <row r="4" spans="1:21" s="321" customFormat="1" x14ac:dyDescent="0.25">
      <c r="A4" s="602" t="s">
        <v>1412</v>
      </c>
      <c r="B4" s="602"/>
      <c r="C4" s="602"/>
      <c r="D4" s="602"/>
      <c r="E4" s="602"/>
      <c r="F4" s="602"/>
      <c r="G4" s="602"/>
      <c r="H4" s="602"/>
      <c r="I4" s="602"/>
      <c r="J4" s="602"/>
      <c r="K4" s="602"/>
      <c r="L4" s="602"/>
      <c r="M4" s="602"/>
      <c r="N4" s="602"/>
      <c r="O4" s="602"/>
      <c r="P4" s="602"/>
      <c r="Q4" s="602"/>
      <c r="R4" s="602"/>
      <c r="S4" s="602"/>
      <c r="T4" s="602"/>
      <c r="U4" s="602"/>
    </row>
    <row r="5" spans="1:21" s="66" customFormat="1" ht="23.25" customHeight="1" x14ac:dyDescent="0.25">
      <c r="A5" s="556" t="s">
        <v>97</v>
      </c>
      <c r="B5" s="555" t="s">
        <v>111</v>
      </c>
      <c r="C5" s="558" t="s">
        <v>86</v>
      </c>
      <c r="D5" s="558" t="s">
        <v>87</v>
      </c>
      <c r="E5" s="558" t="s">
        <v>392</v>
      </c>
      <c r="F5" s="558" t="s">
        <v>88</v>
      </c>
      <c r="G5" s="561" t="s">
        <v>100</v>
      </c>
      <c r="H5" s="567"/>
      <c r="I5" s="567"/>
      <c r="J5" s="567"/>
      <c r="K5" s="567"/>
      <c r="L5" s="567"/>
      <c r="M5" s="567"/>
      <c r="N5" s="562"/>
      <c r="O5" s="563" t="s">
        <v>101</v>
      </c>
      <c r="P5" s="564"/>
      <c r="Q5" s="555" t="s">
        <v>102</v>
      </c>
      <c r="R5" s="555" t="s">
        <v>103</v>
      </c>
      <c r="S5" s="555" t="s">
        <v>110</v>
      </c>
      <c r="T5" s="555" t="s">
        <v>109</v>
      </c>
      <c r="U5" s="552" t="s">
        <v>89</v>
      </c>
    </row>
    <row r="6" spans="1:21" s="66" customFormat="1" ht="15" customHeight="1" x14ac:dyDescent="0.25">
      <c r="A6" s="556"/>
      <c r="B6" s="556"/>
      <c r="C6" s="559"/>
      <c r="D6" s="559"/>
      <c r="E6" s="559"/>
      <c r="F6" s="559"/>
      <c r="G6" s="561" t="s">
        <v>104</v>
      </c>
      <c r="H6" s="562"/>
      <c r="I6" s="561" t="s">
        <v>105</v>
      </c>
      <c r="J6" s="562"/>
      <c r="K6" s="561" t="s">
        <v>106</v>
      </c>
      <c r="L6" s="562"/>
      <c r="M6" s="561" t="s">
        <v>107</v>
      </c>
      <c r="N6" s="562"/>
      <c r="O6" s="565"/>
      <c r="P6" s="566"/>
      <c r="Q6" s="556"/>
      <c r="R6" s="556"/>
      <c r="S6" s="556"/>
      <c r="T6" s="556"/>
      <c r="U6" s="553"/>
    </row>
    <row r="7" spans="1:21" s="67" customFormat="1" ht="24" customHeight="1" x14ac:dyDescent="0.25">
      <c r="A7" s="557"/>
      <c r="B7" s="557"/>
      <c r="C7" s="560"/>
      <c r="D7" s="560"/>
      <c r="E7" s="560"/>
      <c r="F7" s="560"/>
      <c r="G7" s="442" t="s">
        <v>108</v>
      </c>
      <c r="H7" s="442" t="s">
        <v>12</v>
      </c>
      <c r="I7" s="442" t="s">
        <v>108</v>
      </c>
      <c r="J7" s="442" t="s">
        <v>12</v>
      </c>
      <c r="K7" s="442" t="s">
        <v>108</v>
      </c>
      <c r="L7" s="442" t="s">
        <v>12</v>
      </c>
      <c r="M7" s="442" t="s">
        <v>108</v>
      </c>
      <c r="N7" s="442" t="s">
        <v>12</v>
      </c>
      <c r="O7" s="442" t="s">
        <v>108</v>
      </c>
      <c r="P7" s="442" t="s">
        <v>12</v>
      </c>
      <c r="Q7" s="557"/>
      <c r="R7" s="557"/>
      <c r="S7" s="557"/>
      <c r="T7" s="557"/>
      <c r="U7" s="554"/>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84" x14ac:dyDescent="0.25">
      <c r="A9" s="580" t="s">
        <v>1410</v>
      </c>
      <c r="B9" s="577" t="s">
        <v>1638</v>
      </c>
      <c r="C9" s="508" t="s">
        <v>1549</v>
      </c>
      <c r="D9" s="278" t="s">
        <v>1550</v>
      </c>
      <c r="E9" s="278" t="s">
        <v>1694</v>
      </c>
      <c r="F9" s="509" t="s">
        <v>1643</v>
      </c>
      <c r="G9" s="513">
        <v>0.2</v>
      </c>
      <c r="H9" s="365">
        <v>6000</v>
      </c>
      <c r="I9" s="513">
        <v>0.4</v>
      </c>
      <c r="J9" s="365">
        <v>12000</v>
      </c>
      <c r="K9" s="513">
        <v>0.4</v>
      </c>
      <c r="L9" s="365">
        <v>12000</v>
      </c>
      <c r="M9" s="278"/>
      <c r="N9" s="365"/>
      <c r="O9" s="523">
        <f t="shared" ref="O9:P9" si="0">G9+I9+K9+M9</f>
        <v>1</v>
      </c>
      <c r="P9" s="403">
        <f t="shared" si="0"/>
        <v>30000</v>
      </c>
      <c r="Q9" s="278"/>
      <c r="R9" s="512" t="s">
        <v>1551</v>
      </c>
      <c r="S9" s="512" t="s">
        <v>1552</v>
      </c>
      <c r="T9" s="512" t="s">
        <v>1553</v>
      </c>
      <c r="U9" s="511" t="s">
        <v>1554</v>
      </c>
    </row>
    <row r="10" spans="1:21" ht="15.75" x14ac:dyDescent="0.25">
      <c r="A10" s="580"/>
      <c r="B10" s="578"/>
      <c r="C10" s="278"/>
      <c r="D10" s="278"/>
      <c r="E10" s="278"/>
      <c r="F10" s="278"/>
      <c r="G10" s="364"/>
      <c r="H10" s="365"/>
      <c r="I10" s="278"/>
      <c r="J10" s="365"/>
      <c r="K10" s="278"/>
      <c r="L10" s="365"/>
      <c r="M10" s="278"/>
      <c r="N10" s="365"/>
      <c r="O10" s="402">
        <f t="shared" ref="O10:O40" si="1">G10+I10+K10+M10</f>
        <v>0</v>
      </c>
      <c r="P10" s="403">
        <f t="shared" ref="P10:P43" si="2">H10+J10+L10+N10</f>
        <v>0</v>
      </c>
      <c r="Q10" s="278"/>
      <c r="R10" s="278"/>
      <c r="S10" s="278"/>
      <c r="T10" s="278"/>
      <c r="U10" s="278"/>
    </row>
    <row r="11" spans="1:21" s="367" customFormat="1" ht="15.75" x14ac:dyDescent="0.25">
      <c r="A11" s="580"/>
      <c r="B11" s="578"/>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1" ht="15.75" x14ac:dyDescent="0.25">
      <c r="A12" s="580"/>
      <c r="B12" s="578"/>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15.75" x14ac:dyDescent="0.25">
      <c r="A13" s="580"/>
      <c r="B13" s="578"/>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15.75" x14ac:dyDescent="0.25">
      <c r="A14" s="580"/>
      <c r="B14" s="579"/>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80"/>
      <c r="B15" s="577" t="s">
        <v>1639</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80"/>
      <c r="B16" s="578"/>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80"/>
      <c r="B17" s="578"/>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80"/>
      <c r="B18" s="578"/>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80"/>
      <c r="B19" s="578"/>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80"/>
      <c r="B20" s="579"/>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80"/>
      <c r="B21" s="577" t="s">
        <v>1640</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80"/>
      <c r="B22" s="578"/>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80"/>
      <c r="B23" s="578"/>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80"/>
      <c r="B24" s="578"/>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80"/>
      <c r="B25" s="578"/>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80"/>
      <c r="B26" s="579"/>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577" t="s">
        <v>1411</v>
      </c>
      <c r="B27" s="577" t="s">
        <v>1641</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578"/>
      <c r="B28" s="578"/>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578"/>
      <c r="B29" s="578"/>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578"/>
      <c r="B30" s="578"/>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78"/>
      <c r="B31" s="578"/>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78"/>
      <c r="B32" s="579"/>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10.25" x14ac:dyDescent="0.25">
      <c r="A33" s="578"/>
      <c r="B33" s="599" t="s">
        <v>1642</v>
      </c>
      <c r="C33" s="310" t="s">
        <v>1555</v>
      </c>
      <c r="D33" s="278" t="s">
        <v>1556</v>
      </c>
      <c r="E33" s="278" t="s">
        <v>1695</v>
      </c>
      <c r="F33" s="278" t="s">
        <v>1671</v>
      </c>
      <c r="G33" s="364">
        <v>0.25</v>
      </c>
      <c r="H33" s="365">
        <v>50000</v>
      </c>
      <c r="I33" s="364">
        <v>0.25</v>
      </c>
      <c r="J33" s="365">
        <v>50000</v>
      </c>
      <c r="K33" s="364">
        <v>0.25</v>
      </c>
      <c r="L33" s="365">
        <v>50000</v>
      </c>
      <c r="M33" s="364">
        <v>0.25</v>
      </c>
      <c r="N33" s="365">
        <v>50000</v>
      </c>
      <c r="O33" s="523">
        <f t="shared" si="1"/>
        <v>1</v>
      </c>
      <c r="P33" s="403">
        <f t="shared" si="2"/>
        <v>200000</v>
      </c>
      <c r="Q33" s="278"/>
      <c r="R33" s="278" t="s">
        <v>1524</v>
      </c>
      <c r="S33" s="278" t="s">
        <v>1557</v>
      </c>
      <c r="T33" s="509" t="s">
        <v>1558</v>
      </c>
      <c r="U33" s="278" t="s">
        <v>1527</v>
      </c>
    </row>
    <row r="34" spans="1:21" s="367" customFormat="1" ht="141.75" x14ac:dyDescent="0.25">
      <c r="A34" s="578"/>
      <c r="B34" s="600"/>
      <c r="C34" s="310" t="s">
        <v>1559</v>
      </c>
      <c r="D34" s="278" t="s">
        <v>1560</v>
      </c>
      <c r="E34" s="278" t="s">
        <v>1696</v>
      </c>
      <c r="F34" s="278" t="s">
        <v>1644</v>
      </c>
      <c r="G34" s="364">
        <v>0.1</v>
      </c>
      <c r="H34" s="365">
        <v>10000</v>
      </c>
      <c r="I34" s="364">
        <v>0.3</v>
      </c>
      <c r="J34" s="365">
        <v>30000</v>
      </c>
      <c r="K34" s="364">
        <v>0.3</v>
      </c>
      <c r="L34" s="365">
        <v>30000</v>
      </c>
      <c r="M34" s="364">
        <v>0.3</v>
      </c>
      <c r="N34" s="365">
        <v>30000</v>
      </c>
      <c r="O34" s="523">
        <f t="shared" si="1"/>
        <v>1</v>
      </c>
      <c r="P34" s="403">
        <f t="shared" si="2"/>
        <v>100000</v>
      </c>
      <c r="Q34" s="278"/>
      <c r="R34" s="278" t="s">
        <v>1561</v>
      </c>
      <c r="S34" s="278" t="s">
        <v>1562</v>
      </c>
      <c r="T34" s="278" t="s">
        <v>1553</v>
      </c>
      <c r="U34" s="278" t="s">
        <v>1527</v>
      </c>
    </row>
    <row r="35" spans="1:21" s="367" customFormat="1" ht="126" x14ac:dyDescent="0.25">
      <c r="A35" s="578"/>
      <c r="B35" s="600"/>
      <c r="C35" s="310" t="s">
        <v>1563</v>
      </c>
      <c r="D35" s="278" t="s">
        <v>1564</v>
      </c>
      <c r="E35" s="278" t="s">
        <v>1697</v>
      </c>
      <c r="F35" s="278" t="s">
        <v>1645</v>
      </c>
      <c r="G35" s="364">
        <v>0.1</v>
      </c>
      <c r="H35" s="365">
        <v>5000</v>
      </c>
      <c r="I35" s="364">
        <v>0.2</v>
      </c>
      <c r="J35" s="365">
        <v>10000</v>
      </c>
      <c r="K35" s="364">
        <v>0.3</v>
      </c>
      <c r="L35" s="365">
        <v>15000</v>
      </c>
      <c r="M35" s="364">
        <v>0.4</v>
      </c>
      <c r="N35" s="365">
        <v>20000</v>
      </c>
      <c r="O35" s="523">
        <f t="shared" si="1"/>
        <v>1</v>
      </c>
      <c r="P35" s="403">
        <f t="shared" si="2"/>
        <v>50000</v>
      </c>
      <c r="Q35" s="278"/>
      <c r="R35" s="278" t="s">
        <v>1565</v>
      </c>
      <c r="S35" s="510" t="s">
        <v>1566</v>
      </c>
      <c r="T35" s="278" t="s">
        <v>1553</v>
      </c>
      <c r="U35" s="278" t="s">
        <v>1527</v>
      </c>
    </row>
    <row r="36" spans="1:21" s="367" customFormat="1" ht="63.75" x14ac:dyDescent="0.25">
      <c r="A36" s="578"/>
      <c r="B36" s="600"/>
      <c r="C36" s="310" t="s">
        <v>1567</v>
      </c>
      <c r="D36" s="278" t="s">
        <v>1568</v>
      </c>
      <c r="E36" s="278" t="s">
        <v>1698</v>
      </c>
      <c r="F36" s="278" t="s">
        <v>1646</v>
      </c>
      <c r="G36" s="364">
        <v>0.25</v>
      </c>
      <c r="H36" s="365">
        <v>20000</v>
      </c>
      <c r="I36" s="364">
        <v>0.25</v>
      </c>
      <c r="J36" s="365">
        <v>20000</v>
      </c>
      <c r="K36" s="364">
        <v>0.25</v>
      </c>
      <c r="L36" s="365">
        <v>20000</v>
      </c>
      <c r="M36" s="364">
        <v>0.25</v>
      </c>
      <c r="N36" s="365">
        <v>20000</v>
      </c>
      <c r="O36" s="523">
        <f t="shared" si="1"/>
        <v>1</v>
      </c>
      <c r="P36" s="403">
        <f t="shared" si="2"/>
        <v>80000</v>
      </c>
      <c r="Q36" s="278"/>
      <c r="R36" s="510" t="s">
        <v>1569</v>
      </c>
      <c r="S36" s="510" t="s">
        <v>1570</v>
      </c>
      <c r="T36" s="278" t="s">
        <v>1553</v>
      </c>
      <c r="U36" s="278" t="s">
        <v>1527</v>
      </c>
    </row>
    <row r="37" spans="1:21" ht="94.5" x14ac:dyDescent="0.25">
      <c r="A37" s="578"/>
      <c r="B37" s="600"/>
      <c r="C37" s="310" t="s">
        <v>1571</v>
      </c>
      <c r="D37" s="278" t="s">
        <v>1572</v>
      </c>
      <c r="E37" s="278" t="s">
        <v>1699</v>
      </c>
      <c r="F37" s="278" t="s">
        <v>1733</v>
      </c>
      <c r="G37" s="364">
        <v>0</v>
      </c>
      <c r="H37" s="365"/>
      <c r="I37" s="364">
        <v>0.5</v>
      </c>
      <c r="J37" s="365">
        <v>156400</v>
      </c>
      <c r="K37" s="364">
        <v>0.5</v>
      </c>
      <c r="L37" s="365">
        <v>156400</v>
      </c>
      <c r="M37" s="364">
        <v>0</v>
      </c>
      <c r="N37" s="365"/>
      <c r="O37" s="523">
        <f t="shared" si="1"/>
        <v>1</v>
      </c>
      <c r="P37" s="403">
        <f t="shared" si="2"/>
        <v>312800</v>
      </c>
      <c r="Q37" s="278"/>
      <c r="R37" s="278" t="s">
        <v>1573</v>
      </c>
      <c r="S37" s="278" t="s">
        <v>1574</v>
      </c>
      <c r="T37" s="278" t="s">
        <v>1553</v>
      </c>
      <c r="U37" s="278" t="s">
        <v>1527</v>
      </c>
    </row>
    <row r="38" spans="1:21" s="466" customFormat="1" ht="110.25" x14ac:dyDescent="0.25">
      <c r="A38" s="578"/>
      <c r="B38" s="600"/>
      <c r="C38" s="310" t="s">
        <v>1630</v>
      </c>
      <c r="D38" s="278" t="s">
        <v>1575</v>
      </c>
      <c r="E38" s="278" t="s">
        <v>1700</v>
      </c>
      <c r="F38" s="278" t="s">
        <v>1647</v>
      </c>
      <c r="G38" s="364">
        <v>0.2</v>
      </c>
      <c r="H38" s="365">
        <v>30000</v>
      </c>
      <c r="I38" s="364">
        <v>0.2</v>
      </c>
      <c r="J38" s="365">
        <v>30000</v>
      </c>
      <c r="K38" s="364">
        <v>0.3</v>
      </c>
      <c r="L38" s="365">
        <v>45000</v>
      </c>
      <c r="M38" s="364">
        <v>0.3</v>
      </c>
      <c r="N38" s="365">
        <v>45000</v>
      </c>
      <c r="O38" s="523">
        <f t="shared" si="1"/>
        <v>1</v>
      </c>
      <c r="P38" s="403">
        <f t="shared" si="2"/>
        <v>150000</v>
      </c>
      <c r="Q38" s="278"/>
      <c r="R38" s="278" t="s">
        <v>1576</v>
      </c>
      <c r="S38" s="278" t="s">
        <v>1577</v>
      </c>
      <c r="T38" s="278" t="s">
        <v>1578</v>
      </c>
      <c r="U38" s="278" t="s">
        <v>1579</v>
      </c>
    </row>
    <row r="39" spans="1:21" ht="94.5" x14ac:dyDescent="0.25">
      <c r="A39" s="579"/>
      <c r="B39" s="601"/>
      <c r="C39" s="310" t="s">
        <v>1580</v>
      </c>
      <c r="D39" s="278" t="s">
        <v>1581</v>
      </c>
      <c r="E39" s="278" t="s">
        <v>1701</v>
      </c>
      <c r="F39" s="278" t="s">
        <v>1735</v>
      </c>
      <c r="G39" s="364">
        <v>0.25</v>
      </c>
      <c r="H39" s="365">
        <v>250000</v>
      </c>
      <c r="I39" s="364">
        <v>0.25</v>
      </c>
      <c r="J39" s="365">
        <v>250000</v>
      </c>
      <c r="K39" s="364">
        <v>0.25</v>
      </c>
      <c r="L39" s="365">
        <v>250000</v>
      </c>
      <c r="M39" s="364">
        <v>0.25</v>
      </c>
      <c r="N39" s="365">
        <v>250000</v>
      </c>
      <c r="O39" s="523">
        <f t="shared" si="1"/>
        <v>1</v>
      </c>
      <c r="P39" s="403">
        <f t="shared" si="2"/>
        <v>1000000</v>
      </c>
      <c r="Q39" s="278"/>
      <c r="R39" s="278" t="s">
        <v>1524</v>
      </c>
      <c r="S39" s="278" t="s">
        <v>1582</v>
      </c>
      <c r="T39" s="278" t="s">
        <v>1527</v>
      </c>
      <c r="U39" s="361"/>
    </row>
    <row r="40" spans="1:21" s="466" customFormat="1" ht="78.75" x14ac:dyDescent="0.25">
      <c r="A40" s="503"/>
      <c r="B40" s="504"/>
      <c r="C40" s="282" t="s">
        <v>1618</v>
      </c>
      <c r="D40" s="282" t="s">
        <v>1619</v>
      </c>
      <c r="E40" s="526" t="s">
        <v>1727</v>
      </c>
      <c r="F40" s="517" t="s">
        <v>1726</v>
      </c>
      <c r="G40" s="506">
        <v>0.25</v>
      </c>
      <c r="H40" s="360">
        <v>15100.25</v>
      </c>
      <c r="I40" s="506">
        <v>0.25</v>
      </c>
      <c r="J40" s="360">
        <v>15100.25</v>
      </c>
      <c r="K40" s="506">
        <v>0.25</v>
      </c>
      <c r="L40" s="360">
        <v>15100.25</v>
      </c>
      <c r="M40" s="506">
        <v>0.25</v>
      </c>
      <c r="N40" s="360">
        <v>15100.25</v>
      </c>
      <c r="O40" s="523">
        <f t="shared" si="1"/>
        <v>1</v>
      </c>
      <c r="P40" s="403">
        <f t="shared" si="2"/>
        <v>60401</v>
      </c>
      <c r="Q40" s="282"/>
      <c r="R40" s="282" t="s">
        <v>1620</v>
      </c>
      <c r="S40" s="282" t="s">
        <v>1721</v>
      </c>
      <c r="T40" s="516" t="s">
        <v>1621</v>
      </c>
      <c r="U40" s="282" t="s">
        <v>1527</v>
      </c>
    </row>
    <row r="41" spans="1:21" s="466" customFormat="1" ht="15.75" x14ac:dyDescent="0.25">
      <c r="A41" s="503"/>
      <c r="B41" s="504"/>
      <c r="C41" s="471"/>
      <c r="D41" s="278"/>
      <c r="E41" s="278"/>
      <c r="F41" s="278"/>
      <c r="G41" s="278"/>
      <c r="H41" s="365"/>
      <c r="I41" s="278"/>
      <c r="J41" s="365"/>
      <c r="K41" s="278"/>
      <c r="L41" s="365"/>
      <c r="M41" s="278"/>
      <c r="N41" s="365"/>
      <c r="O41" s="402"/>
      <c r="P41" s="403">
        <f t="shared" si="2"/>
        <v>0</v>
      </c>
      <c r="Q41" s="278"/>
      <c r="R41" s="278"/>
      <c r="S41" s="278"/>
      <c r="T41" s="278"/>
      <c r="U41" s="361"/>
    </row>
    <row r="42" spans="1:21" s="466" customFormat="1" ht="15.75" x14ac:dyDescent="0.25">
      <c r="A42" s="503"/>
      <c r="B42" s="504"/>
      <c r="C42" s="471"/>
      <c r="D42" s="278"/>
      <c r="E42" s="278"/>
      <c r="F42" s="278"/>
      <c r="G42" s="278"/>
      <c r="H42" s="365"/>
      <c r="I42" s="278"/>
      <c r="J42" s="365"/>
      <c r="K42" s="278"/>
      <c r="L42" s="365"/>
      <c r="M42" s="278"/>
      <c r="N42" s="365"/>
      <c r="O42" s="402"/>
      <c r="P42" s="403">
        <f t="shared" si="2"/>
        <v>0</v>
      </c>
      <c r="Q42" s="278"/>
      <c r="R42" s="278"/>
      <c r="S42" s="278"/>
      <c r="T42" s="278"/>
      <c r="U42" s="361"/>
    </row>
    <row r="43" spans="1:21" s="466" customFormat="1" ht="15.75" x14ac:dyDescent="0.25">
      <c r="A43" s="503"/>
      <c r="B43" s="504"/>
      <c r="C43" s="471"/>
      <c r="D43" s="278"/>
      <c r="E43" s="278"/>
      <c r="F43" s="278"/>
      <c r="G43" s="278"/>
      <c r="H43" s="365"/>
      <c r="I43" s="278"/>
      <c r="J43" s="365"/>
      <c r="K43" s="278"/>
      <c r="L43" s="365"/>
      <c r="M43" s="278"/>
      <c r="N43" s="365"/>
      <c r="O43" s="402"/>
      <c r="P43" s="403">
        <f t="shared" si="2"/>
        <v>0</v>
      </c>
      <c r="Q43" s="278"/>
      <c r="R43" s="278"/>
      <c r="S43" s="278"/>
      <c r="T43" s="278"/>
      <c r="U43" s="361"/>
    </row>
    <row r="44" spans="1:21" ht="15.75" x14ac:dyDescent="0.25">
      <c r="A44" s="299"/>
      <c r="B44" s="300"/>
      <c r="C44" s="299" t="s">
        <v>1408</v>
      </c>
      <c r="D44" s="300"/>
      <c r="E44" s="300"/>
      <c r="F44" s="301"/>
      <c r="G44" s="529">
        <f t="shared" ref="G44:P44" si="3">SUM(G9:G40)</f>
        <v>1.6</v>
      </c>
      <c r="H44" s="233">
        <f t="shared" si="3"/>
        <v>386100.25</v>
      </c>
      <c r="I44" s="529">
        <f t="shared" si="3"/>
        <v>2.6</v>
      </c>
      <c r="J44" s="233">
        <f t="shared" si="3"/>
        <v>573500.25</v>
      </c>
      <c r="K44" s="529">
        <f t="shared" si="3"/>
        <v>2.8</v>
      </c>
      <c r="L44" s="233">
        <f t="shared" si="3"/>
        <v>593500.25</v>
      </c>
      <c r="M44" s="530">
        <f t="shared" si="3"/>
        <v>2</v>
      </c>
      <c r="N44" s="233">
        <f t="shared" si="3"/>
        <v>430100.25</v>
      </c>
      <c r="O44" s="233">
        <f t="shared" si="3"/>
        <v>9</v>
      </c>
      <c r="P44" s="233">
        <f t="shared" si="3"/>
        <v>1983201</v>
      </c>
      <c r="Q44" s="265"/>
      <c r="R44" s="265"/>
      <c r="S44" s="265"/>
      <c r="T44" s="265"/>
      <c r="U44" s="279"/>
    </row>
    <row r="64" s="261" customFormat="1" ht="12" x14ac:dyDescent="0.25"/>
    <row r="65" s="261" customFormat="1" ht="12" x14ac:dyDescent="0.25"/>
    <row r="78" s="261" customFormat="1" ht="12" x14ac:dyDescent="0.25"/>
    <row r="79" s="261" customFormat="1" ht="12" x14ac:dyDescent="0.25"/>
  </sheetData>
  <mergeCells count="26">
    <mergeCell ref="A3:U3"/>
    <mergeCell ref="B9:B14"/>
    <mergeCell ref="B15:B20"/>
    <mergeCell ref="B21:B26"/>
    <mergeCell ref="B33:B39"/>
    <mergeCell ref="B27:B32"/>
    <mergeCell ref="A5:A7"/>
    <mergeCell ref="B5:B7"/>
    <mergeCell ref="C5:C7"/>
    <mergeCell ref="D5:D7"/>
    <mergeCell ref="A9:A26"/>
    <mergeCell ref="A27:A39"/>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1"/>
  <sheetViews>
    <sheetView topLeftCell="D1" zoomScale="80" zoomScaleNormal="80" workbookViewId="0">
      <pane ySplit="6" topLeftCell="A7" activePane="bottomLeft" state="frozen"/>
      <selection activeCell="R5" sqref="R5"/>
      <selection pane="bottomLeft" activeCell="F15" sqref="F15"/>
    </sheetView>
  </sheetViews>
  <sheetFormatPr baseColWidth="10" defaultRowHeight="15" x14ac:dyDescent="0.25"/>
  <cols>
    <col min="1" max="2" width="21.7109375" customWidth="1"/>
    <col min="3" max="6" width="27.42578125" customWidth="1"/>
    <col min="7" max="7" width="15.28515625" customWidth="1"/>
    <col min="8" max="8" width="12.14062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1413</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1415</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94.5" x14ac:dyDescent="0.25">
      <c r="A8" s="580" t="s">
        <v>1414</v>
      </c>
      <c r="B8" s="577" t="s">
        <v>1648</v>
      </c>
      <c r="C8" s="514" t="s">
        <v>1743</v>
      </c>
      <c r="D8" s="327" t="s">
        <v>1583</v>
      </c>
      <c r="E8" s="327" t="s">
        <v>1702</v>
      </c>
      <c r="F8" s="327" t="s">
        <v>1672</v>
      </c>
      <c r="G8" s="357">
        <v>0.25</v>
      </c>
      <c r="H8" s="358">
        <v>37500</v>
      </c>
      <c r="I8" s="357">
        <v>0.25</v>
      </c>
      <c r="J8" s="358">
        <v>37500</v>
      </c>
      <c r="K8" s="357">
        <v>0.25</v>
      </c>
      <c r="L8" s="358">
        <v>37500</v>
      </c>
      <c r="M8" s="357">
        <v>0.25</v>
      </c>
      <c r="N8" s="358">
        <v>37500</v>
      </c>
      <c r="O8" s="402">
        <f t="shared" ref="O8:P8" si="0">G8+I8+K8+M8</f>
        <v>1</v>
      </c>
      <c r="P8" s="403">
        <f t="shared" si="0"/>
        <v>150000</v>
      </c>
      <c r="Q8" s="327"/>
      <c r="R8" s="327" t="s">
        <v>1584</v>
      </c>
      <c r="S8" s="327" t="s">
        <v>1585</v>
      </c>
      <c r="T8" s="327" t="s">
        <v>1586</v>
      </c>
      <c r="U8" s="327" t="s">
        <v>1527</v>
      </c>
    </row>
    <row r="9" spans="1:21" ht="15.75" x14ac:dyDescent="0.25">
      <c r="A9" s="580"/>
      <c r="B9" s="578"/>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80"/>
      <c r="B10" s="578"/>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80"/>
      <c r="B11" s="578"/>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80"/>
      <c r="B12" s="578"/>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80"/>
      <c r="B13" s="578"/>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80"/>
      <c r="B14" s="578"/>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80"/>
      <c r="B15" s="578"/>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80"/>
      <c r="B16" s="578"/>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80"/>
      <c r="B17" s="578"/>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80"/>
      <c r="B18" s="578"/>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80"/>
      <c r="B19" s="578"/>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80"/>
      <c r="B20" s="579"/>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1511</v>
      </c>
      <c r="D21" s="294"/>
      <c r="E21" s="294"/>
      <c r="F21" s="295"/>
      <c r="G21" s="288">
        <f t="shared" ref="G21:P21" si="7">SUM(G8:G20)</f>
        <v>0.25</v>
      </c>
      <c r="H21" s="236">
        <f t="shared" si="7"/>
        <v>37500</v>
      </c>
      <c r="I21" s="288">
        <f t="shared" si="7"/>
        <v>0.25</v>
      </c>
      <c r="J21" s="236">
        <f t="shared" si="7"/>
        <v>37500</v>
      </c>
      <c r="K21" s="288">
        <f t="shared" si="7"/>
        <v>0.25</v>
      </c>
      <c r="L21" s="236">
        <f t="shared" si="7"/>
        <v>37500</v>
      </c>
      <c r="M21" s="288">
        <f t="shared" si="7"/>
        <v>0.25</v>
      </c>
      <c r="N21" s="236">
        <f t="shared" si="7"/>
        <v>37500</v>
      </c>
      <c r="O21" s="236">
        <f t="shared" si="7"/>
        <v>1</v>
      </c>
      <c r="P21" s="236">
        <f t="shared" si="7"/>
        <v>150000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1"/>
  <sheetViews>
    <sheetView topLeftCell="E1" zoomScale="82" zoomScaleNormal="82" workbookViewId="0">
      <pane ySplit="7" topLeftCell="A14" activePane="bottomLeft" state="frozen"/>
      <selection activeCell="A7" sqref="A7"/>
      <selection pane="bottomLeft" activeCell="O11" sqref="O1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03" t="s">
        <v>1353</v>
      </c>
      <c r="B4" s="603"/>
      <c r="C4" s="603"/>
      <c r="D4" s="603"/>
      <c r="E4" s="603"/>
      <c r="F4" s="603"/>
      <c r="G4" s="603"/>
      <c r="H4" s="603"/>
      <c r="I4" s="603"/>
      <c r="J4" s="603"/>
      <c r="K4" s="603"/>
      <c r="L4" s="603"/>
      <c r="M4" s="603"/>
      <c r="N4" s="603"/>
      <c r="O4" s="603"/>
      <c r="P4" s="603"/>
      <c r="Q4" s="603"/>
      <c r="R4" s="603"/>
      <c r="S4" s="603"/>
      <c r="T4" s="603"/>
      <c r="U4" s="603"/>
    </row>
    <row r="5" spans="1:21" ht="14.45" customHeight="1" x14ac:dyDescent="0.25">
      <c r="A5" s="556" t="s">
        <v>97</v>
      </c>
      <c r="B5" s="555" t="s">
        <v>111</v>
      </c>
      <c r="C5" s="558" t="s">
        <v>86</v>
      </c>
      <c r="D5" s="558" t="s">
        <v>87</v>
      </c>
      <c r="E5" s="558" t="s">
        <v>392</v>
      </c>
      <c r="F5" s="558" t="s">
        <v>88</v>
      </c>
      <c r="G5" s="561" t="s">
        <v>100</v>
      </c>
      <c r="H5" s="567"/>
      <c r="I5" s="567"/>
      <c r="J5" s="567"/>
      <c r="K5" s="567"/>
      <c r="L5" s="567"/>
      <c r="M5" s="567"/>
      <c r="N5" s="562"/>
      <c r="O5" s="563" t="s">
        <v>101</v>
      </c>
      <c r="P5" s="564"/>
      <c r="Q5" s="555" t="s">
        <v>102</v>
      </c>
      <c r="R5" s="555" t="s">
        <v>103</v>
      </c>
      <c r="S5" s="555" t="s">
        <v>110</v>
      </c>
      <c r="T5" s="555" t="s">
        <v>109</v>
      </c>
      <c r="U5" s="552" t="s">
        <v>89</v>
      </c>
    </row>
    <row r="6" spans="1:21" ht="14.45" customHeight="1" x14ac:dyDescent="0.25">
      <c r="A6" s="556"/>
      <c r="B6" s="556"/>
      <c r="C6" s="559"/>
      <c r="D6" s="559"/>
      <c r="E6" s="559"/>
      <c r="F6" s="559"/>
      <c r="G6" s="561" t="s">
        <v>104</v>
      </c>
      <c r="H6" s="562"/>
      <c r="I6" s="561" t="s">
        <v>105</v>
      </c>
      <c r="J6" s="562"/>
      <c r="K6" s="561" t="s">
        <v>106</v>
      </c>
      <c r="L6" s="562"/>
      <c r="M6" s="561" t="s">
        <v>107</v>
      </c>
      <c r="N6" s="562"/>
      <c r="O6" s="565"/>
      <c r="P6" s="566"/>
      <c r="Q6" s="556"/>
      <c r="R6" s="556"/>
      <c r="S6" s="556"/>
      <c r="T6" s="556"/>
      <c r="U6" s="553"/>
    </row>
    <row r="7" spans="1:21" ht="25.5" x14ac:dyDescent="0.25">
      <c r="A7" s="557"/>
      <c r="B7" s="557"/>
      <c r="C7" s="560"/>
      <c r="D7" s="560"/>
      <c r="E7" s="560"/>
      <c r="F7" s="560"/>
      <c r="G7" s="442" t="s">
        <v>108</v>
      </c>
      <c r="H7" s="442" t="s">
        <v>12</v>
      </c>
      <c r="I7" s="442" t="s">
        <v>108</v>
      </c>
      <c r="J7" s="442" t="s">
        <v>12</v>
      </c>
      <c r="K7" s="442" t="s">
        <v>108</v>
      </c>
      <c r="L7" s="442" t="s">
        <v>12</v>
      </c>
      <c r="M7" s="442" t="s">
        <v>108</v>
      </c>
      <c r="N7" s="442" t="s">
        <v>12</v>
      </c>
      <c r="O7" s="442" t="s">
        <v>108</v>
      </c>
      <c r="P7" s="442" t="s">
        <v>12</v>
      </c>
      <c r="Q7" s="557"/>
      <c r="R7" s="557"/>
      <c r="S7" s="557"/>
      <c r="T7" s="557"/>
      <c r="U7" s="554"/>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12.5" customHeight="1" x14ac:dyDescent="0.25">
      <c r="A9" s="604" t="s">
        <v>1416</v>
      </c>
      <c r="B9" s="568" t="s">
        <v>1703</v>
      </c>
      <c r="C9" s="327" t="s">
        <v>1587</v>
      </c>
      <c r="D9" s="327" t="s">
        <v>1588</v>
      </c>
      <c r="E9" s="327" t="s">
        <v>1706</v>
      </c>
      <c r="F9" s="282" t="s">
        <v>1704</v>
      </c>
      <c r="G9" s="359">
        <v>0.1</v>
      </c>
      <c r="H9" s="356">
        <v>12000</v>
      </c>
      <c r="I9" s="359">
        <v>0.5</v>
      </c>
      <c r="J9" s="356">
        <v>60000</v>
      </c>
      <c r="K9" s="359">
        <v>0.2</v>
      </c>
      <c r="L9" s="356">
        <v>24000</v>
      </c>
      <c r="M9" s="359">
        <v>0.2</v>
      </c>
      <c r="N9" s="356">
        <v>24000</v>
      </c>
      <c r="O9" s="523">
        <f t="shared" ref="O9:P20" si="0">G9+I9+K9+M9</f>
        <v>1</v>
      </c>
      <c r="P9" s="403">
        <f t="shared" si="0"/>
        <v>120000</v>
      </c>
      <c r="Q9" s="327"/>
      <c r="R9" s="327" t="s">
        <v>1589</v>
      </c>
      <c r="S9" s="327" t="s">
        <v>1590</v>
      </c>
      <c r="T9" s="327" t="s">
        <v>1591</v>
      </c>
      <c r="U9" s="327" t="s">
        <v>1592</v>
      </c>
    </row>
    <row r="10" spans="1:21" ht="15.75" x14ac:dyDescent="0.25">
      <c r="A10" s="605"/>
      <c r="B10" s="569"/>
      <c r="C10" s="327"/>
      <c r="D10" s="327"/>
      <c r="E10" s="327"/>
      <c r="F10" s="505"/>
      <c r="G10" s="353"/>
      <c r="H10" s="356"/>
      <c r="I10" s="353"/>
      <c r="J10" s="356"/>
      <c r="K10" s="353"/>
      <c r="L10" s="356"/>
      <c r="M10" s="353"/>
      <c r="N10" s="356"/>
      <c r="O10" s="405">
        <f t="shared" si="0"/>
        <v>0</v>
      </c>
      <c r="P10" s="403">
        <f t="shared" si="0"/>
        <v>0</v>
      </c>
      <c r="Q10" s="327"/>
      <c r="R10" s="327"/>
      <c r="S10" s="327"/>
      <c r="T10" s="327"/>
      <c r="U10" s="327"/>
    </row>
    <row r="11" spans="1:21" ht="110.25" x14ac:dyDescent="0.25">
      <c r="A11" s="605"/>
      <c r="B11" s="569"/>
      <c r="C11" s="327" t="s">
        <v>1593</v>
      </c>
      <c r="D11" s="327" t="s">
        <v>1594</v>
      </c>
      <c r="E11" s="327" t="s">
        <v>1707</v>
      </c>
      <c r="F11" s="491" t="s">
        <v>1705</v>
      </c>
      <c r="G11" s="359">
        <v>0.25</v>
      </c>
      <c r="H11" s="356">
        <v>5000</v>
      </c>
      <c r="I11" s="359">
        <v>0.25</v>
      </c>
      <c r="J11" s="356">
        <v>5000</v>
      </c>
      <c r="K11" s="359">
        <v>0.25</v>
      </c>
      <c r="L11" s="356">
        <v>5000</v>
      </c>
      <c r="M11" s="359">
        <v>0.25</v>
      </c>
      <c r="N11" s="356">
        <v>5000</v>
      </c>
      <c r="O11" s="523">
        <f t="shared" si="0"/>
        <v>1</v>
      </c>
      <c r="P11" s="403">
        <f t="shared" si="0"/>
        <v>20000</v>
      </c>
      <c r="Q11" s="327"/>
      <c r="R11" s="327" t="s">
        <v>1595</v>
      </c>
      <c r="S11" s="327" t="s">
        <v>1596</v>
      </c>
      <c r="T11" s="327" t="s">
        <v>1597</v>
      </c>
      <c r="U11" s="327" t="s">
        <v>1598</v>
      </c>
    </row>
    <row r="12" spans="1:21" ht="15.75" x14ac:dyDescent="0.25">
      <c r="A12" s="605"/>
      <c r="B12" s="569"/>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605"/>
      <c r="B13" s="569"/>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605"/>
      <c r="B14" s="569"/>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605"/>
      <c r="B15" s="569"/>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605"/>
      <c r="B16" s="569"/>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605"/>
      <c r="B17" s="569"/>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605"/>
      <c r="B18" s="569"/>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605"/>
      <c r="B19" s="569"/>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60.75" customHeight="1" x14ac:dyDescent="0.25">
      <c r="A20" s="606"/>
      <c r="B20" s="570"/>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0.35</v>
      </c>
      <c r="H21" s="235">
        <f t="shared" si="1"/>
        <v>17000</v>
      </c>
      <c r="I21" s="80">
        <f t="shared" si="1"/>
        <v>0.75</v>
      </c>
      <c r="J21" s="235">
        <f t="shared" si="1"/>
        <v>65000</v>
      </c>
      <c r="K21" s="80">
        <f t="shared" si="1"/>
        <v>0.45</v>
      </c>
      <c r="L21" s="235">
        <f t="shared" si="1"/>
        <v>29000</v>
      </c>
      <c r="M21" s="80">
        <f t="shared" si="1"/>
        <v>0.45</v>
      </c>
      <c r="N21" s="235">
        <f t="shared" si="1"/>
        <v>29000</v>
      </c>
      <c r="O21" s="235">
        <f t="shared" si="1"/>
        <v>2</v>
      </c>
      <c r="P21" s="235">
        <f t="shared" si="1"/>
        <v>140000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10" activePane="bottomLeft" state="frozen"/>
      <selection activeCell="R7" sqref="R7"/>
      <selection pane="bottomLeft" activeCell="B8" sqref="B8:B1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11" t="s">
        <v>1345</v>
      </c>
      <c r="B1" s="611"/>
      <c r="C1" s="611"/>
      <c r="D1" s="611"/>
      <c r="E1" s="611"/>
      <c r="F1" s="611"/>
      <c r="G1" s="611"/>
      <c r="H1" s="611"/>
      <c r="I1" s="611"/>
      <c r="J1" s="611"/>
      <c r="K1" s="611"/>
      <c r="L1" s="611"/>
      <c r="M1" s="611"/>
      <c r="N1" s="611"/>
      <c r="O1" s="611"/>
      <c r="P1" s="611"/>
      <c r="Q1" s="611"/>
      <c r="R1" s="611"/>
      <c r="S1" s="611"/>
      <c r="T1" s="611"/>
      <c r="U1" s="611"/>
    </row>
    <row r="2" spans="1:21" x14ac:dyDescent="0.25">
      <c r="A2" s="612" t="s">
        <v>1417</v>
      </c>
      <c r="B2" s="612"/>
      <c r="C2" s="612"/>
      <c r="D2" s="612"/>
      <c r="E2" s="612"/>
      <c r="F2" s="612"/>
      <c r="G2" s="612"/>
      <c r="H2" s="612"/>
      <c r="I2" s="612"/>
      <c r="J2" s="612"/>
      <c r="K2" s="612"/>
      <c r="L2" s="612"/>
      <c r="M2" s="612"/>
      <c r="N2" s="612"/>
      <c r="O2" s="612"/>
      <c r="P2" s="612"/>
      <c r="Q2" s="612"/>
      <c r="R2" s="612"/>
      <c r="S2" s="612"/>
      <c r="T2" s="612"/>
      <c r="U2" s="612"/>
    </row>
    <row r="3" spans="1:21" ht="13.5" customHeight="1" x14ac:dyDescent="0.25">
      <c r="A3" s="314" t="s">
        <v>1418</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56" t="s">
        <v>97</v>
      </c>
      <c r="B4" s="555" t="s">
        <v>111</v>
      </c>
      <c r="C4" s="558" t="s">
        <v>86</v>
      </c>
      <c r="D4" s="558" t="s">
        <v>87</v>
      </c>
      <c r="E4" s="558" t="s">
        <v>392</v>
      </c>
      <c r="F4" s="558" t="s">
        <v>88</v>
      </c>
      <c r="G4" s="561" t="s">
        <v>100</v>
      </c>
      <c r="H4" s="567"/>
      <c r="I4" s="567"/>
      <c r="J4" s="567"/>
      <c r="K4" s="567"/>
      <c r="L4" s="567"/>
      <c r="M4" s="567"/>
      <c r="N4" s="562"/>
      <c r="O4" s="563" t="s">
        <v>101</v>
      </c>
      <c r="P4" s="564"/>
      <c r="Q4" s="555" t="s">
        <v>102</v>
      </c>
      <c r="R4" s="555" t="s">
        <v>103</v>
      </c>
      <c r="S4" s="555" t="s">
        <v>110</v>
      </c>
      <c r="T4" s="555" t="s">
        <v>109</v>
      </c>
      <c r="U4" s="552" t="s">
        <v>89</v>
      </c>
    </row>
    <row r="5" spans="1:21" ht="15" customHeight="1" x14ac:dyDescent="0.25">
      <c r="A5" s="556"/>
      <c r="B5" s="556"/>
      <c r="C5" s="559"/>
      <c r="D5" s="559"/>
      <c r="E5" s="559"/>
      <c r="F5" s="559"/>
      <c r="G5" s="561" t="s">
        <v>104</v>
      </c>
      <c r="H5" s="562"/>
      <c r="I5" s="561" t="s">
        <v>105</v>
      </c>
      <c r="J5" s="562"/>
      <c r="K5" s="561" t="s">
        <v>106</v>
      </c>
      <c r="L5" s="562"/>
      <c r="M5" s="561" t="s">
        <v>107</v>
      </c>
      <c r="N5" s="562"/>
      <c r="O5" s="565"/>
      <c r="P5" s="566"/>
      <c r="Q5" s="556"/>
      <c r="R5" s="556"/>
      <c r="S5" s="556"/>
      <c r="T5" s="556"/>
      <c r="U5" s="553"/>
    </row>
    <row r="6" spans="1:21" ht="25.5" x14ac:dyDescent="0.25">
      <c r="A6" s="557"/>
      <c r="B6" s="557"/>
      <c r="C6" s="560"/>
      <c r="D6" s="560"/>
      <c r="E6" s="560"/>
      <c r="F6" s="560"/>
      <c r="G6" s="442" t="s">
        <v>108</v>
      </c>
      <c r="H6" s="442" t="s">
        <v>12</v>
      </c>
      <c r="I6" s="442" t="s">
        <v>108</v>
      </c>
      <c r="J6" s="442" t="s">
        <v>12</v>
      </c>
      <c r="K6" s="442" t="s">
        <v>108</v>
      </c>
      <c r="L6" s="442" t="s">
        <v>12</v>
      </c>
      <c r="M6" s="442" t="s">
        <v>108</v>
      </c>
      <c r="N6" s="442" t="s">
        <v>12</v>
      </c>
      <c r="O6" s="442" t="s">
        <v>108</v>
      </c>
      <c r="P6" s="442" t="s">
        <v>12</v>
      </c>
      <c r="Q6" s="557"/>
      <c r="R6" s="557"/>
      <c r="S6" s="557"/>
      <c r="T6" s="557"/>
      <c r="U6" s="55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1" t="s">
        <v>1512</v>
      </c>
      <c r="B8" s="613" t="s">
        <v>1513</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72"/>
      <c r="B9" s="613"/>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72"/>
      <c r="B10" s="613"/>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72"/>
      <c r="B11" s="613"/>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72"/>
      <c r="B12" s="613"/>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72"/>
      <c r="B13" s="613"/>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72"/>
      <c r="B14" s="613"/>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72"/>
      <c r="B15" s="613"/>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72"/>
      <c r="B16" s="613"/>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72"/>
      <c r="B17" s="613"/>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72"/>
      <c r="B18" s="613"/>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72"/>
      <c r="B19" s="607" t="s">
        <v>1514</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72"/>
      <c r="B20" s="607"/>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72"/>
      <c r="B21" s="607"/>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72"/>
      <c r="B22" s="607"/>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72"/>
      <c r="B23" s="607"/>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72"/>
      <c r="B24" s="607"/>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72"/>
      <c r="B25" s="607"/>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72"/>
      <c r="B26" s="607"/>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72"/>
      <c r="B27" s="607"/>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72"/>
      <c r="B28" s="607"/>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72"/>
      <c r="B29" s="607"/>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72"/>
      <c r="B30" s="607" t="s">
        <v>1515</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72"/>
      <c r="B31" s="607"/>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72"/>
      <c r="B32" s="607"/>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72"/>
      <c r="B33" s="607"/>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72"/>
      <c r="B34" s="607"/>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72"/>
      <c r="B35" s="607"/>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608" t="s">
        <v>1346</v>
      </c>
      <c r="B36" s="609"/>
      <c r="C36" s="609"/>
      <c r="D36" s="609"/>
      <c r="E36" s="609"/>
      <c r="F36" s="610"/>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29"/>
  <sheetViews>
    <sheetView topLeftCell="E1" zoomScale="90" zoomScaleNormal="90" workbookViewId="0">
      <pane ySplit="8" topLeftCell="A21" activePane="bottomLeft" state="frozen"/>
      <selection activeCell="K7" sqref="K7"/>
      <selection pane="bottomLeft" activeCell="E18" sqref="E1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14" t="s">
        <v>1356</v>
      </c>
      <c r="F1" s="614"/>
      <c r="G1" s="614"/>
      <c r="H1" s="614"/>
      <c r="I1" s="614"/>
      <c r="J1" s="614"/>
      <c r="K1" s="614"/>
      <c r="L1" s="614"/>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1419</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1420</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03" t="s">
        <v>1421</v>
      </c>
      <c r="B5" s="615"/>
      <c r="C5" s="615"/>
      <c r="D5" s="615"/>
      <c r="E5" s="615"/>
      <c r="F5" s="615"/>
      <c r="G5" s="615"/>
      <c r="H5" s="615"/>
      <c r="I5" s="615"/>
      <c r="J5" s="615"/>
      <c r="K5" s="615"/>
      <c r="L5" s="615"/>
      <c r="M5" s="615"/>
      <c r="N5" s="615"/>
      <c r="O5" s="615"/>
      <c r="P5" s="615"/>
      <c r="Q5" s="615"/>
      <c r="R5" s="615"/>
      <c r="S5" s="615"/>
      <c r="T5" s="615"/>
      <c r="U5" s="615"/>
    </row>
    <row r="6" spans="1:27" ht="15" customHeight="1" x14ac:dyDescent="0.25">
      <c r="A6" s="556" t="s">
        <v>97</v>
      </c>
      <c r="B6" s="555" t="s">
        <v>111</v>
      </c>
      <c r="C6" s="558" t="s">
        <v>86</v>
      </c>
      <c r="D6" s="558" t="s">
        <v>87</v>
      </c>
      <c r="E6" s="558" t="s">
        <v>392</v>
      </c>
      <c r="F6" s="558" t="s">
        <v>88</v>
      </c>
      <c r="G6" s="561" t="s">
        <v>100</v>
      </c>
      <c r="H6" s="567"/>
      <c r="I6" s="567"/>
      <c r="J6" s="567"/>
      <c r="K6" s="567"/>
      <c r="L6" s="567"/>
      <c r="M6" s="567"/>
      <c r="N6" s="562"/>
      <c r="O6" s="563" t="s">
        <v>101</v>
      </c>
      <c r="P6" s="564"/>
      <c r="Q6" s="555" t="s">
        <v>102</v>
      </c>
      <c r="R6" s="555" t="s">
        <v>103</v>
      </c>
      <c r="S6" s="555" t="s">
        <v>110</v>
      </c>
      <c r="T6" s="555" t="s">
        <v>109</v>
      </c>
      <c r="U6" s="552" t="s">
        <v>89</v>
      </c>
    </row>
    <row r="7" spans="1:27" ht="15" customHeight="1" x14ac:dyDescent="0.25">
      <c r="A7" s="556"/>
      <c r="B7" s="556"/>
      <c r="C7" s="559"/>
      <c r="D7" s="559"/>
      <c r="E7" s="559"/>
      <c r="F7" s="559"/>
      <c r="G7" s="561" t="s">
        <v>104</v>
      </c>
      <c r="H7" s="562"/>
      <c r="I7" s="561" t="s">
        <v>105</v>
      </c>
      <c r="J7" s="562"/>
      <c r="K7" s="561" t="s">
        <v>106</v>
      </c>
      <c r="L7" s="562"/>
      <c r="M7" s="561" t="s">
        <v>107</v>
      </c>
      <c r="N7" s="562"/>
      <c r="O7" s="565"/>
      <c r="P7" s="566"/>
      <c r="Q7" s="556"/>
      <c r="R7" s="556"/>
      <c r="S7" s="556"/>
      <c r="T7" s="556"/>
      <c r="U7" s="553"/>
    </row>
    <row r="8" spans="1:27" ht="25.5" x14ac:dyDescent="0.25">
      <c r="A8" s="557"/>
      <c r="B8" s="557"/>
      <c r="C8" s="560"/>
      <c r="D8" s="560"/>
      <c r="E8" s="560"/>
      <c r="F8" s="560"/>
      <c r="G8" s="442" t="s">
        <v>108</v>
      </c>
      <c r="H8" s="442" t="s">
        <v>12</v>
      </c>
      <c r="I8" s="442" t="s">
        <v>108</v>
      </c>
      <c r="J8" s="442" t="s">
        <v>12</v>
      </c>
      <c r="K8" s="442" t="s">
        <v>108</v>
      </c>
      <c r="L8" s="442" t="s">
        <v>12</v>
      </c>
      <c r="M8" s="442" t="s">
        <v>108</v>
      </c>
      <c r="N8" s="442" t="s">
        <v>12</v>
      </c>
      <c r="O8" s="442" t="s">
        <v>108</v>
      </c>
      <c r="P8" s="442" t="s">
        <v>12</v>
      </c>
      <c r="Q8" s="557"/>
      <c r="R8" s="557"/>
      <c r="S8" s="557"/>
      <c r="T8" s="557"/>
      <c r="U8" s="55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78.75" x14ac:dyDescent="0.25">
      <c r="A10" s="616" t="s">
        <v>1423</v>
      </c>
      <c r="B10" s="616" t="s">
        <v>1422</v>
      </c>
      <c r="C10" s="10" t="s">
        <v>1601</v>
      </c>
      <c r="D10" s="327" t="s">
        <v>1602</v>
      </c>
      <c r="E10" s="327" t="s">
        <v>1710</v>
      </c>
      <c r="F10" s="327" t="s">
        <v>1708</v>
      </c>
      <c r="G10" s="357">
        <v>0.5</v>
      </c>
      <c r="H10" s="358">
        <v>41000</v>
      </c>
      <c r="I10" s="357">
        <v>0.25</v>
      </c>
      <c r="J10" s="358">
        <v>20500</v>
      </c>
      <c r="K10" s="357">
        <v>0.25</v>
      </c>
      <c r="L10" s="358">
        <v>20500</v>
      </c>
      <c r="M10" s="357"/>
      <c r="N10" s="358"/>
      <c r="O10" s="523">
        <f t="shared" ref="O10:P10" si="0">G10+I10+K10+M10</f>
        <v>1</v>
      </c>
      <c r="P10" s="403">
        <f t="shared" si="0"/>
        <v>82000</v>
      </c>
      <c r="Q10" s="327"/>
      <c r="R10" s="327" t="s">
        <v>1524</v>
      </c>
      <c r="S10" s="327" t="s">
        <v>1599</v>
      </c>
      <c r="T10" s="327" t="s">
        <v>1600</v>
      </c>
      <c r="U10" s="327" t="s">
        <v>1527</v>
      </c>
    </row>
    <row r="11" spans="1:27" s="367" customFormat="1" ht="63" x14ac:dyDescent="0.25">
      <c r="A11" s="616"/>
      <c r="B11" s="616"/>
      <c r="C11" s="508" t="s">
        <v>1603</v>
      </c>
      <c r="D11" s="327" t="s">
        <v>1604</v>
      </c>
      <c r="E11" s="327" t="s">
        <v>1711</v>
      </c>
      <c r="F11" s="327" t="s">
        <v>1709</v>
      </c>
      <c r="G11" s="357"/>
      <c r="H11" s="358"/>
      <c r="I11" s="357"/>
      <c r="J11" s="358"/>
      <c r="K11" s="357">
        <v>1</v>
      </c>
      <c r="L11" s="358">
        <v>12250</v>
      </c>
      <c r="M11" s="357"/>
      <c r="N11" s="358"/>
      <c r="O11" s="523">
        <f t="shared" ref="O11:O28" si="1">G11+I11+K11+M11</f>
        <v>1</v>
      </c>
      <c r="P11" s="403">
        <f t="shared" ref="P11:P28" si="2">H11+J11+L11+N11</f>
        <v>12250</v>
      </c>
      <c r="Q11" s="327"/>
      <c r="R11" s="327" t="s">
        <v>1524</v>
      </c>
      <c r="S11" s="327" t="s">
        <v>1605</v>
      </c>
      <c r="T11" s="327" t="s">
        <v>1607</v>
      </c>
      <c r="U11" s="327" t="s">
        <v>1606</v>
      </c>
    </row>
    <row r="12" spans="1:27" s="367" customFormat="1" ht="15.75" x14ac:dyDescent="0.25">
      <c r="A12" s="616"/>
      <c r="B12" s="616"/>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616"/>
      <c r="B13" s="616"/>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616"/>
      <c r="B14" s="616"/>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616"/>
      <c r="B15" s="616"/>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616"/>
      <c r="B16" s="616"/>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26" x14ac:dyDescent="0.25">
      <c r="A17" s="568" t="s">
        <v>1425</v>
      </c>
      <c r="B17" s="568" t="s">
        <v>117</v>
      </c>
      <c r="C17" s="514" t="s">
        <v>1608</v>
      </c>
      <c r="D17" s="327" t="s">
        <v>1609</v>
      </c>
      <c r="E17" s="327" t="s">
        <v>1713</v>
      </c>
      <c r="F17" s="327" t="s">
        <v>1712</v>
      </c>
      <c r="G17" s="357">
        <v>0.25</v>
      </c>
      <c r="H17" s="358">
        <v>7500</v>
      </c>
      <c r="I17" s="357">
        <v>0.25</v>
      </c>
      <c r="J17" s="358">
        <v>7500</v>
      </c>
      <c r="K17" s="357">
        <v>0.25</v>
      </c>
      <c r="L17" s="358">
        <v>7500</v>
      </c>
      <c r="M17" s="357">
        <v>0.25</v>
      </c>
      <c r="N17" s="358">
        <v>7500</v>
      </c>
      <c r="O17" s="523">
        <f t="shared" si="1"/>
        <v>1</v>
      </c>
      <c r="P17" s="403">
        <f t="shared" si="2"/>
        <v>30000</v>
      </c>
      <c r="Q17" s="327"/>
      <c r="R17" s="515" t="s">
        <v>1610</v>
      </c>
      <c r="S17" s="327" t="s">
        <v>1611</v>
      </c>
      <c r="T17" s="327" t="s">
        <v>1553</v>
      </c>
      <c r="U17" s="327" t="s">
        <v>1527</v>
      </c>
    </row>
    <row r="18" spans="1:21" s="367" customFormat="1" ht="110.25" x14ac:dyDescent="0.25">
      <c r="A18" s="569"/>
      <c r="B18" s="569"/>
      <c r="C18" s="10" t="s">
        <v>1613</v>
      </c>
      <c r="D18" s="327" t="s">
        <v>1612</v>
      </c>
      <c r="E18" s="327" t="s">
        <v>1714</v>
      </c>
      <c r="F18" s="327" t="s">
        <v>1746</v>
      </c>
      <c r="G18" s="357">
        <v>0.1</v>
      </c>
      <c r="H18" s="358">
        <v>3000</v>
      </c>
      <c r="I18" s="357">
        <v>0.25</v>
      </c>
      <c r="J18" s="358">
        <v>7500</v>
      </c>
      <c r="K18" s="357">
        <v>0.4</v>
      </c>
      <c r="L18" s="358">
        <v>12000</v>
      </c>
      <c r="M18" s="357">
        <v>0.25</v>
      </c>
      <c r="N18" s="358">
        <v>7500</v>
      </c>
      <c r="O18" s="523">
        <f t="shared" si="1"/>
        <v>1</v>
      </c>
      <c r="P18" s="403">
        <f t="shared" si="2"/>
        <v>30000</v>
      </c>
      <c r="Q18" s="327"/>
      <c r="R18" s="327" t="s">
        <v>1614</v>
      </c>
      <c r="S18" s="327" t="s">
        <v>1615</v>
      </c>
      <c r="T18" s="327" t="s">
        <v>1547</v>
      </c>
      <c r="U18" s="327" t="s">
        <v>1527</v>
      </c>
    </row>
    <row r="19" spans="1:21" s="367" customFormat="1" ht="15.75" x14ac:dyDescent="0.25">
      <c r="A19" s="569"/>
      <c r="B19" s="569"/>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69"/>
      <c r="B20" s="569"/>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69"/>
      <c r="B21" s="569"/>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70"/>
      <c r="B22" s="570"/>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616" t="s">
        <v>1426</v>
      </c>
      <c r="B23" s="568"/>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616"/>
      <c r="B24" s="569"/>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616"/>
      <c r="B25" s="569"/>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616"/>
      <c r="B26" s="569"/>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616"/>
      <c r="B27" s="569"/>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616"/>
      <c r="B28" s="570"/>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1424</v>
      </c>
      <c r="E29" s="297"/>
      <c r="F29" s="298"/>
      <c r="G29" s="75">
        <f t="shared" ref="G29:P29" si="3">SUM(G10:G28)</f>
        <v>0.85</v>
      </c>
      <c r="H29" s="236">
        <f t="shared" si="3"/>
        <v>51500</v>
      </c>
      <c r="I29" s="75">
        <f t="shared" si="3"/>
        <v>0.75</v>
      </c>
      <c r="J29" s="236">
        <f t="shared" si="3"/>
        <v>35500</v>
      </c>
      <c r="K29" s="75">
        <f t="shared" si="3"/>
        <v>1.9</v>
      </c>
      <c r="L29" s="236">
        <f t="shared" si="3"/>
        <v>52250</v>
      </c>
      <c r="M29" s="75">
        <f t="shared" si="3"/>
        <v>0.5</v>
      </c>
      <c r="N29" s="236">
        <f t="shared" si="3"/>
        <v>15000</v>
      </c>
      <c r="O29" s="236">
        <f t="shared" si="3"/>
        <v>4</v>
      </c>
      <c r="P29" s="236">
        <f t="shared" si="3"/>
        <v>154250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42" activePane="bottomLeft" state="frozen"/>
      <selection activeCell="K7" sqref="K7"/>
      <selection pane="bottomLeft" activeCell="C40" sqref="C40"/>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617" t="s">
        <v>1471</v>
      </c>
      <c r="F1" s="617"/>
      <c r="G1" s="617"/>
      <c r="H1" s="617"/>
      <c r="I1" s="617"/>
      <c r="J1" s="617"/>
      <c r="K1" s="617"/>
      <c r="L1" s="61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1477</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1488</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1478</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56" t="s">
        <v>97</v>
      </c>
      <c r="B6" s="555" t="s">
        <v>111</v>
      </c>
      <c r="C6" s="558" t="s">
        <v>86</v>
      </c>
      <c r="D6" s="558" t="s">
        <v>87</v>
      </c>
      <c r="E6" s="558" t="s">
        <v>392</v>
      </c>
      <c r="F6" s="558" t="s">
        <v>88</v>
      </c>
      <c r="G6" s="561" t="s">
        <v>100</v>
      </c>
      <c r="H6" s="567"/>
      <c r="I6" s="567"/>
      <c r="J6" s="567"/>
      <c r="K6" s="567"/>
      <c r="L6" s="567"/>
      <c r="M6" s="567"/>
      <c r="N6" s="562"/>
      <c r="O6" s="563" t="s">
        <v>101</v>
      </c>
      <c r="P6" s="564"/>
      <c r="Q6" s="555" t="s">
        <v>102</v>
      </c>
      <c r="R6" s="555" t="s">
        <v>103</v>
      </c>
      <c r="S6" s="555" t="s">
        <v>110</v>
      </c>
      <c r="T6" s="555" t="s">
        <v>109</v>
      </c>
      <c r="U6" s="552" t="s">
        <v>89</v>
      </c>
    </row>
    <row r="7" spans="1:42" ht="15" customHeight="1" x14ac:dyDescent="0.25">
      <c r="A7" s="556"/>
      <c r="B7" s="556"/>
      <c r="C7" s="559"/>
      <c r="D7" s="559"/>
      <c r="E7" s="559"/>
      <c r="F7" s="559"/>
      <c r="G7" s="561" t="s">
        <v>104</v>
      </c>
      <c r="H7" s="562"/>
      <c r="I7" s="561" t="s">
        <v>105</v>
      </c>
      <c r="J7" s="562"/>
      <c r="K7" s="561" t="s">
        <v>106</v>
      </c>
      <c r="L7" s="562"/>
      <c r="M7" s="561" t="s">
        <v>107</v>
      </c>
      <c r="N7" s="562"/>
      <c r="O7" s="565"/>
      <c r="P7" s="566"/>
      <c r="Q7" s="556"/>
      <c r="R7" s="556"/>
      <c r="S7" s="556"/>
      <c r="T7" s="556"/>
      <c r="U7" s="553"/>
    </row>
    <row r="8" spans="1:42" ht="25.5" x14ac:dyDescent="0.25">
      <c r="A8" s="557"/>
      <c r="B8" s="557"/>
      <c r="C8" s="560"/>
      <c r="D8" s="560"/>
      <c r="E8" s="560"/>
      <c r="F8" s="560"/>
      <c r="G8" s="442" t="s">
        <v>108</v>
      </c>
      <c r="H8" s="442" t="s">
        <v>12</v>
      </c>
      <c r="I8" s="442" t="s">
        <v>108</v>
      </c>
      <c r="J8" s="442" t="s">
        <v>12</v>
      </c>
      <c r="K8" s="442" t="s">
        <v>108</v>
      </c>
      <c r="L8" s="442" t="s">
        <v>12</v>
      </c>
      <c r="M8" s="442" t="s">
        <v>108</v>
      </c>
      <c r="N8" s="442" t="s">
        <v>12</v>
      </c>
      <c r="O8" s="442" t="s">
        <v>108</v>
      </c>
      <c r="P8" s="442" t="s">
        <v>12</v>
      </c>
      <c r="Q8" s="557"/>
      <c r="R8" s="557"/>
      <c r="S8" s="557"/>
      <c r="T8" s="557"/>
      <c r="U8" s="554"/>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68" t="s">
        <v>1479</v>
      </c>
      <c r="B10" s="568" t="s">
        <v>1480</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69"/>
      <c r="B11" s="569"/>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69"/>
      <c r="B12" s="569"/>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69"/>
      <c r="B13" s="569"/>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69"/>
      <c r="B14" s="569"/>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69"/>
      <c r="B15" s="569"/>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69"/>
      <c r="B16" s="569"/>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69"/>
      <c r="B17" s="570"/>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69"/>
      <c r="B18" s="568" t="s">
        <v>1481</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69"/>
      <c r="B19" s="569"/>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69"/>
      <c r="B20" s="569"/>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69"/>
      <c r="B21" s="569"/>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69"/>
      <c r="B22" s="569"/>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69"/>
      <c r="B23" s="569"/>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69"/>
      <c r="B24" s="570"/>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69"/>
      <c r="B25" s="568" t="s">
        <v>1482</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69"/>
      <c r="B26" s="569"/>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69"/>
      <c r="B27" s="569"/>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69"/>
      <c r="B28" s="570"/>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69"/>
      <c r="B29" s="568" t="s">
        <v>1483</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69"/>
      <c r="B30" s="569"/>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69"/>
      <c r="B31" s="569"/>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69"/>
      <c r="B32" s="569"/>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69"/>
      <c r="B33" s="569"/>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69"/>
      <c r="B34" s="569"/>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69"/>
      <c r="B35" s="569"/>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69"/>
      <c r="B36" s="569"/>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69"/>
      <c r="B37" s="569"/>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69"/>
      <c r="B38" s="569"/>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69"/>
      <c r="B39" s="569"/>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70"/>
      <c r="B40" s="570"/>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68" t="s">
        <v>1484</v>
      </c>
      <c r="B41" s="568" t="s">
        <v>1485</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69"/>
      <c r="B42" s="569"/>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69"/>
      <c r="B43" s="569"/>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69"/>
      <c r="B44" s="569"/>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69"/>
      <c r="B45" s="569"/>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69"/>
      <c r="B46" s="569"/>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69"/>
      <c r="B47" s="569"/>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69"/>
      <c r="B48" s="569"/>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69"/>
      <c r="B49" s="570"/>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69"/>
      <c r="B50" s="568" t="s">
        <v>1486</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69"/>
      <c r="B51" s="569"/>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69"/>
      <c r="B52" s="569"/>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69"/>
      <c r="B53" s="569"/>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69"/>
      <c r="B54" s="569"/>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69"/>
      <c r="B55" s="569"/>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69"/>
      <c r="B56" s="569"/>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69"/>
      <c r="B57" s="569"/>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69"/>
      <c r="B58" s="569"/>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69"/>
      <c r="B59" s="569"/>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69"/>
      <c r="B60" s="569"/>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69"/>
      <c r="B61" s="569"/>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70"/>
      <c r="B62" s="570"/>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68" t="s">
        <v>1487</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69"/>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69"/>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69"/>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69"/>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69"/>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70"/>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1472</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74"/>
  <sheetViews>
    <sheetView topLeftCell="E1" zoomScale="80" zoomScaleNormal="80" workbookViewId="0">
      <pane ySplit="9" topLeftCell="A61" activePane="bottomLeft" state="frozen"/>
      <selection activeCell="K7" sqref="K7"/>
      <selection pane="bottomLeft" activeCell="F31" sqref="F31"/>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3.42578125" style="234" bestFit="1" customWidth="1"/>
    <col min="9" max="9" width="15.28515625" style="466" customWidth="1"/>
    <col min="10" max="10" width="18.85546875" style="234" customWidth="1"/>
    <col min="11" max="11" width="11.42578125" style="466"/>
    <col min="12" max="12" width="13.42578125" style="234" bestFit="1" customWidth="1"/>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617" t="s">
        <v>1506</v>
      </c>
      <c r="F1" s="617"/>
      <c r="G1" s="617"/>
      <c r="H1" s="617"/>
      <c r="I1" s="617"/>
      <c r="J1" s="617"/>
      <c r="K1" s="617"/>
      <c r="L1" s="617"/>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1502</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1503</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1504</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1505</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56" t="s">
        <v>97</v>
      </c>
      <c r="B7" s="555" t="s">
        <v>111</v>
      </c>
      <c r="C7" s="558" t="s">
        <v>86</v>
      </c>
      <c r="D7" s="558" t="s">
        <v>87</v>
      </c>
      <c r="E7" s="558" t="s">
        <v>392</v>
      </c>
      <c r="F7" s="558" t="s">
        <v>88</v>
      </c>
      <c r="G7" s="561" t="s">
        <v>100</v>
      </c>
      <c r="H7" s="567"/>
      <c r="I7" s="567"/>
      <c r="J7" s="567"/>
      <c r="K7" s="567"/>
      <c r="L7" s="567"/>
      <c r="M7" s="567"/>
      <c r="N7" s="562"/>
      <c r="O7" s="563" t="s">
        <v>101</v>
      </c>
      <c r="P7" s="564"/>
      <c r="Q7" s="555" t="s">
        <v>102</v>
      </c>
      <c r="R7" s="555" t="s">
        <v>103</v>
      </c>
      <c r="S7" s="555" t="s">
        <v>110</v>
      </c>
      <c r="T7" s="555" t="s">
        <v>109</v>
      </c>
      <c r="U7" s="552" t="s">
        <v>89</v>
      </c>
    </row>
    <row r="8" spans="1:42" ht="15" customHeight="1" x14ac:dyDescent="0.25">
      <c r="A8" s="556"/>
      <c r="B8" s="556"/>
      <c r="C8" s="559"/>
      <c r="D8" s="559"/>
      <c r="E8" s="559"/>
      <c r="F8" s="559"/>
      <c r="G8" s="561" t="s">
        <v>104</v>
      </c>
      <c r="H8" s="562"/>
      <c r="I8" s="561" t="s">
        <v>105</v>
      </c>
      <c r="J8" s="562"/>
      <c r="K8" s="561" t="s">
        <v>106</v>
      </c>
      <c r="L8" s="562"/>
      <c r="M8" s="561" t="s">
        <v>107</v>
      </c>
      <c r="N8" s="562"/>
      <c r="O8" s="565"/>
      <c r="P8" s="566"/>
      <c r="Q8" s="556"/>
      <c r="R8" s="556"/>
      <c r="S8" s="556"/>
      <c r="T8" s="556"/>
      <c r="U8" s="553"/>
    </row>
    <row r="9" spans="1:42" ht="25.5" x14ac:dyDescent="0.25">
      <c r="A9" s="557"/>
      <c r="B9" s="557"/>
      <c r="C9" s="560"/>
      <c r="D9" s="560"/>
      <c r="E9" s="560"/>
      <c r="F9" s="560"/>
      <c r="G9" s="442" t="s">
        <v>108</v>
      </c>
      <c r="H9" s="442" t="s">
        <v>12</v>
      </c>
      <c r="I9" s="442" t="s">
        <v>108</v>
      </c>
      <c r="J9" s="442" t="s">
        <v>12</v>
      </c>
      <c r="K9" s="442" t="s">
        <v>108</v>
      </c>
      <c r="L9" s="442" t="s">
        <v>12</v>
      </c>
      <c r="M9" s="442" t="s">
        <v>108</v>
      </c>
      <c r="N9" s="442" t="s">
        <v>12</v>
      </c>
      <c r="O9" s="442" t="s">
        <v>108</v>
      </c>
      <c r="P9" s="442" t="s">
        <v>12</v>
      </c>
      <c r="Q9" s="557"/>
      <c r="R9" s="557"/>
      <c r="S9" s="557"/>
      <c r="T9" s="557"/>
      <c r="U9" s="554"/>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75" t="s">
        <v>1502</v>
      </c>
      <c r="B11" s="618" t="s">
        <v>1652</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75"/>
      <c r="B12" s="619"/>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75"/>
      <c r="B13" s="619"/>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75"/>
      <c r="B14" s="619"/>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75"/>
      <c r="B15" s="619"/>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75"/>
      <c r="B16" s="619"/>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75"/>
      <c r="B17" s="620"/>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75"/>
      <c r="B18" s="568" t="s">
        <v>1653</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75"/>
      <c r="B19" s="569"/>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75"/>
      <c r="B20" s="569"/>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75"/>
      <c r="B21" s="569"/>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75"/>
      <c r="B22" s="568" t="s">
        <v>1654</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75"/>
      <c r="B23" s="569"/>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75"/>
      <c r="B24" s="569"/>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75"/>
      <c r="B25" s="570"/>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75"/>
      <c r="B26" s="568" t="s">
        <v>1655</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75"/>
      <c r="B27" s="569"/>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75"/>
      <c r="B28" s="569"/>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75"/>
      <c r="B29" s="570"/>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10.25" x14ac:dyDescent="0.25">
      <c r="A30" s="575"/>
      <c r="B30" s="616" t="s">
        <v>1656</v>
      </c>
      <c r="C30" s="508" t="s">
        <v>1622</v>
      </c>
      <c r="D30" s="491" t="s">
        <v>1616</v>
      </c>
      <c r="E30" s="491" t="s">
        <v>1667</v>
      </c>
      <c r="F30" s="491" t="s">
        <v>1745</v>
      </c>
      <c r="G30" s="492">
        <v>0.3</v>
      </c>
      <c r="H30" s="493">
        <v>83025</v>
      </c>
      <c r="I30" s="492">
        <v>0.3</v>
      </c>
      <c r="J30" s="493">
        <v>83025</v>
      </c>
      <c r="K30" s="492">
        <v>0.4</v>
      </c>
      <c r="L30" s="493">
        <v>110700</v>
      </c>
      <c r="M30" s="492"/>
      <c r="N30" s="493"/>
      <c r="O30" s="523">
        <f t="shared" si="1"/>
        <v>1</v>
      </c>
      <c r="P30" s="403">
        <f t="shared" si="2"/>
        <v>276750</v>
      </c>
      <c r="Q30" s="363"/>
      <c r="R30" s="363" t="s">
        <v>1673</v>
      </c>
      <c r="S30" s="363" t="s">
        <v>1617</v>
      </c>
      <c r="T30" s="363" t="s">
        <v>1586</v>
      </c>
      <c r="U30" s="363" t="s">
        <v>1527</v>
      </c>
    </row>
    <row r="31" spans="1:21" ht="110.25" x14ac:dyDescent="0.25">
      <c r="A31" s="575"/>
      <c r="B31" s="616"/>
      <c r="C31" s="491" t="s">
        <v>1623</v>
      </c>
      <c r="D31" s="491" t="s">
        <v>1628</v>
      </c>
      <c r="E31" s="491" t="s">
        <v>1668</v>
      </c>
      <c r="F31" s="491" t="s">
        <v>1674</v>
      </c>
      <c r="G31" s="492">
        <v>0.3</v>
      </c>
      <c r="H31" s="493">
        <v>86400</v>
      </c>
      <c r="I31" s="492">
        <v>0.3</v>
      </c>
      <c r="J31" s="493">
        <v>86400</v>
      </c>
      <c r="K31" s="492">
        <v>0.4</v>
      </c>
      <c r="L31" s="493">
        <v>115200</v>
      </c>
      <c r="M31" s="492"/>
      <c r="N31" s="493"/>
      <c r="O31" s="523">
        <f t="shared" si="1"/>
        <v>1</v>
      </c>
      <c r="P31" s="403">
        <f t="shared" si="2"/>
        <v>288000</v>
      </c>
      <c r="Q31" s="363"/>
      <c r="R31" s="363" t="s">
        <v>1624</v>
      </c>
      <c r="S31" s="363" t="s">
        <v>1625</v>
      </c>
      <c r="T31" s="363" t="s">
        <v>1626</v>
      </c>
      <c r="U31" s="363" t="s">
        <v>1627</v>
      </c>
    </row>
    <row r="32" spans="1:21" ht="15.75" x14ac:dyDescent="0.25">
      <c r="A32" s="575"/>
      <c r="B32" s="616"/>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75"/>
      <c r="B33" s="616"/>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75"/>
      <c r="B34" s="616" t="s">
        <v>1657</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75"/>
      <c r="B35" s="616"/>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75"/>
      <c r="B36" s="616"/>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76"/>
      <c r="B37" s="616"/>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616" t="s">
        <v>1503</v>
      </c>
      <c r="B38" s="568" t="s">
        <v>1658</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616"/>
      <c r="B39" s="569"/>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616"/>
      <c r="B40" s="569"/>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616"/>
      <c r="B41" s="570"/>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616"/>
      <c r="B42" s="568" t="s">
        <v>1659</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616"/>
      <c r="B43" s="569"/>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616"/>
      <c r="B44" s="569"/>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616"/>
      <c r="B45" s="570"/>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68" t="s">
        <v>1504</v>
      </c>
      <c r="B46" s="616" t="s">
        <v>1660</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69"/>
      <c r="B47" s="616"/>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69"/>
      <c r="B48" s="616"/>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69"/>
      <c r="B49" s="616"/>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69"/>
      <c r="B50" s="616" t="s">
        <v>1661</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69"/>
      <c r="B51" s="616"/>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69"/>
      <c r="B52" s="616"/>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69"/>
      <c r="B53" s="616"/>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69"/>
      <c r="B54" s="568" t="s">
        <v>1662</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69"/>
      <c r="B55" s="569"/>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69"/>
      <c r="B56" s="569"/>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70"/>
      <c r="B57" s="570"/>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68" t="s">
        <v>1505</v>
      </c>
      <c r="B58" s="568" t="s">
        <v>1663</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69"/>
      <c r="B59" s="569"/>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69"/>
      <c r="B60" s="569"/>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69"/>
      <c r="B61" s="570"/>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69"/>
      <c r="B62" s="568" t="s">
        <v>1664</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69"/>
      <c r="B63" s="569"/>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69"/>
      <c r="B64" s="569"/>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69"/>
      <c r="B65" s="570"/>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69"/>
      <c r="B66" s="568" t="s">
        <v>1665</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69"/>
      <c r="B67" s="569"/>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69"/>
      <c r="B68" s="569"/>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69"/>
      <c r="B69" s="570"/>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69"/>
      <c r="B70" s="568" t="s">
        <v>1666</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69"/>
      <c r="B71" s="569"/>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69"/>
      <c r="B72" s="569"/>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70"/>
      <c r="B73" s="570"/>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1507</v>
      </c>
      <c r="E74" s="297"/>
      <c r="F74" s="298"/>
      <c r="G74" s="75">
        <f t="shared" ref="G74:P74" si="4">SUM(G18:G73)</f>
        <v>0.6</v>
      </c>
      <c r="H74" s="236">
        <f t="shared" si="4"/>
        <v>169425</v>
      </c>
      <c r="I74" s="75">
        <f t="shared" si="4"/>
        <v>0.6</v>
      </c>
      <c r="J74" s="236">
        <f t="shared" si="4"/>
        <v>169425</v>
      </c>
      <c r="K74" s="75">
        <f t="shared" si="4"/>
        <v>0.8</v>
      </c>
      <c r="L74" s="236">
        <f t="shared" si="4"/>
        <v>225900</v>
      </c>
      <c r="M74" s="75">
        <f t="shared" si="4"/>
        <v>0</v>
      </c>
      <c r="N74" s="236">
        <f t="shared" si="4"/>
        <v>0</v>
      </c>
      <c r="O74" s="236">
        <f t="shared" si="4"/>
        <v>2</v>
      </c>
      <c r="P74" s="236">
        <f t="shared" si="4"/>
        <v>564750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H159" sqref="H159"/>
    </sheetView>
  </sheetViews>
  <sheetFormatPr baseColWidth="10" defaultColWidth="11.5703125" defaultRowHeight="15" x14ac:dyDescent="0.25"/>
  <cols>
    <col min="1" max="1" width="4.5703125" style="86" customWidth="1"/>
    <col min="2" max="2" width="15.85546875" style="77" customWidth="1"/>
    <col min="3" max="3" width="41.42578125" style="86" customWidth="1"/>
    <col min="4" max="4" width="19.42578125" style="175" customWidth="1"/>
    <col min="5" max="5" width="23.42578125" style="175" customWidth="1"/>
    <col min="6" max="6" width="25.42578125" style="175" customWidth="1"/>
    <col min="7"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1497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9" t="s">
        <v>393</v>
      </c>
      <c r="L10" s="549"/>
      <c r="M10" s="549"/>
      <c r="N10" s="549"/>
      <c r="O10" s="549"/>
      <c r="P10" s="549"/>
      <c r="Q10" s="549"/>
      <c r="R10" s="549"/>
      <c r="S10" s="549"/>
      <c r="T10" s="549"/>
      <c r="U10" s="549"/>
      <c r="V10" s="549"/>
      <c r="W10" s="549"/>
      <c r="X10" s="549"/>
      <c r="Y10" s="549"/>
      <c r="Z10" s="549"/>
      <c r="AA10" s="549"/>
    </row>
    <row r="11" spans="1:571" ht="79.5" thickBot="1" x14ac:dyDescent="0.3">
      <c r="A11" s="376"/>
      <c r="B11" s="324" t="s">
        <v>133</v>
      </c>
      <c r="C11" s="193" t="s">
        <v>132</v>
      </c>
      <c r="D11" s="194" t="s">
        <v>129</v>
      </c>
      <c r="E11" s="212" t="s">
        <v>1500</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1445</v>
      </c>
      <c r="U11" s="342" t="s">
        <v>1364</v>
      </c>
      <c r="V11" s="342" t="s">
        <v>1365</v>
      </c>
      <c r="W11" s="342" t="s">
        <v>1366</v>
      </c>
      <c r="X11" s="342" t="s">
        <v>1367</v>
      </c>
      <c r="Y11" s="342" t="s">
        <v>1368</v>
      </c>
      <c r="Z11" s="342" t="s">
        <v>1470</v>
      </c>
      <c r="AA11" s="342" t="s">
        <v>1508</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hidden="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hidden="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idden="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idden="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idden="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idden="1"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idden="1"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idden="1"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idden="1"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idden="1"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idden="1"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idden="1"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idden="1"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idden="1"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idden="1"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idden="1"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idden="1"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idden="1"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idden="1"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idden="1"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idden="1"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idden="1"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idden="1"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idden="1"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idden="1"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idden="1"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idden="1"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idden="1"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idden="1"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idden="1"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idden="1"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idden="1"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idden="1"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idden="1"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idden="1"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idden="1"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idden="1"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idden="1"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idden="1"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idden="1"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idden="1"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idden="1"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idden="1"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idden="1"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idden="1"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idden="1"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idden="1"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idden="1"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idden="1"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idden="1"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idden="1"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idden="1"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idden="1"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idden="1"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hidden="1"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idden="1"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idden="1"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idden="1"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idden="1"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idden="1"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idden="1"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idden="1"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idden="1"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idden="1"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idden="1"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idden="1"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idden="1"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hidden="1"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idden="1"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idden="1"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idden="1"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idden="1"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idden="1"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idden="1"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idden="1"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idden="1"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idden="1"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idden="1"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idden="1"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idden="1"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idden="1"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hidden="1"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idden="1"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idden="1"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idden="1"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idden="1"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idden="1"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idden="1"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idden="1"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idden="1"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idden="1"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idden="1"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idden="1"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idden="1"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2196852.4</v>
      </c>
      <c r="E106" s="180">
        <f>E107+E118+E133+E149+E164+E190+E207+E214</f>
        <v>0</v>
      </c>
      <c r="F106" s="180">
        <f t="shared" si="0"/>
        <v>2196852.4</v>
      </c>
      <c r="G106" s="180">
        <f>G107+G118+G133+G149+G164+G190+G207+G214</f>
        <v>0</v>
      </c>
      <c r="H106" s="180">
        <f t="shared" si="4"/>
        <v>2196852.4</v>
      </c>
      <c r="I106" s="180">
        <f>I107+I118+I133+I149+I164+I190+I207+I214</f>
        <v>0</v>
      </c>
      <c r="J106" s="180">
        <f t="shared" si="5"/>
        <v>2196852.4</v>
      </c>
      <c r="K106" s="180">
        <f t="shared" ref="K106:AD106" si="297">K107+K118+K133+K149+K164+K190+K207+K214</f>
        <v>0</v>
      </c>
      <c r="L106" s="180">
        <f t="shared" si="297"/>
        <v>0</v>
      </c>
      <c r="M106" s="180">
        <f t="shared" si="297"/>
        <v>0</v>
      </c>
      <c r="N106" s="180">
        <f t="shared" si="297"/>
        <v>0</v>
      </c>
      <c r="O106" s="180">
        <f t="shared" si="297"/>
        <v>0</v>
      </c>
      <c r="P106" s="180">
        <f t="shared" si="297"/>
        <v>255800</v>
      </c>
      <c r="Q106" s="180">
        <f t="shared" si="297"/>
        <v>0</v>
      </c>
      <c r="R106" s="180">
        <f t="shared" si="297"/>
        <v>276380</v>
      </c>
      <c r="S106" s="180">
        <f t="shared" si="297"/>
        <v>0</v>
      </c>
      <c r="T106" s="180">
        <f t="shared" ref="T106" si="298">T107+T118+T133+T149+T164+T190+T207+T214</f>
        <v>0</v>
      </c>
      <c r="U106" s="180">
        <f t="shared" si="297"/>
        <v>1406552.2</v>
      </c>
      <c r="V106" s="180">
        <f t="shared" si="297"/>
        <v>150000</v>
      </c>
      <c r="W106" s="180">
        <f t="shared" si="297"/>
        <v>42220.2</v>
      </c>
      <c r="X106" s="180">
        <f t="shared" si="297"/>
        <v>0</v>
      </c>
      <c r="Y106" s="180">
        <f t="shared" ref="Y106:Z106" si="299">Y107+Y118+Y133+Y149+Y164+Y190+Y207+Y214</f>
        <v>65900</v>
      </c>
      <c r="Z106" s="180">
        <f t="shared" si="299"/>
        <v>0</v>
      </c>
      <c r="AA106" s="180">
        <f t="shared" si="297"/>
        <v>0</v>
      </c>
      <c r="AB106" s="180">
        <f t="shared" si="297"/>
        <v>424010.2</v>
      </c>
      <c r="AC106" s="180">
        <f t="shared" si="297"/>
        <v>345950</v>
      </c>
      <c r="AD106" s="180">
        <f t="shared" si="297"/>
        <v>200000</v>
      </c>
      <c r="AE106" s="180">
        <f t="shared" si="9"/>
        <v>969960.2</v>
      </c>
      <c r="AF106" s="180">
        <f>AF107+AF118+AF133+AF149+AF164+AF190+AF207+AF214</f>
        <v>244820</v>
      </c>
      <c r="AG106" s="180">
        <f>AG107+AG118+AG133+AG149+AG164+AG190+AG207+AG214</f>
        <v>162860</v>
      </c>
      <c r="AH106" s="180">
        <f>AH107+AH118+AH133+AH149+AH164+AH190+AH207+AH214</f>
        <v>176001</v>
      </c>
      <c r="AI106" s="180">
        <f t="shared" si="10"/>
        <v>583681</v>
      </c>
      <c r="AJ106" s="180">
        <f>AJ107+AJ118+AJ133+AJ149+AJ164+AJ190+AJ207+AJ214</f>
        <v>0</v>
      </c>
      <c r="AK106" s="180">
        <f>AK107+AK118+AK133+AK149+AK164+AK190+AK207+AK214</f>
        <v>33964</v>
      </c>
      <c r="AL106" s="180">
        <f>AL107+AL118+AL133+AL149+AL164+AL190+AL207+AL214</f>
        <v>58400</v>
      </c>
      <c r="AM106" s="180">
        <f t="shared" si="11"/>
        <v>92364</v>
      </c>
      <c r="AN106" s="180">
        <f>AN107+AN118+AN133+AN149+AN164+AN190+AN207+AN214</f>
        <v>223347.20000000001</v>
      </c>
      <c r="AO106" s="180">
        <f>AO107+AO118+AO133+AO149+AO164+AO190+AO207+AO214</f>
        <v>327500</v>
      </c>
      <c r="AP106" s="180">
        <f>AP107+AP118+AP133+AP149+AP164+AP190+AP207+AP214</f>
        <v>0</v>
      </c>
      <c r="AQ106" s="180">
        <f t="shared" si="12"/>
        <v>550847.19999999995</v>
      </c>
      <c r="AR106" s="180">
        <f t="shared" si="13"/>
        <v>2196852.4</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idden="1"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idden="1"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idden="1"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idden="1"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idden="1"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idden="1"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idden="1"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idden="1"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idden="1"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42890.2</v>
      </c>
      <c r="E118" s="192">
        <f>SUM(E119:E132)</f>
        <v>0</v>
      </c>
      <c r="F118" s="192">
        <f t="shared" si="300"/>
        <v>42890.2</v>
      </c>
      <c r="G118" s="192">
        <f t="shared" ref="G118:I118" si="337">SUM(G119:G132)</f>
        <v>0</v>
      </c>
      <c r="H118" s="192">
        <f t="shared" si="4"/>
        <v>42890.2</v>
      </c>
      <c r="I118" s="192">
        <f t="shared" si="337"/>
        <v>0</v>
      </c>
      <c r="J118" s="192">
        <f t="shared" si="5"/>
        <v>42890.2</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21880</v>
      </c>
      <c r="S118" s="192">
        <f t="shared" si="338"/>
        <v>0</v>
      </c>
      <c r="T118" s="192">
        <f t="shared" ref="T118" si="340">SUM(T119:T132)</f>
        <v>0</v>
      </c>
      <c r="U118" s="192">
        <f t="shared" si="338"/>
        <v>0</v>
      </c>
      <c r="V118" s="192">
        <f t="shared" si="338"/>
        <v>0</v>
      </c>
      <c r="W118" s="192">
        <f t="shared" ref="W118" si="341">SUM(W119:W132)</f>
        <v>9010.2000000000007</v>
      </c>
      <c r="X118" s="192">
        <f t="shared" si="338"/>
        <v>0</v>
      </c>
      <c r="Y118" s="192">
        <f t="shared" ref="Y118:Z118" si="342">SUM(Y119:Y132)</f>
        <v>12000</v>
      </c>
      <c r="Z118" s="192">
        <f t="shared" si="342"/>
        <v>0</v>
      </c>
      <c r="AA118" s="192">
        <f t="shared" si="338"/>
        <v>0</v>
      </c>
      <c r="AB118" s="192">
        <f t="shared" si="338"/>
        <v>9010.2000000000007</v>
      </c>
      <c r="AC118" s="192">
        <f t="shared" si="338"/>
        <v>0</v>
      </c>
      <c r="AD118" s="192">
        <f t="shared" si="338"/>
        <v>0</v>
      </c>
      <c r="AE118" s="192">
        <f t="shared" si="9"/>
        <v>9010.2000000000007</v>
      </c>
      <c r="AF118" s="192">
        <f t="shared" si="338"/>
        <v>24020</v>
      </c>
      <c r="AG118" s="192">
        <f t="shared" si="338"/>
        <v>9860</v>
      </c>
      <c r="AH118" s="192">
        <f t="shared" si="338"/>
        <v>0</v>
      </c>
      <c r="AI118" s="192">
        <f t="shared" si="10"/>
        <v>33880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42890.2</v>
      </c>
    </row>
    <row r="119" spans="2:44" hidden="1"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idden="1"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idden="1"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idden="1"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idden="1"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idden="1"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idden="1"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idden="1"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idden="1"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idden="1"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idden="1"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idden="1"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idden="1"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42890.2</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42890.2</v>
      </c>
      <c r="G132" s="183"/>
      <c r="H132" s="183">
        <f t="shared" si="343"/>
        <v>42890.2</v>
      </c>
      <c r="I132" s="183"/>
      <c r="J132" s="183">
        <f t="shared" si="344"/>
        <v>42890.2</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21880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9010.2000000000007</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9010.2000000000007</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9010.2000000000007</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24020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9860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33880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42890.2</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idden="1"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idden="1"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idden="1"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idden="1"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idden="1"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idden="1"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idden="1"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idden="1"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idden="1"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idden="1"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hidden="1"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idden="1"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idden="1"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idden="1"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615000</v>
      </c>
      <c r="E149" s="192">
        <f>SUM(E150:E163)</f>
        <v>0</v>
      </c>
      <c r="F149" s="192">
        <f t="shared" si="300"/>
        <v>615000</v>
      </c>
      <c r="G149" s="192">
        <f>SUM(G150:G163)</f>
        <v>0</v>
      </c>
      <c r="H149" s="192">
        <f t="shared" si="4"/>
        <v>615000</v>
      </c>
      <c r="I149" s="192">
        <f>SUM(I150:I163)</f>
        <v>0</v>
      </c>
      <c r="J149" s="192">
        <f t="shared" si="5"/>
        <v>615000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115000</v>
      </c>
      <c r="S149" s="192">
        <f t="shared" si="419"/>
        <v>0</v>
      </c>
      <c r="T149" s="192">
        <f t="shared" ref="T149" si="421">SUM(T150:T163)</f>
        <v>0</v>
      </c>
      <c r="U149" s="192">
        <f t="shared" si="419"/>
        <v>350000</v>
      </c>
      <c r="V149" s="192">
        <f t="shared" si="419"/>
        <v>150000</v>
      </c>
      <c r="W149" s="192">
        <f t="shared" ref="W149" si="422">SUM(W150:W163)</f>
        <v>0</v>
      </c>
      <c r="X149" s="192">
        <f t="shared" si="419"/>
        <v>0</v>
      </c>
      <c r="Y149" s="192">
        <f t="shared" ref="Y149:Z149" si="423">SUM(Y150:Y163)</f>
        <v>0</v>
      </c>
      <c r="Z149" s="192">
        <f t="shared" si="423"/>
        <v>0</v>
      </c>
      <c r="AA149" s="192">
        <f t="shared" si="419"/>
        <v>0</v>
      </c>
      <c r="AB149" s="192">
        <f t="shared" si="419"/>
        <v>415000</v>
      </c>
      <c r="AC149" s="192">
        <f t="shared" si="419"/>
        <v>0</v>
      </c>
      <c r="AD149" s="192">
        <f t="shared" si="419"/>
        <v>200000</v>
      </c>
      <c r="AE149" s="192">
        <f t="shared" si="9"/>
        <v>615000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615000</v>
      </c>
    </row>
    <row r="150" spans="2:44" hidden="1"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idden="1"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hidden="1"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idden="1"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idden="1"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idden="1"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idden="1"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415000</v>
      </c>
      <c r="G158" s="183"/>
      <c r="H158" s="183">
        <f t="shared" si="432"/>
        <v>415000</v>
      </c>
      <c r="I158" s="183"/>
      <c r="J158" s="183">
        <f t="shared" si="433"/>
        <v>415000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415000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415000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415000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idden="1"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idden="1"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200000</v>
      </c>
      <c r="G162" s="183"/>
      <c r="H162" s="183">
        <f t="shared" si="424"/>
        <v>200000</v>
      </c>
      <c r="I162" s="183"/>
      <c r="J162" s="183">
        <f t="shared" si="425"/>
        <v>200000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E162" s="183">
        <f t="shared" si="426"/>
        <v>200000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200000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405512.2</v>
      </c>
      <c r="E164" s="192">
        <f>SUM(E165:E189)</f>
        <v>0</v>
      </c>
      <c r="F164" s="192">
        <f t="shared" si="300"/>
        <v>405512.2</v>
      </c>
      <c r="G164" s="192">
        <f>SUM(G165:G189)</f>
        <v>0</v>
      </c>
      <c r="H164" s="192">
        <f t="shared" si="4"/>
        <v>405512.2</v>
      </c>
      <c r="I164" s="192">
        <f>SUM(I165:I189)</f>
        <v>0</v>
      </c>
      <c r="J164" s="192">
        <f t="shared" si="5"/>
        <v>405512.2</v>
      </c>
      <c r="K164" s="192">
        <f t="shared" ref="K164:AD164" si="447">SUM(K165:K189)</f>
        <v>0</v>
      </c>
      <c r="L164" s="192">
        <f t="shared" si="447"/>
        <v>0</v>
      </c>
      <c r="M164" s="192">
        <f t="shared" si="447"/>
        <v>0</v>
      </c>
      <c r="N164" s="192">
        <f t="shared" si="447"/>
        <v>0</v>
      </c>
      <c r="O164" s="192">
        <f t="shared" si="447"/>
        <v>0</v>
      </c>
      <c r="P164" s="192">
        <f t="shared" ref="P164:Q164" si="448">SUM(P165:P189)</f>
        <v>600</v>
      </c>
      <c r="Q164" s="192">
        <f t="shared" si="448"/>
        <v>0</v>
      </c>
      <c r="R164" s="192">
        <f t="shared" si="447"/>
        <v>61150</v>
      </c>
      <c r="S164" s="192">
        <f t="shared" si="447"/>
        <v>0</v>
      </c>
      <c r="T164" s="192">
        <f t="shared" ref="T164" si="449">SUM(T165:T189)</f>
        <v>0</v>
      </c>
      <c r="U164" s="192">
        <f t="shared" si="447"/>
        <v>278352.2</v>
      </c>
      <c r="V164" s="192">
        <f t="shared" si="447"/>
        <v>0</v>
      </c>
      <c r="W164" s="192">
        <f t="shared" ref="W164" si="450">SUM(W165:W189)</f>
        <v>11510</v>
      </c>
      <c r="X164" s="192">
        <f t="shared" si="447"/>
        <v>0</v>
      </c>
      <c r="Y164" s="192">
        <f t="shared" ref="Y164:Z164" si="451">SUM(Y165:Y189)</f>
        <v>53900</v>
      </c>
      <c r="Z164" s="192">
        <f t="shared" si="451"/>
        <v>0</v>
      </c>
      <c r="AA164" s="192">
        <f t="shared" si="447"/>
        <v>0</v>
      </c>
      <c r="AB164" s="192">
        <f t="shared" si="447"/>
        <v>0</v>
      </c>
      <c r="AC164" s="192">
        <f t="shared" si="447"/>
        <v>277550</v>
      </c>
      <c r="AD164" s="192">
        <f t="shared" si="447"/>
        <v>0</v>
      </c>
      <c r="AE164" s="192">
        <f t="shared" si="9"/>
        <v>277550</v>
      </c>
      <c r="AF164" s="192">
        <f>SUM(AF165:AF189)</f>
        <v>0</v>
      </c>
      <c r="AG164" s="192">
        <f>SUM(AG165:AG189)</f>
        <v>15000</v>
      </c>
      <c r="AH164" s="192">
        <f>SUM(AH165:AH189)</f>
        <v>54751</v>
      </c>
      <c r="AI164" s="192">
        <f t="shared" si="10"/>
        <v>69751</v>
      </c>
      <c r="AJ164" s="192">
        <f>SUM(AJ165:AJ189)</f>
        <v>0</v>
      </c>
      <c r="AK164" s="192">
        <f>SUM(AK165:AK189)</f>
        <v>33964</v>
      </c>
      <c r="AL164" s="192">
        <f>SUM(AL165:AL189)</f>
        <v>18400</v>
      </c>
      <c r="AM164" s="192">
        <f t="shared" si="11"/>
        <v>52364</v>
      </c>
      <c r="AN164" s="192">
        <f>SUM(AN165:AN189)</f>
        <v>5847.2000000000007</v>
      </c>
      <c r="AO164" s="192">
        <f>SUM(AO165:AO189)</f>
        <v>0</v>
      </c>
      <c r="AP164" s="192">
        <f>SUM(AP165:AP189)</f>
        <v>0</v>
      </c>
      <c r="AQ164" s="192">
        <f t="shared" si="12"/>
        <v>5847.2000000000007</v>
      </c>
      <c r="AR164" s="192">
        <f t="shared" si="13"/>
        <v>405512.2</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66751</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66751</v>
      </c>
      <c r="G167" s="183"/>
      <c r="H167" s="183">
        <f t="shared" ref="H167" si="460">F167-G167</f>
        <v>66751</v>
      </c>
      <c r="I167" s="183"/>
      <c r="J167" s="183">
        <f t="shared" ref="J167" si="461">F167-I167</f>
        <v>66751</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6150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48881</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51751</v>
      </c>
      <c r="AI167" s="183">
        <f t="shared" ref="AI167" si="463">AF167+AG167+AH167</f>
        <v>66751</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66751</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245550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245550</v>
      </c>
      <c r="G171" s="183"/>
      <c r="H171" s="183">
        <f t="shared" si="468"/>
        <v>245550</v>
      </c>
      <c r="I171" s="183"/>
      <c r="J171" s="183">
        <f t="shared" si="469"/>
        <v>245550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174450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8900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245550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245550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245550</v>
      </c>
    </row>
    <row r="172" spans="2:44" hidden="1"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idden="1"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idden="1"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idden="1"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idden="1"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idden="1"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62964</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62964</v>
      </c>
      <c r="G179" s="183"/>
      <c r="H179" s="183">
        <f t="shared" si="476"/>
        <v>62964</v>
      </c>
      <c r="I179" s="183"/>
      <c r="J179" s="183">
        <f t="shared" si="477"/>
        <v>62964</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30964</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32000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30964</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30964</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62964</v>
      </c>
    </row>
    <row r="180" spans="2:44" hidden="1"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idden="1"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idden="1"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idden="1"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idden="1"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idden="1"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idden="1"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30247.200000000001</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30247.200000000001</v>
      </c>
      <c r="G187" s="183"/>
      <c r="H187" s="183">
        <f t="shared" si="484"/>
        <v>30247.200000000001</v>
      </c>
      <c r="I187" s="183"/>
      <c r="J187" s="183">
        <f t="shared" si="485"/>
        <v>30247.200000000001</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24057.200000000001</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I187" s="183">
        <f t="shared" si="487"/>
        <v>3000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18400</v>
      </c>
      <c r="AM187" s="183">
        <f t="shared" si="488"/>
        <v>21400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5847.2000000000007</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5847.2000000000007</v>
      </c>
      <c r="AR187" s="183">
        <f t="shared" si="490"/>
        <v>30247.200000000001</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1093450</v>
      </c>
      <c r="E190" s="192">
        <f>E191+E199</f>
        <v>0</v>
      </c>
      <c r="F190" s="192">
        <f t="shared" si="300"/>
        <v>1093450</v>
      </c>
      <c r="G190" s="192">
        <f>G191+G199</f>
        <v>0</v>
      </c>
      <c r="H190" s="192">
        <f t="shared" si="4"/>
        <v>1093450</v>
      </c>
      <c r="I190" s="192">
        <f>I191+I199</f>
        <v>0</v>
      </c>
      <c r="J190" s="192">
        <f t="shared" si="5"/>
        <v>1093450</v>
      </c>
      <c r="K190" s="192">
        <f>K191+K199</f>
        <v>0</v>
      </c>
      <c r="L190" s="192">
        <f t="shared" ref="L190:AA190" si="491">L191+L199</f>
        <v>0</v>
      </c>
      <c r="M190" s="192">
        <f t="shared" si="491"/>
        <v>0</v>
      </c>
      <c r="N190" s="192">
        <f t="shared" si="491"/>
        <v>0</v>
      </c>
      <c r="O190" s="192">
        <f t="shared" si="491"/>
        <v>0</v>
      </c>
      <c r="P190" s="192">
        <f t="shared" si="491"/>
        <v>255200</v>
      </c>
      <c r="Q190" s="192">
        <f t="shared" si="491"/>
        <v>0</v>
      </c>
      <c r="R190" s="192">
        <f t="shared" si="491"/>
        <v>78350</v>
      </c>
      <c r="S190" s="192">
        <f t="shared" si="491"/>
        <v>0</v>
      </c>
      <c r="T190" s="192">
        <f t="shared" si="491"/>
        <v>0</v>
      </c>
      <c r="U190" s="192">
        <f t="shared" si="491"/>
        <v>738200</v>
      </c>
      <c r="V190" s="192">
        <f t="shared" si="491"/>
        <v>0</v>
      </c>
      <c r="W190" s="192">
        <f t="shared" si="491"/>
        <v>21700</v>
      </c>
      <c r="X190" s="192">
        <f t="shared" si="491"/>
        <v>0</v>
      </c>
      <c r="Y190" s="192">
        <f t="shared" ref="Y190:Z190" si="492">Y191+Y199</f>
        <v>0</v>
      </c>
      <c r="Z190" s="192">
        <f t="shared" si="492"/>
        <v>0</v>
      </c>
      <c r="AA190" s="192">
        <f t="shared" si="491"/>
        <v>0</v>
      </c>
      <c r="AB190" s="192">
        <f t="shared" ref="AB190" si="493">AB191+AB199</f>
        <v>0</v>
      </c>
      <c r="AC190" s="192">
        <f t="shared" ref="AC190" si="494">AC191+AC199</f>
        <v>68400</v>
      </c>
      <c r="AD190" s="192">
        <f t="shared" ref="AD190" si="495">AD191+AD199</f>
        <v>0</v>
      </c>
      <c r="AE190" s="192">
        <f t="shared" si="9"/>
        <v>68400</v>
      </c>
      <c r="AF190" s="192">
        <f t="shared" ref="AF190" si="496">AF191+AF199</f>
        <v>220800</v>
      </c>
      <c r="AG190" s="192">
        <f t="shared" ref="AG190" si="497">AG191+AG199</f>
        <v>138000</v>
      </c>
      <c r="AH190" s="192">
        <f t="shared" ref="AH190" si="498">AH191+AH199</f>
        <v>121250</v>
      </c>
      <c r="AI190" s="192">
        <f t="shared" si="10"/>
        <v>480050</v>
      </c>
      <c r="AJ190" s="192">
        <f t="shared" ref="AJ190" si="499">AJ191+AJ199</f>
        <v>0</v>
      </c>
      <c r="AK190" s="192">
        <f t="shared" ref="AK190" si="500">AK191+AK199</f>
        <v>0</v>
      </c>
      <c r="AL190" s="192">
        <f t="shared" ref="AL190" si="501">AL191+AL199</f>
        <v>0</v>
      </c>
      <c r="AM190" s="192">
        <f t="shared" si="11"/>
        <v>0</v>
      </c>
      <c r="AN190" s="192">
        <f t="shared" ref="AN190" si="502">AN191+AN199</f>
        <v>217500</v>
      </c>
      <c r="AO190" s="192">
        <f t="shared" ref="AO190" si="503">AO191+AO199</f>
        <v>327500</v>
      </c>
      <c r="AP190" s="192">
        <f t="shared" ref="AP190" si="504">AP191+AP199</f>
        <v>0</v>
      </c>
      <c r="AQ190" s="192">
        <f t="shared" si="12"/>
        <v>545000</v>
      </c>
      <c r="AR190" s="192">
        <f t="shared" si="13"/>
        <v>1093450</v>
      </c>
    </row>
    <row r="191" spans="2:44" x14ac:dyDescent="0.25">
      <c r="B191" s="190" t="s">
        <v>300</v>
      </c>
      <c r="C191" s="191" t="s">
        <v>180</v>
      </c>
      <c r="D191" s="192">
        <f>SUM(D192:D198)</f>
        <v>312800</v>
      </c>
      <c r="E191" s="192">
        <f>SUM(E192:E198)</f>
        <v>0</v>
      </c>
      <c r="F191" s="192">
        <f>D191+E191</f>
        <v>312800</v>
      </c>
      <c r="G191" s="192">
        <f>SUM(G192:G198)</f>
        <v>0</v>
      </c>
      <c r="H191" s="192">
        <f>F191-G191</f>
        <v>312800</v>
      </c>
      <c r="I191" s="192">
        <f>SUM(I192:I198)</f>
        <v>0</v>
      </c>
      <c r="J191" s="192">
        <f>F191-I191</f>
        <v>312800</v>
      </c>
      <c r="K191" s="192">
        <f t="shared" ref="K191:AD191" si="505">SUM(K192:K198)</f>
        <v>0</v>
      </c>
      <c r="L191" s="192">
        <f t="shared" si="505"/>
        <v>0</v>
      </c>
      <c r="M191" s="192">
        <f t="shared" si="505"/>
        <v>0</v>
      </c>
      <c r="N191" s="192">
        <f t="shared" si="505"/>
        <v>0</v>
      </c>
      <c r="O191" s="192">
        <f t="shared" si="505"/>
        <v>0</v>
      </c>
      <c r="P191" s="192">
        <f t="shared" ref="P191:Q191" si="506">SUM(P192:P198)</f>
        <v>55200</v>
      </c>
      <c r="Q191" s="192">
        <f t="shared" si="506"/>
        <v>0</v>
      </c>
      <c r="R191" s="192">
        <f t="shared" si="505"/>
        <v>4600</v>
      </c>
      <c r="S191" s="192">
        <f t="shared" si="505"/>
        <v>0</v>
      </c>
      <c r="T191" s="192">
        <f t="shared" ref="T191" si="507">SUM(T192:T198)</f>
        <v>0</v>
      </c>
      <c r="U191" s="192">
        <f t="shared" si="505"/>
        <v>243800</v>
      </c>
      <c r="V191" s="192">
        <f t="shared" si="505"/>
        <v>0</v>
      </c>
      <c r="W191" s="192">
        <f t="shared" ref="W191" si="508">SUM(W192:W198)</f>
        <v>9200</v>
      </c>
      <c r="X191" s="192">
        <f t="shared" si="505"/>
        <v>0</v>
      </c>
      <c r="Y191" s="192">
        <f t="shared" ref="Y191:Z191" si="509">SUM(Y192:Y198)</f>
        <v>0</v>
      </c>
      <c r="Z191" s="192">
        <f t="shared" si="509"/>
        <v>0</v>
      </c>
      <c r="AA191" s="192">
        <f t="shared" si="505"/>
        <v>0</v>
      </c>
      <c r="AB191" s="192">
        <f t="shared" si="505"/>
        <v>0</v>
      </c>
      <c r="AC191" s="192">
        <f t="shared" si="505"/>
        <v>18400</v>
      </c>
      <c r="AD191" s="192">
        <f t="shared" si="505"/>
        <v>0</v>
      </c>
      <c r="AE191" s="192">
        <f>AB191+AC191+AD191</f>
        <v>18400</v>
      </c>
      <c r="AF191" s="192">
        <f>SUM(AF192:AF198)</f>
        <v>41400</v>
      </c>
      <c r="AG191" s="192">
        <f>SUM(AG192:AG198)</f>
        <v>138000</v>
      </c>
      <c r="AH191" s="192">
        <f>SUM(AH192:AH198)</f>
        <v>115000</v>
      </c>
      <c r="AI191" s="192">
        <f>AF191+AG191+AH191</f>
        <v>294400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312800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179400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179400</v>
      </c>
      <c r="G192" s="183"/>
      <c r="H192" s="183">
        <f>F192-G192</f>
        <v>179400</v>
      </c>
      <c r="I192" s="183"/>
      <c r="J192" s="183">
        <f>F192-I192</f>
        <v>179400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36800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128800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9200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41400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179400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179400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18400</v>
      </c>
      <c r="G193" s="183"/>
      <c r="H193" s="183">
        <f t="shared" ref="H193" si="512">F193-G193</f>
        <v>18400</v>
      </c>
      <c r="I193" s="183"/>
      <c r="J193" s="183">
        <f t="shared" ref="J193" si="513">F193-I193</f>
        <v>18400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18400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18400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18400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115000</v>
      </c>
      <c r="G196" s="183"/>
      <c r="H196" s="183">
        <f t="shared" si="519"/>
        <v>115000</v>
      </c>
      <c r="I196" s="183"/>
      <c r="J196" s="183">
        <f t="shared" si="520"/>
        <v>115000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115000</v>
      </c>
      <c r="AI196" s="183">
        <f t="shared" si="522"/>
        <v>115000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115000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780650</v>
      </c>
      <c r="E199" s="192">
        <f>SUM(E200:E206)</f>
        <v>0</v>
      </c>
      <c r="F199" s="192">
        <f>D199+E199</f>
        <v>780650</v>
      </c>
      <c r="G199" s="192">
        <f t="shared" ref="G199:I199" si="535">SUM(G200:G206)</f>
        <v>0</v>
      </c>
      <c r="H199" s="192">
        <f>F199-G199</f>
        <v>780650</v>
      </c>
      <c r="I199" s="192">
        <f t="shared" si="535"/>
        <v>0</v>
      </c>
      <c r="J199" s="192">
        <f>F199-I199</f>
        <v>780650</v>
      </c>
      <c r="K199" s="192">
        <f t="shared" ref="K199:AP199" si="536">SUM(K200:K206)</f>
        <v>0</v>
      </c>
      <c r="L199" s="192">
        <f t="shared" si="536"/>
        <v>0</v>
      </c>
      <c r="M199" s="192">
        <f t="shared" si="536"/>
        <v>0</v>
      </c>
      <c r="N199" s="192">
        <f t="shared" si="536"/>
        <v>0</v>
      </c>
      <c r="O199" s="192">
        <f t="shared" si="536"/>
        <v>0</v>
      </c>
      <c r="P199" s="192">
        <f t="shared" ref="P199:Q199" si="537">SUM(P200:P206)</f>
        <v>200000</v>
      </c>
      <c r="Q199" s="192">
        <f t="shared" si="537"/>
        <v>0</v>
      </c>
      <c r="R199" s="192">
        <f t="shared" si="536"/>
        <v>73750</v>
      </c>
      <c r="S199" s="192">
        <f t="shared" si="536"/>
        <v>0</v>
      </c>
      <c r="T199" s="192">
        <f t="shared" ref="T199" si="538">SUM(T200:T206)</f>
        <v>0</v>
      </c>
      <c r="U199" s="192">
        <f t="shared" si="536"/>
        <v>494400</v>
      </c>
      <c r="V199" s="192">
        <f t="shared" si="536"/>
        <v>0</v>
      </c>
      <c r="W199" s="192">
        <f t="shared" ref="W199" si="539">SUM(W200:W206)</f>
        <v>12500</v>
      </c>
      <c r="X199" s="192">
        <f t="shared" si="536"/>
        <v>0</v>
      </c>
      <c r="Y199" s="192">
        <f t="shared" ref="Y199:Z199" si="540">SUM(Y200:Y206)</f>
        <v>0</v>
      </c>
      <c r="Z199" s="192">
        <f t="shared" si="540"/>
        <v>0</v>
      </c>
      <c r="AA199" s="192">
        <f t="shared" si="536"/>
        <v>0</v>
      </c>
      <c r="AB199" s="192">
        <f t="shared" si="536"/>
        <v>0</v>
      </c>
      <c r="AC199" s="192">
        <f t="shared" si="536"/>
        <v>50000</v>
      </c>
      <c r="AD199" s="192">
        <f t="shared" si="536"/>
        <v>0</v>
      </c>
      <c r="AE199" s="192">
        <f>AB199+AC199+AD199</f>
        <v>50000</v>
      </c>
      <c r="AF199" s="192">
        <f t="shared" si="536"/>
        <v>179400</v>
      </c>
      <c r="AG199" s="192">
        <f t="shared" si="536"/>
        <v>0</v>
      </c>
      <c r="AH199" s="192">
        <f t="shared" si="536"/>
        <v>6250</v>
      </c>
      <c r="AI199" s="192">
        <f>AF199+AG199+AH199</f>
        <v>185650</v>
      </c>
      <c r="AJ199" s="192">
        <f t="shared" si="536"/>
        <v>0</v>
      </c>
      <c r="AK199" s="192">
        <f t="shared" si="536"/>
        <v>0</v>
      </c>
      <c r="AL199" s="192">
        <f t="shared" si="536"/>
        <v>0</v>
      </c>
      <c r="AM199" s="192">
        <f>AJ199+AK199+AL199</f>
        <v>0</v>
      </c>
      <c r="AN199" s="192">
        <f t="shared" si="536"/>
        <v>217500</v>
      </c>
      <c r="AO199" s="192">
        <f t="shared" si="536"/>
        <v>327500</v>
      </c>
      <c r="AP199" s="192">
        <f t="shared" si="536"/>
        <v>0</v>
      </c>
      <c r="AQ199" s="192">
        <f>AN199+AO199+AP199</f>
        <v>545000</v>
      </c>
      <c r="AR199" s="192">
        <f>AE199+AI199+AM199+AQ199</f>
        <v>780650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601250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601250</v>
      </c>
      <c r="G202" s="183"/>
      <c r="H202" s="183">
        <f t="shared" ref="H202:H204" si="549">F202-G202</f>
        <v>601250</v>
      </c>
      <c r="I202" s="183"/>
      <c r="J202" s="183">
        <f t="shared" ref="J202:J204" si="550">F202-I202</f>
        <v>601250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73750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315000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50000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6250</v>
      </c>
      <c r="AI202" s="183">
        <f t="shared" ref="AI202:AI204" si="552">AF202+AG202+AH202</f>
        <v>6250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217500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327500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545000</v>
      </c>
      <c r="AR202" s="183">
        <f t="shared" ref="AR202:AR204" si="555">AE202+AI202+AM202+AQ202</f>
        <v>601250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179400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179400</v>
      </c>
      <c r="G205" s="183"/>
      <c r="H205" s="183">
        <f t="shared" ref="H205" si="557">F205-G205</f>
        <v>179400</v>
      </c>
      <c r="I205" s="183"/>
      <c r="J205" s="183">
        <f t="shared" ref="J205" si="558">F205-I205</f>
        <v>179400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179400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179400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179400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179400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40000</v>
      </c>
      <c r="E214" s="192">
        <f>SUM(E215:E221)</f>
        <v>0</v>
      </c>
      <c r="F214" s="192">
        <f t="shared" si="300"/>
        <v>40000</v>
      </c>
      <c r="G214" s="192">
        <f>SUM(G215:G221)</f>
        <v>0</v>
      </c>
      <c r="H214" s="192">
        <f t="shared" si="4"/>
        <v>40000</v>
      </c>
      <c r="I214" s="192">
        <f>SUM(I215:I221)</f>
        <v>0</v>
      </c>
      <c r="J214" s="192">
        <f t="shared" si="5"/>
        <v>40000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40000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40000</v>
      </c>
      <c r="AM214" s="192">
        <f t="shared" si="11"/>
        <v>40000</v>
      </c>
      <c r="AN214" s="192">
        <f>SUM(AN215:AN221)</f>
        <v>0</v>
      </c>
      <c r="AO214" s="192">
        <f>SUM(AO215:AO221)</f>
        <v>0</v>
      </c>
      <c r="AP214" s="192">
        <f>SUM(AP215:AP221)</f>
        <v>0</v>
      </c>
      <c r="AQ214" s="192">
        <f t="shared" si="12"/>
        <v>0</v>
      </c>
      <c r="AR214" s="192">
        <f t="shared" si="13"/>
        <v>40000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20000</v>
      </c>
      <c r="G216" s="183"/>
      <c r="H216" s="183">
        <f t="shared" si="4"/>
        <v>20000</v>
      </c>
      <c r="I216" s="183"/>
      <c r="J216" s="183">
        <f t="shared" si="5"/>
        <v>20000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M216" s="183">
        <f t="shared" si="11"/>
        <v>20000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20000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20000</v>
      </c>
      <c r="G221" s="183"/>
      <c r="H221" s="183">
        <f t="shared" ref="H221" si="615">F221-G221</f>
        <v>20000</v>
      </c>
      <c r="I221" s="183"/>
      <c r="J221" s="183">
        <f t="shared" ref="J221" si="616">F221-I221</f>
        <v>20000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M221" s="183">
        <f t="shared" ref="AM221" si="619">AJ221+AK221+AL221</f>
        <v>20000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20000</v>
      </c>
    </row>
    <row r="222" spans="2:44" x14ac:dyDescent="0.25">
      <c r="B222" s="178" t="s">
        <v>309</v>
      </c>
      <c r="C222" s="179" t="s">
        <v>188</v>
      </c>
      <c r="D222" s="180">
        <f>D223+D235+D243+D260+D267+D312</f>
        <v>932399</v>
      </c>
      <c r="E222" s="180">
        <f>E223+E235+E243+E260+E267+E312</f>
        <v>15250</v>
      </c>
      <c r="F222" s="180">
        <f t="shared" ref="F222:F382" si="622">D222+E222</f>
        <v>947649</v>
      </c>
      <c r="G222" s="180">
        <f>G223+G235+G243+G260+G267+G312</f>
        <v>0</v>
      </c>
      <c r="H222" s="180">
        <f t="shared" ref="H222:H498" si="623">F222-G222</f>
        <v>947649</v>
      </c>
      <c r="I222" s="180">
        <f>I223+I235+I243+I260+I267+I312</f>
        <v>0</v>
      </c>
      <c r="J222" s="180">
        <f t="shared" ref="J222:J498" si="624">F222-I222</f>
        <v>947649</v>
      </c>
      <c r="K222" s="180">
        <f t="shared" ref="K222:AD222" si="625">K223+K235+K243+K260+K267+K312</f>
        <v>0</v>
      </c>
      <c r="L222" s="180">
        <f t="shared" si="625"/>
        <v>0</v>
      </c>
      <c r="M222" s="180">
        <f t="shared" si="625"/>
        <v>0</v>
      </c>
      <c r="N222" s="180">
        <f t="shared" si="625"/>
        <v>0</v>
      </c>
      <c r="O222" s="180">
        <f t="shared" si="625"/>
        <v>0</v>
      </c>
      <c r="P222" s="180">
        <f t="shared" si="625"/>
        <v>31000</v>
      </c>
      <c r="Q222" s="180">
        <f t="shared" si="625"/>
        <v>0</v>
      </c>
      <c r="R222" s="180">
        <f t="shared" si="625"/>
        <v>138620</v>
      </c>
      <c r="S222" s="180">
        <f t="shared" si="625"/>
        <v>0</v>
      </c>
      <c r="T222" s="180">
        <f t="shared" ref="T222" si="626">T223+T235+T243+T260+T267+T312</f>
        <v>0</v>
      </c>
      <c r="U222" s="180">
        <f t="shared" si="625"/>
        <v>576649</v>
      </c>
      <c r="V222" s="180">
        <f t="shared" si="625"/>
        <v>0</v>
      </c>
      <c r="W222" s="180">
        <f t="shared" si="625"/>
        <v>97780</v>
      </c>
      <c r="X222" s="180">
        <f t="shared" si="625"/>
        <v>0</v>
      </c>
      <c r="Y222" s="180">
        <f t="shared" ref="Y222:Z222" si="627">Y223+Y235+Y243+Y260+Y267+Y312</f>
        <v>88350</v>
      </c>
      <c r="Z222" s="180">
        <f t="shared" si="627"/>
        <v>0</v>
      </c>
      <c r="AA222" s="180">
        <f t="shared" si="625"/>
        <v>15250</v>
      </c>
      <c r="AB222" s="180">
        <f t="shared" si="625"/>
        <v>20000</v>
      </c>
      <c r="AC222" s="180">
        <f t="shared" si="625"/>
        <v>10400</v>
      </c>
      <c r="AD222" s="180">
        <f t="shared" si="625"/>
        <v>154000</v>
      </c>
      <c r="AE222" s="180">
        <f t="shared" ref="AE222:AE498" si="628">AB222+AC222+AD222</f>
        <v>184400</v>
      </c>
      <c r="AF222" s="180">
        <f>AF223+AF235+AF243+AF260+AF267+AF312</f>
        <v>402980</v>
      </c>
      <c r="AG222" s="180">
        <f>AG223+AG235+AG243+AG260+AG267+AG312</f>
        <v>12500</v>
      </c>
      <c r="AH222" s="180">
        <f>AH223+AH235+AH243+AH260+AH267+AH312</f>
        <v>25495</v>
      </c>
      <c r="AI222" s="180">
        <f t="shared" ref="AI222:AI498" si="629">AF222+AG222+AH222</f>
        <v>440975</v>
      </c>
      <c r="AJ222" s="180">
        <f>AJ223+AJ235+AJ243+AJ260+AJ267+AJ312</f>
        <v>48775</v>
      </c>
      <c r="AK222" s="180">
        <f>AK223+AK235+AK243+AK260+AK267+AK312</f>
        <v>191790</v>
      </c>
      <c r="AL222" s="180">
        <f>AL223+AL235+AL243+AL260+AL267+AL312</f>
        <v>50309</v>
      </c>
      <c r="AM222" s="180">
        <f t="shared" ref="AM222:AM498" si="630">AJ222+AK222+AL222</f>
        <v>290874</v>
      </c>
      <c r="AN222" s="180">
        <f>AN223+AN235+AN243+AN260+AN267+AN312</f>
        <v>31400</v>
      </c>
      <c r="AO222" s="180">
        <f>AO223+AO235+AO243+AO260+AO267+AO312</f>
        <v>0</v>
      </c>
      <c r="AP222" s="180">
        <f>AP223+AP235+AP243+AP260+AP267+AP312</f>
        <v>0</v>
      </c>
      <c r="AQ222" s="180">
        <f t="shared" ref="AQ222:AQ498" si="631">AN222+AO222+AP222</f>
        <v>31400</v>
      </c>
      <c r="AR222" s="180">
        <f t="shared" ref="AR222:AR498" si="632">AE222+AI222+AM222+AQ222</f>
        <v>947649</v>
      </c>
    </row>
    <row r="223" spans="2:44" x14ac:dyDescent="0.25">
      <c r="B223" s="190" t="s">
        <v>310</v>
      </c>
      <c r="C223" s="191" t="s">
        <v>189</v>
      </c>
      <c r="D223" s="192">
        <f>SUM(D224:D234)</f>
        <v>541730</v>
      </c>
      <c r="E223" s="192">
        <f>SUM(E224:E234)</f>
        <v>0</v>
      </c>
      <c r="F223" s="192">
        <f t="shared" si="622"/>
        <v>541730</v>
      </c>
      <c r="G223" s="192">
        <f>SUM(G224:G234)</f>
        <v>0</v>
      </c>
      <c r="H223" s="192">
        <f t="shared" si="623"/>
        <v>541730</v>
      </c>
      <c r="I223" s="192">
        <f>SUM(I224:I234)</f>
        <v>0</v>
      </c>
      <c r="J223" s="192">
        <f t="shared" si="624"/>
        <v>541730</v>
      </c>
      <c r="K223" s="192">
        <f t="shared" ref="K223:AD223" si="633">SUM(K224:K234)</f>
        <v>0</v>
      </c>
      <c r="L223" s="192">
        <f t="shared" si="633"/>
        <v>0</v>
      </c>
      <c r="M223" s="192">
        <f t="shared" si="633"/>
        <v>0</v>
      </c>
      <c r="N223" s="192">
        <f t="shared" si="633"/>
        <v>0</v>
      </c>
      <c r="O223" s="192">
        <f t="shared" si="633"/>
        <v>0</v>
      </c>
      <c r="P223" s="192">
        <f t="shared" si="633"/>
        <v>26600</v>
      </c>
      <c r="Q223" s="192">
        <f t="shared" si="633"/>
        <v>0</v>
      </c>
      <c r="R223" s="192">
        <f t="shared" si="633"/>
        <v>46500</v>
      </c>
      <c r="S223" s="192">
        <f t="shared" si="633"/>
        <v>0</v>
      </c>
      <c r="T223" s="192">
        <f t="shared" ref="T223" si="634">SUM(T224:T234)</f>
        <v>0</v>
      </c>
      <c r="U223" s="192">
        <f t="shared" si="633"/>
        <v>327600</v>
      </c>
      <c r="V223" s="192">
        <f t="shared" si="633"/>
        <v>0</v>
      </c>
      <c r="W223" s="192">
        <f t="shared" si="633"/>
        <v>76780</v>
      </c>
      <c r="X223" s="192">
        <f t="shared" si="633"/>
        <v>0</v>
      </c>
      <c r="Y223" s="192">
        <f t="shared" ref="Y223:Z223" si="635">SUM(Y224:Y234)</f>
        <v>64250</v>
      </c>
      <c r="Z223" s="192">
        <f t="shared" si="635"/>
        <v>0</v>
      </c>
      <c r="AA223" s="192">
        <f t="shared" si="633"/>
        <v>0</v>
      </c>
      <c r="AB223" s="192">
        <f t="shared" si="633"/>
        <v>0</v>
      </c>
      <c r="AC223" s="192">
        <f t="shared" si="633"/>
        <v>0</v>
      </c>
      <c r="AD223" s="192">
        <f t="shared" si="633"/>
        <v>138750</v>
      </c>
      <c r="AE223" s="192">
        <f t="shared" si="628"/>
        <v>138750</v>
      </c>
      <c r="AF223" s="192">
        <f>SUM(AF224:AF234)</f>
        <v>402980</v>
      </c>
      <c r="AG223" s="192">
        <f>SUM(AG224:AG234)</f>
        <v>0</v>
      </c>
      <c r="AH223" s="192">
        <f>SUM(AH224:AH234)</f>
        <v>0</v>
      </c>
      <c r="AI223" s="192">
        <f t="shared" si="629"/>
        <v>402980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541730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541730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541730</v>
      </c>
      <c r="G225" s="183"/>
      <c r="H225" s="183">
        <f t="shared" si="623"/>
        <v>541730</v>
      </c>
      <c r="I225" s="183"/>
      <c r="J225" s="183">
        <f t="shared" si="624"/>
        <v>541730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46500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327600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76780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64250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138750</v>
      </c>
      <c r="AE225" s="183">
        <f t="shared" si="628"/>
        <v>138750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402980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402980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541730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idden="1"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idden="1"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idden="1"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idden="1"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idden="1"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idden="1"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idden="1"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hidden="1"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hidden="1"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hidden="1"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idden="1"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idden="1"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hidden="1"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hidden="1"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idden="1"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240745</v>
      </c>
      <c r="E243" s="192">
        <f>SUM(E244:E259)</f>
        <v>0</v>
      </c>
      <c r="F243" s="192">
        <f t="shared" si="622"/>
        <v>240745</v>
      </c>
      <c r="G243" s="192">
        <f>SUM(G244:G259)</f>
        <v>0</v>
      </c>
      <c r="H243" s="192">
        <f t="shared" si="623"/>
        <v>240745</v>
      </c>
      <c r="I243" s="192">
        <f>SUM(I244:I259)</f>
        <v>0</v>
      </c>
      <c r="J243" s="192">
        <f t="shared" si="624"/>
        <v>240745</v>
      </c>
      <c r="K243" s="192">
        <f t="shared" ref="K243:AD243" si="689">SUM(K244:K259)</f>
        <v>0</v>
      </c>
      <c r="L243" s="192">
        <f t="shared" si="689"/>
        <v>0</v>
      </c>
      <c r="M243" s="192">
        <f t="shared" si="689"/>
        <v>0</v>
      </c>
      <c r="N243" s="192">
        <f t="shared" si="689"/>
        <v>0</v>
      </c>
      <c r="O243" s="192">
        <f t="shared" si="689"/>
        <v>0</v>
      </c>
      <c r="P243" s="192">
        <f t="shared" ref="P243:Q243" si="690">SUM(P244:P259)</f>
        <v>2550</v>
      </c>
      <c r="Q243" s="192">
        <f t="shared" si="690"/>
        <v>0</v>
      </c>
      <c r="R243" s="192">
        <f t="shared" si="689"/>
        <v>17220</v>
      </c>
      <c r="S243" s="192">
        <f t="shared" si="689"/>
        <v>0</v>
      </c>
      <c r="T243" s="192">
        <f t="shared" ref="T243" si="691">SUM(T244:T259)</f>
        <v>0</v>
      </c>
      <c r="U243" s="192">
        <f t="shared" si="689"/>
        <v>192575</v>
      </c>
      <c r="V243" s="192">
        <f t="shared" si="689"/>
        <v>0</v>
      </c>
      <c r="W243" s="192">
        <f t="shared" ref="W243" si="692">SUM(W244:W259)</f>
        <v>17300</v>
      </c>
      <c r="X243" s="192">
        <f t="shared" si="689"/>
        <v>0</v>
      </c>
      <c r="Y243" s="192">
        <f t="shared" ref="Y243:Z243" si="693">SUM(Y244:Y259)</f>
        <v>11100</v>
      </c>
      <c r="Z243" s="192">
        <f t="shared" si="693"/>
        <v>0</v>
      </c>
      <c r="AA243" s="192">
        <f t="shared" si="689"/>
        <v>0</v>
      </c>
      <c r="AB243" s="192">
        <f t="shared" si="689"/>
        <v>0</v>
      </c>
      <c r="AC243" s="192">
        <f t="shared" si="689"/>
        <v>8550</v>
      </c>
      <c r="AD243" s="192">
        <f t="shared" si="689"/>
        <v>0</v>
      </c>
      <c r="AE243" s="192">
        <f t="shared" si="628"/>
        <v>8550</v>
      </c>
      <c r="AF243" s="192">
        <f>SUM(AF244:AF259)</f>
        <v>0</v>
      </c>
      <c r="AG243" s="192">
        <f>SUM(AG244:AG259)</f>
        <v>12500</v>
      </c>
      <c r="AH243" s="192">
        <f>SUM(AH244:AH259)</f>
        <v>20535</v>
      </c>
      <c r="AI243" s="192">
        <f t="shared" si="629"/>
        <v>33035</v>
      </c>
      <c r="AJ243" s="192">
        <f>SUM(AJ244:AJ259)</f>
        <v>46750</v>
      </c>
      <c r="AK243" s="192">
        <f>SUM(AK244:AK259)</f>
        <v>150000</v>
      </c>
      <c r="AL243" s="192">
        <f>SUM(AL244:AL259)</f>
        <v>2410</v>
      </c>
      <c r="AM243" s="192">
        <f t="shared" si="630"/>
        <v>199160</v>
      </c>
      <c r="AN243" s="192">
        <f>SUM(AN244:AN259)</f>
        <v>0</v>
      </c>
      <c r="AO243" s="192">
        <f>SUM(AO244:AO259)</f>
        <v>0</v>
      </c>
      <c r="AP243" s="192">
        <f>SUM(AP244:AP259)</f>
        <v>0</v>
      </c>
      <c r="AQ243" s="192">
        <f t="shared" si="631"/>
        <v>0</v>
      </c>
      <c r="AR243" s="192">
        <f t="shared" si="632"/>
        <v>240745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60095</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60095</v>
      </c>
      <c r="G244" s="183"/>
      <c r="H244" s="183">
        <f t="shared" si="623"/>
        <v>60095</v>
      </c>
      <c r="I244" s="183"/>
      <c r="J244" s="183">
        <f t="shared" si="624"/>
        <v>60095</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7820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33575</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11050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2550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10795</v>
      </c>
      <c r="AI244" s="183">
        <f t="shared" si="629"/>
        <v>10795</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46750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46750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60095</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6000</v>
      </c>
      <c r="G246" s="183"/>
      <c r="H246" s="183">
        <f t="shared" si="695"/>
        <v>6000</v>
      </c>
      <c r="I246" s="183"/>
      <c r="J246" s="183">
        <f t="shared" si="696"/>
        <v>6000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6000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6000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24650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24650</v>
      </c>
      <c r="G248" s="183"/>
      <c r="H248" s="183">
        <f t="shared" si="695"/>
        <v>24650</v>
      </c>
      <c r="I248" s="183"/>
      <c r="J248" s="183">
        <f t="shared" si="696"/>
        <v>24650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9740</v>
      </c>
      <c r="AI248" s="183">
        <f t="shared" si="698"/>
        <v>22240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2410</v>
      </c>
      <c r="AM248" s="183">
        <f t="shared" si="699"/>
        <v>2410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24650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150000</v>
      </c>
      <c r="G251" s="183"/>
      <c r="H251" s="183">
        <f t="shared" si="695"/>
        <v>150000</v>
      </c>
      <c r="I251" s="183"/>
      <c r="J251" s="183">
        <f t="shared" si="696"/>
        <v>150000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150000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150000</v>
      </c>
    </row>
    <row r="252" spans="2:44" hidden="1"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hidden="1"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hidden="1"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hidden="1"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idden="1"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hidden="1"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idden="1"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idden="1"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idden="1"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idden="1"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idden="1"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idden="1"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idden="1"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idden="1"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20000</v>
      </c>
      <c r="E267" s="192">
        <f>SUM(E268:E311)</f>
        <v>0</v>
      </c>
      <c r="F267" s="192">
        <f t="shared" si="622"/>
        <v>20000</v>
      </c>
      <c r="G267" s="192">
        <f>SUM(G268:G311)</f>
        <v>0</v>
      </c>
      <c r="H267" s="192">
        <f t="shared" si="623"/>
        <v>20000</v>
      </c>
      <c r="I267" s="192">
        <f>SUM(I268:I311)</f>
        <v>0</v>
      </c>
      <c r="J267" s="192">
        <f t="shared" si="624"/>
        <v>20000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20000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20000</v>
      </c>
      <c r="AC267" s="192">
        <f t="shared" si="723"/>
        <v>0</v>
      </c>
      <c r="AD267" s="192">
        <f t="shared" si="723"/>
        <v>0</v>
      </c>
      <c r="AE267" s="192">
        <f t="shared" si="628"/>
        <v>20000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20000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idden="1"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idden="1"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idden="1"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idden="1"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idden="1"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idden="1"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idden="1"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idden="1"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20000</v>
      </c>
      <c r="G277" s="183"/>
      <c r="H277" s="183">
        <f t="shared" si="729"/>
        <v>20000</v>
      </c>
      <c r="I277" s="183"/>
      <c r="J277" s="183">
        <f t="shared" si="730"/>
        <v>20000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20000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20000</v>
      </c>
    </row>
    <row r="278" spans="2:44" hidden="1"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hidden="1"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idden="1"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idden="1"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idden="1"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idden="1"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hidden="1"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hidden="1"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idden="1"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idden="1"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hidden="1"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hidden="1"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hidden="1"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hidden="1"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hidden="1"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hidden="1"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hidden="1"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hidden="1"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hidden="1"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hidden="1"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hidden="1"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hidden="1"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hidden="1"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hidden="1"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hidden="1"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hidden="1"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hidden="1"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hidden="1"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hidden="1"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hidden="1"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hidden="1"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hidden="1"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hidden="1"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129924</v>
      </c>
      <c r="E312" s="192">
        <f>SUM(E313:E326)</f>
        <v>15250</v>
      </c>
      <c r="F312" s="192">
        <f t="shared" si="622"/>
        <v>145174</v>
      </c>
      <c r="G312" s="192">
        <f>SUM(G313:G326)</f>
        <v>0</v>
      </c>
      <c r="H312" s="192">
        <f t="shared" si="623"/>
        <v>145174</v>
      </c>
      <c r="I312" s="192">
        <f>SUM(I313:I326)</f>
        <v>0</v>
      </c>
      <c r="J312" s="192">
        <f t="shared" si="624"/>
        <v>145174</v>
      </c>
      <c r="K312" s="192">
        <f t="shared" ref="K312:AD312" si="744">SUM(K313:K326)</f>
        <v>0</v>
      </c>
      <c r="L312" s="192">
        <f t="shared" si="744"/>
        <v>0</v>
      </c>
      <c r="M312" s="192">
        <f t="shared" si="744"/>
        <v>0</v>
      </c>
      <c r="N312" s="192">
        <f t="shared" si="744"/>
        <v>0</v>
      </c>
      <c r="O312" s="192">
        <f t="shared" si="744"/>
        <v>0</v>
      </c>
      <c r="P312" s="192">
        <f t="shared" ref="P312:Q312" si="745">SUM(P313:P326)</f>
        <v>1850</v>
      </c>
      <c r="Q312" s="192">
        <f t="shared" si="745"/>
        <v>0</v>
      </c>
      <c r="R312" s="192">
        <f t="shared" si="744"/>
        <v>74900</v>
      </c>
      <c r="S312" s="192">
        <f t="shared" si="744"/>
        <v>0</v>
      </c>
      <c r="T312" s="192">
        <f t="shared" ref="T312" si="746">SUM(T313:T326)</f>
        <v>0</v>
      </c>
      <c r="U312" s="192">
        <f t="shared" si="744"/>
        <v>36474</v>
      </c>
      <c r="V312" s="192">
        <f t="shared" si="744"/>
        <v>0</v>
      </c>
      <c r="W312" s="192">
        <f t="shared" ref="W312" si="747">SUM(W313:W326)</f>
        <v>3700</v>
      </c>
      <c r="X312" s="192">
        <f t="shared" si="744"/>
        <v>0</v>
      </c>
      <c r="Y312" s="192">
        <f t="shared" ref="Y312:Z312" si="748">SUM(Y313:Y326)</f>
        <v>13000</v>
      </c>
      <c r="Z312" s="192">
        <f t="shared" si="748"/>
        <v>0</v>
      </c>
      <c r="AA312" s="192">
        <f t="shared" si="744"/>
        <v>15250</v>
      </c>
      <c r="AB312" s="192">
        <f t="shared" si="744"/>
        <v>0</v>
      </c>
      <c r="AC312" s="192">
        <f t="shared" si="744"/>
        <v>1850</v>
      </c>
      <c r="AD312" s="192">
        <f t="shared" si="744"/>
        <v>15250</v>
      </c>
      <c r="AE312" s="192">
        <f t="shared" si="628"/>
        <v>17100</v>
      </c>
      <c r="AF312" s="192">
        <f>SUM(AF313:AF326)</f>
        <v>0</v>
      </c>
      <c r="AG312" s="192">
        <f>SUM(AG313:AG326)</f>
        <v>0</v>
      </c>
      <c r="AH312" s="192">
        <f>SUM(AH313:AH326)</f>
        <v>4960</v>
      </c>
      <c r="AI312" s="192">
        <f t="shared" si="629"/>
        <v>4960</v>
      </c>
      <c r="AJ312" s="192">
        <f>SUM(AJ313:AJ326)</f>
        <v>2025</v>
      </c>
      <c r="AK312" s="192">
        <f>SUM(AK313:AK326)</f>
        <v>41790</v>
      </c>
      <c r="AL312" s="192">
        <f>SUM(AL313:AL326)</f>
        <v>47899</v>
      </c>
      <c r="AM312" s="192">
        <f t="shared" si="630"/>
        <v>91714</v>
      </c>
      <c r="AN312" s="192">
        <f>SUM(AN313:AN326)</f>
        <v>31400</v>
      </c>
      <c r="AO312" s="192">
        <f>SUM(AO313:AO326)</f>
        <v>0</v>
      </c>
      <c r="AP312" s="192">
        <f>SUM(AP313:AP326)</f>
        <v>0</v>
      </c>
      <c r="AQ312" s="192">
        <f t="shared" si="631"/>
        <v>31400</v>
      </c>
      <c r="AR312" s="192">
        <f t="shared" si="632"/>
        <v>145174</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12024</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12024</v>
      </c>
      <c r="G313" s="183"/>
      <c r="H313" s="183">
        <f t="shared" si="623"/>
        <v>12024</v>
      </c>
      <c r="I313" s="183"/>
      <c r="J313" s="183">
        <f t="shared" si="624"/>
        <v>12024</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12024</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2025</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4999</v>
      </c>
      <c r="AM313" s="183">
        <f t="shared" si="630"/>
        <v>7024</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5000</v>
      </c>
      <c r="AR313" s="183">
        <f t="shared" si="632"/>
        <v>12024</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16900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16900</v>
      </c>
      <c r="G315" s="183"/>
      <c r="H315" s="183">
        <f t="shared" si="623"/>
        <v>16900</v>
      </c>
      <c r="I315" s="183"/>
      <c r="J315" s="183">
        <f t="shared" si="624"/>
        <v>16900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9250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1850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v>
      </c>
      <c r="AI315" s="183">
        <f t="shared" si="629"/>
        <v>1260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11790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M315" s="183">
        <f t="shared" si="630"/>
        <v>13790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16900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9250</v>
      </c>
      <c r="F317" s="183">
        <f t="shared" si="622"/>
        <v>9250</v>
      </c>
      <c r="G317" s="183"/>
      <c r="H317" s="183">
        <f t="shared" si="623"/>
        <v>9250</v>
      </c>
      <c r="I317" s="183"/>
      <c r="J317" s="183">
        <f t="shared" si="624"/>
        <v>9250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9250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9250</v>
      </c>
      <c r="AE317" s="183">
        <f t="shared" si="628"/>
        <v>9250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9250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322" s="183">
        <f t="shared" si="757"/>
        <v>107000</v>
      </c>
      <c r="G322" s="183"/>
      <c r="H322" s="183">
        <f t="shared" si="758"/>
        <v>107000</v>
      </c>
      <c r="I322" s="183"/>
      <c r="J322" s="183">
        <f t="shared" si="759"/>
        <v>107000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71500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15200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3700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10600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22" s="183">
        <f t="shared" si="760"/>
        <v>6000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3700</v>
      </c>
      <c r="AI322" s="183">
        <f t="shared" si="761"/>
        <v>3700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40900</v>
      </c>
      <c r="AM322" s="183">
        <f t="shared" si="762"/>
        <v>70900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26400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26400</v>
      </c>
      <c r="AR322" s="183">
        <f t="shared" si="764"/>
        <v>107000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549500</v>
      </c>
      <c r="F327" s="180">
        <f t="shared" si="622"/>
        <v>549500</v>
      </c>
      <c r="G327" s="180">
        <f>G328+G345+G383+G389</f>
        <v>0</v>
      </c>
      <c r="H327" s="180">
        <f t="shared" si="623"/>
        <v>549500</v>
      </c>
      <c r="I327" s="180">
        <f>I328+I345+I383+I389</f>
        <v>0</v>
      </c>
      <c r="J327" s="180">
        <f t="shared" si="624"/>
        <v>549500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549500</v>
      </c>
      <c r="AB327" s="180">
        <f t="shared" si="781"/>
        <v>202000</v>
      </c>
      <c r="AC327" s="180">
        <f t="shared" si="781"/>
        <v>90000</v>
      </c>
      <c r="AD327" s="180">
        <f t="shared" si="781"/>
        <v>257500</v>
      </c>
      <c r="AE327" s="180">
        <f t="shared" si="628"/>
        <v>549500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549500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hidden="1"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hidden="1"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hidden="1"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hidden="1"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hidden="1"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hidden="1"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hidden="1"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hidden="1"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hidden="1"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hidden="1"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hidden="1"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hidden="1"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hidden="1"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hidden="1"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hidden="1"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411500</v>
      </c>
      <c r="F345" s="192">
        <f t="shared" si="622"/>
        <v>411500</v>
      </c>
      <c r="G345" s="192">
        <f>SUM(G346:G382)</f>
        <v>0</v>
      </c>
      <c r="H345" s="192">
        <f t="shared" si="623"/>
        <v>411500</v>
      </c>
      <c r="I345" s="192">
        <f>SUM(I346:I382)</f>
        <v>0</v>
      </c>
      <c r="J345" s="192">
        <f t="shared" si="624"/>
        <v>411500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411500</v>
      </c>
      <c r="AB345" s="192">
        <f t="shared" si="819"/>
        <v>202000</v>
      </c>
      <c r="AC345" s="192">
        <f t="shared" si="819"/>
        <v>90000</v>
      </c>
      <c r="AD345" s="192">
        <f t="shared" si="819"/>
        <v>119500</v>
      </c>
      <c r="AE345" s="192">
        <f t="shared" si="628"/>
        <v>411500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411500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hidden="1"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hidden="1"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hidden="1"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hidden="1"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hidden="1"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hidden="1"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hidden="1"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hidden="1"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hidden="1"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hidden="1"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hidden="1"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hidden="1"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119500</v>
      </c>
      <c r="F360" s="183">
        <f t="shared" si="622"/>
        <v>119500</v>
      </c>
      <c r="G360" s="183"/>
      <c r="H360" s="183">
        <f t="shared" si="623"/>
        <v>119500</v>
      </c>
      <c r="I360" s="183"/>
      <c r="J360" s="183">
        <f t="shared" si="624"/>
        <v>119500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119500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119500</v>
      </c>
      <c r="AE360" s="183">
        <f t="shared" si="628"/>
        <v>119500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119500</v>
      </c>
    </row>
    <row r="361" spans="2:44" hidden="1"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hidden="1"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hidden="1"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hidden="1"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292000</v>
      </c>
      <c r="F366" s="183">
        <f t="shared" si="822"/>
        <v>292000</v>
      </c>
      <c r="G366" s="183"/>
      <c r="H366" s="183">
        <f t="shared" si="823"/>
        <v>292000</v>
      </c>
      <c r="I366" s="183"/>
      <c r="J366" s="183">
        <f t="shared" si="824"/>
        <v>292000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292000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202000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292000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292000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hidden="1"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hidden="1"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hidden="1"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hidden="1"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hidden="1"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hidden="1"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hidden="1"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hidden="1"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hidden="1"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hidden="1"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hidden="1"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hidden="1"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hidden="1"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138000</v>
      </c>
      <c r="F383" s="192">
        <f t="shared" ref="F383:F498" si="830">D383+E383</f>
        <v>138000</v>
      </c>
      <c r="G383" s="192">
        <f>SUM(G384:G388)</f>
        <v>0</v>
      </c>
      <c r="H383" s="192">
        <f t="shared" si="623"/>
        <v>138000</v>
      </c>
      <c r="I383" s="192">
        <f>SUM(I384:I388)</f>
        <v>0</v>
      </c>
      <c r="J383" s="192">
        <f t="shared" si="624"/>
        <v>138000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138000</v>
      </c>
      <c r="AB383" s="192">
        <f t="shared" si="831"/>
        <v>0</v>
      </c>
      <c r="AC383" s="192">
        <f t="shared" si="831"/>
        <v>0</v>
      </c>
      <c r="AD383" s="192">
        <f t="shared" si="831"/>
        <v>138000</v>
      </c>
      <c r="AE383" s="192">
        <f t="shared" si="628"/>
        <v>138000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138000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138000</v>
      </c>
      <c r="F385" s="183">
        <f t="shared" si="830"/>
        <v>138000</v>
      </c>
      <c r="G385" s="183"/>
      <c r="H385" s="183">
        <f t="shared" si="623"/>
        <v>138000</v>
      </c>
      <c r="I385" s="183"/>
      <c r="J385" s="183">
        <f t="shared" si="624"/>
        <v>138000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138000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138000</v>
      </c>
      <c r="AE385" s="183">
        <f t="shared" si="628"/>
        <v>138000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138000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hidden="1"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hidden="1"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hidden="1"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hidden="1"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hidden="1"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hidden="1"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hidden="1"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hidden="1"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hidden="1"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hidden="1"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hidden="1"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hidden="1"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idden="1"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idden="1"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idden="1"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idden="1"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idden="1"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idden="1"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idden="1"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idden="1"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idden="1"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idden="1"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idden="1"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idden="1"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idden="1"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idden="1"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idden="1"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idden="1"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hidden="1"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idden="1"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idden="1"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hidden="1"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hidden="1"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idden="1"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idden="1"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idden="1"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hidden="1"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hidden="1"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idden="1"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idden="1"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idden="1"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idden="1"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idden="1"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idden="1"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idden="1"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idden="1"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idden="1"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idden="1"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idden="1"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idden="1"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idden="1"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idden="1"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hidden="1"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idden="1"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idden="1"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hidden="1"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hidden="1"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hidden="1"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idden="1"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idden="1"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hidden="1"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hidden="1"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idden="1"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idden="1"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idden="1"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idden="1"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idden="1"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idden="1"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idden="1"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idden="1"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idden="1"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idden="1"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idden="1"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idden="1"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idden="1"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idden="1"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idden="1"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idden="1"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idden="1"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idden="1"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hidden="1"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idden="1"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idden="1"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idden="1"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idden="1"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idden="1"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idden="1"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idden="1"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idden="1"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idden="1"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idden="1"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idden="1"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idden="1"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idden="1"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idden="1"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idden="1"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hidden="1"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idden="1"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idden="1"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idden="1"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idden="1"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idden="1"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idden="1"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idden="1"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idden="1"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idden="1"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idden="1"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idden="1"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idden="1"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idden="1"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idden="1"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idden="1"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hidden="1"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idden="1"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idden="1"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idden="1"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idden="1"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idden="1"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idden="1"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idden="1"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idden="1"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idden="1"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idden="1"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idden="1"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idden="1"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idden="1"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idden="1"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idden="1"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idden="1"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idden="1"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idden="1"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idden="1"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idden="1"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idden="1"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idden="1"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idden="1"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idden="1"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idden="1"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idden="1"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idden="1"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idden="1"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idden="1"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idden="1"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idden="1"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hidden="1"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hidden="1"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idden="1"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idden="1"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idden="1"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idden="1"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idden="1"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idden="1"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idden="1"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idden="1"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idden="1"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idden="1"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idden="1"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idden="1"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idden="1"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idden="1"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idden="1"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idden="1"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idden="1"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idden="1"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hidden="1"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hidden="1"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hidden="1"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hidden="1"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hidden="1"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hidden="1"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hidden="1"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hidden="1"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hidden="1"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hidden="1"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hidden="1"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hidden="1"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3129251.4</v>
      </c>
      <c r="E566" s="186">
        <f>E12+E106+E222+E327+E397+E499+E526+E560</f>
        <v>564750</v>
      </c>
      <c r="F566" s="186">
        <f t="shared" si="1050"/>
        <v>3694001.4</v>
      </c>
      <c r="G566" s="186">
        <f>G12+G106+G222+G327+G397+G499+G526+G560</f>
        <v>0</v>
      </c>
      <c r="H566" s="186">
        <f t="shared" si="1052"/>
        <v>3694001.4</v>
      </c>
      <c r="I566" s="186">
        <f>I12+I106+I222+I327+I397+I499+I526+I560</f>
        <v>0</v>
      </c>
      <c r="J566" s="186">
        <f t="shared" si="1053"/>
        <v>3694001.4</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286800</v>
      </c>
      <c r="Q566" s="186">
        <f t="shared" si="1210"/>
        <v>0</v>
      </c>
      <c r="R566" s="186">
        <f t="shared" si="1209"/>
        <v>415000</v>
      </c>
      <c r="S566" s="186">
        <f t="shared" si="1209"/>
        <v>0</v>
      </c>
      <c r="T566" s="186">
        <f t="shared" ref="T566" si="1211">T12+T106+T222+T327+T397+T499+T526+T560</f>
        <v>0</v>
      </c>
      <c r="U566" s="186">
        <f t="shared" si="1209"/>
        <v>1983201.2</v>
      </c>
      <c r="V566" s="186">
        <f t="shared" si="1209"/>
        <v>150000</v>
      </c>
      <c r="W566" s="186">
        <f t="shared" ref="W566" si="1212">W12+W106+W222+W327+W397+W499+W526+W560</f>
        <v>140000.20000000001</v>
      </c>
      <c r="X566" s="186">
        <f t="shared" si="1209"/>
        <v>0</v>
      </c>
      <c r="Y566" s="186">
        <f t="shared" ref="Y566:Z566" si="1213">Y12+Y106+Y222+Y327+Y397+Y499+Y526+Y560</f>
        <v>154250</v>
      </c>
      <c r="Z566" s="186">
        <f t="shared" si="1213"/>
        <v>0</v>
      </c>
      <c r="AA566" s="186">
        <f t="shared" si="1209"/>
        <v>564750</v>
      </c>
      <c r="AB566" s="186">
        <f t="shared" si="1209"/>
        <v>646010.19999999995</v>
      </c>
      <c r="AC566" s="186">
        <f t="shared" si="1209"/>
        <v>446350</v>
      </c>
      <c r="AD566" s="186">
        <f t="shared" si="1209"/>
        <v>611500</v>
      </c>
      <c r="AE566" s="186">
        <f t="shared" si="1059"/>
        <v>1703860.2</v>
      </c>
      <c r="AF566" s="186">
        <f t="shared" ref="AF566:AH566" si="1214">AF12+AF106+AF222+AF327+AF397+AF499+AF526+AF560</f>
        <v>647800</v>
      </c>
      <c r="AG566" s="186">
        <f t="shared" si="1214"/>
        <v>175360</v>
      </c>
      <c r="AH566" s="186">
        <f t="shared" si="1214"/>
        <v>201496</v>
      </c>
      <c r="AI566" s="186">
        <f t="shared" si="1060"/>
        <v>1024656</v>
      </c>
      <c r="AJ566" s="186">
        <f t="shared" ref="AJ566:AL566" si="1215">AJ12+AJ106+AJ222+AJ327+AJ397+AJ499+AJ526+AJ560</f>
        <v>48775</v>
      </c>
      <c r="AK566" s="186">
        <f t="shared" si="1215"/>
        <v>225754</v>
      </c>
      <c r="AL566" s="186">
        <f t="shared" si="1215"/>
        <v>108709</v>
      </c>
      <c r="AM566" s="186">
        <f t="shared" si="1061"/>
        <v>383238</v>
      </c>
      <c r="AN566" s="186">
        <f t="shared" ref="AN566:AP566" si="1216">AN12+AN106+AN222+AN327+AN397+AN499+AN526+AN560</f>
        <v>254747.2</v>
      </c>
      <c r="AO566" s="186">
        <f t="shared" si="1216"/>
        <v>327500</v>
      </c>
      <c r="AP566" s="186">
        <f t="shared" si="1216"/>
        <v>0</v>
      </c>
      <c r="AQ566" s="186">
        <f t="shared" si="1062"/>
        <v>582247.19999999995</v>
      </c>
      <c r="AR566" s="186">
        <f t="shared" si="1063"/>
        <v>3694001.4000000004</v>
      </c>
    </row>
  </sheetData>
  <mergeCells count="1">
    <mergeCell ref="K10:AA10"/>
  </mergeCells>
  <pageMargins left="0.11811023622047245" right="0.11811023622047245"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14"/>
  <sheetViews>
    <sheetView showGridLines="0" topLeftCell="E412" zoomScaleNormal="100" workbookViewId="0">
      <selection activeCell="L374" sqref="L374:L37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1445</v>
      </c>
      <c r="K2" s="125" t="s">
        <v>1364</v>
      </c>
      <c r="L2" s="125" t="s">
        <v>1365</v>
      </c>
      <c r="M2" s="125" t="s">
        <v>1366</v>
      </c>
      <c r="N2" s="125" t="s">
        <v>1367</v>
      </c>
      <c r="O2" s="125" t="s">
        <v>1368</v>
      </c>
      <c r="P2" s="122" t="s">
        <v>1470</v>
      </c>
      <c r="Q2" s="122" t="s">
        <v>1508</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2616451.4000000004</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186800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
        <v>1651</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Estudio de la organización y funcionamiento de las Redes Regionales, con el fin de proponer y ejecutar las acciones que correspondan.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c r="D17" s="550">
        <v>4</v>
      </c>
      <c r="E17" s="329"/>
      <c r="F17" s="115">
        <v>30000</v>
      </c>
      <c r="G17" s="330">
        <f t="shared" ref="G17:G25" si="0">E17*F17</f>
        <v>0</v>
      </c>
      <c r="H17" s="331"/>
      <c r="I17" s="116" t="s">
        <v>699</v>
      </c>
      <c r="J17" s="116" t="str">
        <f>VLOOKUP(I17,Presupuesto!$B$11:$C$566,2,0)</f>
        <v>SERVICIOS DE CAPACITACION.</v>
      </c>
      <c r="K17" s="332" t="s">
        <v>472</v>
      </c>
      <c r="L17" s="116"/>
      <c r="N17" s="153"/>
    </row>
    <row r="18" spans="2:14" x14ac:dyDescent="0.25">
      <c r="B18" s="93"/>
      <c r="C18" s="99"/>
      <c r="D18" s="551"/>
      <c r="E18" s="200"/>
      <c r="F18" s="100">
        <v>50</v>
      </c>
      <c r="G18" s="97">
        <f t="shared" si="0"/>
        <v>0</v>
      </c>
      <c r="H18" s="161"/>
      <c r="I18" s="98" t="s">
        <v>717</v>
      </c>
      <c r="J18" s="98" t="str">
        <f>VLOOKUP(I18,Presupuesto!$B$11:$C$566,2,0)</f>
        <v>SERVICIOS DE IMPRENTA PUBLIC.Y REPRODUCCION</v>
      </c>
      <c r="K18" s="98" t="str">
        <f t="shared" ref="K18:K26" si="1">$K$17</f>
        <v>Gestión del Conocimiento</v>
      </c>
      <c r="L18" s="98" t="s">
        <v>412</v>
      </c>
      <c r="N18" s="153"/>
    </row>
    <row r="19" spans="2:14" x14ac:dyDescent="0.25">
      <c r="B19" s="93"/>
      <c r="C19" s="99"/>
      <c r="D19" s="551"/>
      <c r="E19" s="200"/>
      <c r="F19" s="100">
        <v>150</v>
      </c>
      <c r="G19" s="97">
        <f t="shared" si="0"/>
        <v>0</v>
      </c>
      <c r="H19" s="161"/>
      <c r="I19" s="98" t="s">
        <v>792</v>
      </c>
      <c r="J19" s="98" t="str">
        <f>VLOOKUP(I19,Presupuesto!$B$11:$C$566,2,0)</f>
        <v>ALIMENTOS B EBIDAS PARA PERSONAS</v>
      </c>
      <c r="K19" s="98" t="str">
        <f t="shared" si="1"/>
        <v>Gestión del Conocimiento</v>
      </c>
      <c r="L19" s="98" t="s">
        <v>395</v>
      </c>
      <c r="N19" s="153"/>
    </row>
    <row r="20" spans="2:14" x14ac:dyDescent="0.25">
      <c r="B20" s="93"/>
      <c r="C20" s="99" t="s">
        <v>50</v>
      </c>
      <c r="D20" s="551"/>
      <c r="E20" s="151">
        <v>8</v>
      </c>
      <c r="F20" s="118">
        <v>4600</v>
      </c>
      <c r="G20" s="97">
        <f t="shared" si="0"/>
        <v>36800</v>
      </c>
      <c r="H20" s="161" t="s">
        <v>129</v>
      </c>
      <c r="I20" s="323" t="s">
        <v>306</v>
      </c>
      <c r="J20" s="98" t="str">
        <f>VLOOKUP(I20,Presupuesto!$B$11:$C$566,2,0)</f>
        <v>PASAJES NACIONALES (26110-00)</v>
      </c>
      <c r="K20" s="98" t="str">
        <f t="shared" si="1"/>
        <v>Gestión del Conocimiento</v>
      </c>
      <c r="L20" s="98" t="s">
        <v>396</v>
      </c>
      <c r="N20" s="153"/>
    </row>
    <row r="21" spans="2:14" x14ac:dyDescent="0.25">
      <c r="B21" s="93"/>
      <c r="C21" s="99"/>
      <c r="D21" s="551"/>
      <c r="E21" s="151">
        <v>0</v>
      </c>
      <c r="F21" s="118">
        <v>250</v>
      </c>
      <c r="G21" s="97">
        <f t="shared" si="0"/>
        <v>0</v>
      </c>
      <c r="H21" s="161"/>
      <c r="I21" s="98" t="s">
        <v>821</v>
      </c>
      <c r="J21" s="98" t="str">
        <f>VLOOKUP(I21,Presupuesto!$B$11:$C$566,2,0)</f>
        <v>PRODUCTOS PAPEL Y CARTON</v>
      </c>
      <c r="K21" s="98" t="str">
        <f t="shared" si="1"/>
        <v>Gestión del Conocimiento</v>
      </c>
      <c r="L21" s="98" t="s">
        <v>397</v>
      </c>
      <c r="N21" s="153"/>
    </row>
    <row r="22" spans="2:14" x14ac:dyDescent="0.25">
      <c r="B22" s="93"/>
      <c r="C22" s="99"/>
      <c r="D22" s="551"/>
      <c r="E22" s="200"/>
      <c r="F22" s="100">
        <v>85</v>
      </c>
      <c r="G22" s="97">
        <f t="shared" si="0"/>
        <v>0</v>
      </c>
      <c r="H22" s="161"/>
      <c r="I22" s="98" t="s">
        <v>821</v>
      </c>
      <c r="J22" s="98" t="str">
        <f>VLOOKUP(I22,Presupuesto!$B$11:$C$566,2,0)</f>
        <v>PRODUCTOS PAPEL Y CARTON</v>
      </c>
      <c r="K22" s="98" t="str">
        <f t="shared" si="1"/>
        <v>Gestión del Conocimiento</v>
      </c>
      <c r="L22" s="98" t="s">
        <v>398</v>
      </c>
      <c r="N22" s="153"/>
    </row>
    <row r="23" spans="2:14" x14ac:dyDescent="0.25">
      <c r="B23" s="93"/>
      <c r="C23" s="99"/>
      <c r="D23" s="551"/>
      <c r="E23" s="200"/>
      <c r="F23" s="100">
        <v>36</v>
      </c>
      <c r="G23" s="97">
        <f t="shared" si="0"/>
        <v>0</v>
      </c>
      <c r="H23" s="161"/>
      <c r="I23" s="98" t="s">
        <v>942</v>
      </c>
      <c r="J23" s="98" t="str">
        <f>VLOOKUP(I23,Presupuesto!$B$11:$C$566,2,0)</f>
        <v>UTILES DE ESCRITORIO, OFICINA Y ENSE¥ANZA</v>
      </c>
      <c r="K23" s="98" t="str">
        <f t="shared" si="1"/>
        <v>Gestión del Conocimiento</v>
      </c>
      <c r="L23" s="98" t="s">
        <v>399</v>
      </c>
      <c r="N23" s="153"/>
    </row>
    <row r="24" spans="2:14" x14ac:dyDescent="0.25">
      <c r="B24" s="93"/>
      <c r="C24" s="99"/>
      <c r="D24" s="551"/>
      <c r="E24" s="200"/>
      <c r="F24" s="100">
        <v>80</v>
      </c>
      <c r="G24" s="97">
        <f t="shared" si="0"/>
        <v>0</v>
      </c>
      <c r="H24" s="161"/>
      <c r="I24" s="98" t="s">
        <v>942</v>
      </c>
      <c r="J24" s="98" t="str">
        <f>VLOOKUP(I24,Presupuesto!$B$11:$C$566,2,0)</f>
        <v>UTILES DE ESCRITORIO, OFICINA Y ENSE¥ANZA</v>
      </c>
      <c r="K24" s="98" t="str">
        <f t="shared" si="1"/>
        <v>Gestión del Conocimiento</v>
      </c>
      <c r="L24" s="98" t="s">
        <v>400</v>
      </c>
      <c r="N24" s="153"/>
    </row>
    <row r="25" spans="2:14" x14ac:dyDescent="0.25">
      <c r="B25" s="93"/>
      <c r="C25" s="109"/>
      <c r="D25" s="551"/>
      <c r="E25" s="213">
        <v>0</v>
      </c>
      <c r="F25" s="119">
        <v>25</v>
      </c>
      <c r="G25" s="97">
        <f t="shared" si="0"/>
        <v>0</v>
      </c>
      <c r="H25" s="161"/>
      <c r="I25" s="98" t="s">
        <v>942</v>
      </c>
      <c r="J25" s="98" t="str">
        <f>VLOOKUP(I25,Presupuesto!$B$11:$C$566,2,0)</f>
        <v>UTILES DE ESCRITORIO, OFICINA Y ENSE¥ANZA</v>
      </c>
      <c r="K25" s="98" t="str">
        <f t="shared" si="1"/>
        <v>Gestión del Conocimiento</v>
      </c>
      <c r="L25" s="98" t="s">
        <v>401</v>
      </c>
      <c r="N25" s="153"/>
    </row>
    <row r="26" spans="2:14" ht="15.75" thickBot="1" x14ac:dyDescent="0.3">
      <c r="B26" s="93"/>
      <c r="C26" s="217" t="s">
        <v>420</v>
      </c>
      <c r="D26" s="218">
        <v>4</v>
      </c>
      <c r="E26" s="333">
        <v>6</v>
      </c>
      <c r="F26" s="104">
        <v>6250</v>
      </c>
      <c r="G26" s="105">
        <f>D26*E26*F26</f>
        <v>150000</v>
      </c>
      <c r="H26" s="334" t="s">
        <v>129</v>
      </c>
      <c r="I26" s="335" t="s">
        <v>763</v>
      </c>
      <c r="J26" s="106" t="str">
        <f>VLOOKUP(I26,Presupuesto!$B$11:$C$566,2,0)</f>
        <v>VIATICOS NACIONALES</v>
      </c>
      <c r="K26" s="336" t="str">
        <f t="shared" si="1"/>
        <v>Gestión del Conocimiento</v>
      </c>
      <c r="L26" s="336" t="s">
        <v>402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100000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t="s">
        <v>1675</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2. Apoyar y promover en los Centros Regionales la creación de carreras Técnicas, con alto grado de pertinencia, en base a estudios de oferta y demanda de cada región educativa. </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50">
        <v>20</v>
      </c>
      <c r="E36" s="329"/>
      <c r="F36" s="115">
        <v>30000</v>
      </c>
      <c r="G36" s="330">
        <f t="shared" ref="G36:G44" si="2">E36*F36</f>
        <v>0</v>
      </c>
      <c r="H36" s="331"/>
      <c r="I36" s="116" t="s">
        <v>699</v>
      </c>
      <c r="J36" s="116" t="str">
        <f>VLOOKUP(I36,Presupuesto!$B$11:$C$566,2,0)</f>
        <v>SERVICIOS DE CAPACITACION.</v>
      </c>
      <c r="K36" s="332" t="s">
        <v>472</v>
      </c>
      <c r="L36" s="116" t="s">
        <v>394</v>
      </c>
    </row>
    <row r="37" spans="3:12" x14ac:dyDescent="0.25">
      <c r="C37" s="99" t="s">
        <v>48</v>
      </c>
      <c r="D37" s="551"/>
      <c r="E37" s="200">
        <v>20</v>
      </c>
      <c r="F37" s="100">
        <v>30</v>
      </c>
      <c r="G37" s="97">
        <f t="shared" si="2"/>
        <v>600</v>
      </c>
      <c r="H37" s="161" t="s">
        <v>129</v>
      </c>
      <c r="I37" s="98" t="s">
        <v>717</v>
      </c>
      <c r="J37" s="98" t="str">
        <f>VLOOKUP(I37,Presupuesto!$B$11:$C$566,2,0)</f>
        <v>SERVICIOS DE IMPRENTA PUBLIC.Y REPRODUCCION</v>
      </c>
      <c r="K37" s="98" t="str">
        <f>$K$36</f>
        <v>Gestión del Conocimiento</v>
      </c>
      <c r="L37" s="98" t="s">
        <v>412</v>
      </c>
    </row>
    <row r="38" spans="3:12" x14ac:dyDescent="0.25">
      <c r="C38" s="99" t="s">
        <v>49</v>
      </c>
      <c r="D38" s="551"/>
      <c r="E38" s="200">
        <v>20</v>
      </c>
      <c r="F38" s="100">
        <v>1330</v>
      </c>
      <c r="G38" s="97">
        <f t="shared" si="2"/>
        <v>26600</v>
      </c>
      <c r="H38" s="161" t="s">
        <v>129</v>
      </c>
      <c r="I38" s="98" t="s">
        <v>792</v>
      </c>
      <c r="J38" s="98" t="str">
        <f>VLOOKUP(I38,Presupuesto!$B$11:$C$566,2,0)</f>
        <v>ALIMENTOS B EBIDAS PARA PERSONAS</v>
      </c>
      <c r="K38" s="98" t="str">
        <f t="shared" ref="K38:K45" si="3">$K$36</f>
        <v>Gestión del Conocimiento</v>
      </c>
      <c r="L38" s="98" t="s">
        <v>396</v>
      </c>
    </row>
    <row r="39" spans="3:12" x14ac:dyDescent="0.25">
      <c r="C39" s="99" t="s">
        <v>50</v>
      </c>
      <c r="D39" s="551"/>
      <c r="E39" s="151">
        <v>4</v>
      </c>
      <c r="F39" s="118">
        <v>4600</v>
      </c>
      <c r="G39" s="97">
        <f t="shared" si="2"/>
        <v>18400</v>
      </c>
      <c r="H39" s="161" t="s">
        <v>129</v>
      </c>
      <c r="I39" s="323" t="s">
        <v>749</v>
      </c>
      <c r="J39" s="98" t="str">
        <f>VLOOKUP(I39,Presupuesto!$B$11:$C$566,2,0)</f>
        <v>PASAJES NACIONALES</v>
      </c>
      <c r="K39" s="98" t="str">
        <f t="shared" si="3"/>
        <v>Gestión del Conocimiento</v>
      </c>
      <c r="L39" s="98" t="s">
        <v>412</v>
      </c>
    </row>
    <row r="40" spans="3:12" x14ac:dyDescent="0.25">
      <c r="C40" s="99" t="s">
        <v>417</v>
      </c>
      <c r="D40" s="551"/>
      <c r="E40" s="151">
        <v>0</v>
      </c>
      <c r="F40" s="118">
        <v>250</v>
      </c>
      <c r="G40" s="97">
        <f t="shared" si="2"/>
        <v>0</v>
      </c>
      <c r="H40" s="161"/>
      <c r="I40" s="98" t="s">
        <v>821</v>
      </c>
      <c r="J40" s="98" t="str">
        <f>VLOOKUP(I40,Presupuesto!$B$11:$C$566,2,0)</f>
        <v>PRODUCTOS PAPEL Y CARTON</v>
      </c>
      <c r="K40" s="98" t="str">
        <f t="shared" si="3"/>
        <v>Gestión del Conocimiento</v>
      </c>
      <c r="L40" s="98" t="s">
        <v>412</v>
      </c>
    </row>
    <row r="41" spans="3:12" x14ac:dyDescent="0.25">
      <c r="C41" s="99" t="s">
        <v>51</v>
      </c>
      <c r="D41" s="551"/>
      <c r="E41" s="200">
        <v>30</v>
      </c>
      <c r="F41" s="100">
        <v>85</v>
      </c>
      <c r="G41" s="97">
        <f t="shared" si="2"/>
        <v>2550</v>
      </c>
      <c r="H41" s="161" t="s">
        <v>129</v>
      </c>
      <c r="I41" s="98" t="s">
        <v>815</v>
      </c>
      <c r="J41" s="98" t="str">
        <f>VLOOKUP(I41,Presupuesto!$B$11:$C$566,2,0)</f>
        <v>PAPEL DE ESCRITORIO</v>
      </c>
      <c r="K41" s="98" t="str">
        <f t="shared" si="3"/>
        <v>Gestión del Conocimiento</v>
      </c>
      <c r="L41" s="98" t="s">
        <v>412</v>
      </c>
    </row>
    <row r="42" spans="3:12" x14ac:dyDescent="0.25">
      <c r="C42" s="99" t="s">
        <v>123</v>
      </c>
      <c r="D42" s="551"/>
      <c r="E42" s="200">
        <v>25</v>
      </c>
      <c r="F42" s="100">
        <v>36</v>
      </c>
      <c r="G42" s="97">
        <f t="shared" si="2"/>
        <v>900</v>
      </c>
      <c r="H42" s="161" t="s">
        <v>129</v>
      </c>
      <c r="I42" s="98" t="s">
        <v>942</v>
      </c>
      <c r="J42" s="98" t="str">
        <f>VLOOKUP(I42,Presupuesto!$B$11:$C$566,2,0)</f>
        <v>UTILES DE ESCRITORIO, OFICINA Y ENSE¥ANZA</v>
      </c>
      <c r="K42" s="98" t="str">
        <f t="shared" si="3"/>
        <v>Gestión del Conocimiento</v>
      </c>
      <c r="L42" s="98" t="s">
        <v>412</v>
      </c>
    </row>
    <row r="43" spans="3:12" x14ac:dyDescent="0.25">
      <c r="C43" s="99" t="s">
        <v>34</v>
      </c>
      <c r="D43" s="551"/>
      <c r="E43" s="200"/>
      <c r="F43" s="100">
        <v>80</v>
      </c>
      <c r="G43" s="97">
        <f t="shared" si="2"/>
        <v>0</v>
      </c>
      <c r="H43" s="161"/>
      <c r="I43" s="98" t="s">
        <v>942</v>
      </c>
      <c r="J43" s="98" t="str">
        <f>VLOOKUP(I43,Presupuesto!$B$11:$C$566,2,0)</f>
        <v>UTILES DE ESCRITORIO, OFICINA Y ENSE¥ANZA</v>
      </c>
      <c r="K43" s="98" t="str">
        <f t="shared" si="3"/>
        <v>Gestión del Conocimiento</v>
      </c>
      <c r="L43" s="98" t="s">
        <v>412</v>
      </c>
    </row>
    <row r="44" spans="3:12" x14ac:dyDescent="0.25">
      <c r="C44" s="109" t="s">
        <v>52</v>
      </c>
      <c r="D44" s="551"/>
      <c r="E44" s="213">
        <v>38</v>
      </c>
      <c r="F44" s="119">
        <v>25</v>
      </c>
      <c r="G44" s="97">
        <f t="shared" si="2"/>
        <v>950</v>
      </c>
      <c r="H44" s="161" t="s">
        <v>129</v>
      </c>
      <c r="I44" s="98" t="s">
        <v>942</v>
      </c>
      <c r="J44" s="98" t="str">
        <f>VLOOKUP(I44,Presupuesto!$B$11:$C$566,2,0)</f>
        <v>UTILES DE ESCRITORIO, OFICINA Y ENSE¥ANZA</v>
      </c>
      <c r="K44" s="98" t="str">
        <f t="shared" si="3"/>
        <v>Gestión del Conocimiento</v>
      </c>
      <c r="L44" s="98" t="s">
        <v>412</v>
      </c>
    </row>
    <row r="45" spans="3:12" ht="15.75" thickBot="1" x14ac:dyDescent="0.3">
      <c r="C45" s="217" t="s">
        <v>430</v>
      </c>
      <c r="D45" s="218">
        <v>4</v>
      </c>
      <c r="E45" s="333">
        <v>2</v>
      </c>
      <c r="F45" s="104">
        <v>6250</v>
      </c>
      <c r="G45" s="105">
        <f>D45*E45*F45</f>
        <v>50000</v>
      </c>
      <c r="H45" s="334" t="s">
        <v>129</v>
      </c>
      <c r="I45" s="335" t="s">
        <v>763</v>
      </c>
      <c r="J45" s="106" t="str">
        <f>VLOOKUP(I45,Presupuesto!$B$11:$C$566,2,0)</f>
        <v>VIATICOS NACIONALES</v>
      </c>
      <c r="K45" s="336" t="str">
        <f t="shared" si="3"/>
        <v>Gestión del Conocimiento</v>
      </c>
      <c r="L45" s="336" t="s">
        <v>412</v>
      </c>
    </row>
    <row r="47" spans="3:12" ht="15.75" thickBot="1" x14ac:dyDescent="0.3"/>
    <row r="48" spans="3:12" ht="15.75" thickBot="1" x14ac:dyDescent="0.3">
      <c r="C48" s="29" t="s">
        <v>43</v>
      </c>
      <c r="D48" s="30">
        <f>SUM(G55:G64)</f>
        <v>100000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521" t="s">
        <v>1676</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1. Crear espacios para la rendición de cuentas a la comunidad universitaria, al Estado y a la sociedad hondureña.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50"/>
      <c r="E55" s="329"/>
      <c r="F55" s="115">
        <v>30000</v>
      </c>
      <c r="G55" s="330">
        <f t="shared" ref="G55:G63" si="4">E55*F55</f>
        <v>0</v>
      </c>
      <c r="H55" s="331"/>
      <c r="I55" s="116" t="s">
        <v>699</v>
      </c>
      <c r="J55" s="116" t="str">
        <f>VLOOKUP(I55,Presupuesto!$B$11:$C$566,2,0)</f>
        <v>SERVICIOS DE CAPACITACION.</v>
      </c>
      <c r="K55" s="332" t="s">
        <v>1362</v>
      </c>
      <c r="L55" s="116" t="s">
        <v>394</v>
      </c>
    </row>
    <row r="56" spans="3:12" x14ac:dyDescent="0.25">
      <c r="C56" s="99" t="s">
        <v>48</v>
      </c>
      <c r="D56" s="551"/>
      <c r="E56" s="200">
        <v>200</v>
      </c>
      <c r="F56" s="100">
        <v>120</v>
      </c>
      <c r="G56" s="97">
        <f t="shared" si="4"/>
        <v>24000</v>
      </c>
      <c r="H56" s="161" t="s">
        <v>129</v>
      </c>
      <c r="I56" s="98" t="s">
        <v>717</v>
      </c>
      <c r="J56" s="98" t="str">
        <f>VLOOKUP(I56,Presupuesto!$B$11:$C$566,2,0)</f>
        <v>SERVICIOS DE IMPRENTA PUBLIC.Y REPRODUCCION</v>
      </c>
      <c r="K56" s="98" t="str">
        <f t="shared" ref="K56:K57" si="5">$K$55</f>
        <v>Aseguramiento de la Calidad</v>
      </c>
      <c r="L56" s="98" t="s">
        <v>412</v>
      </c>
    </row>
    <row r="57" spans="3:12" x14ac:dyDescent="0.25">
      <c r="C57" s="99" t="s">
        <v>49</v>
      </c>
      <c r="D57" s="551"/>
      <c r="E57" s="200">
        <v>200</v>
      </c>
      <c r="F57" s="100">
        <v>150</v>
      </c>
      <c r="G57" s="97">
        <f t="shared" si="4"/>
        <v>30000</v>
      </c>
      <c r="H57" s="161" t="s">
        <v>129</v>
      </c>
      <c r="I57" s="98" t="s">
        <v>792</v>
      </c>
      <c r="J57" s="98" t="str">
        <f>VLOOKUP(I57,Presupuesto!$B$11:$C$566,2,0)</f>
        <v>ALIMENTOS B EBIDAS PARA PERSONAS</v>
      </c>
      <c r="K57" s="98" t="str">
        <f t="shared" si="5"/>
        <v>Aseguramiento de la Calidad</v>
      </c>
      <c r="L57" s="98" t="s">
        <v>395</v>
      </c>
    </row>
    <row r="58" spans="3:12" x14ac:dyDescent="0.25">
      <c r="C58" s="99" t="s">
        <v>1681</v>
      </c>
      <c r="D58" s="551"/>
      <c r="E58" s="151">
        <v>1</v>
      </c>
      <c r="F58" s="118">
        <v>12020</v>
      </c>
      <c r="G58" s="97">
        <f t="shared" si="4"/>
        <v>12020</v>
      </c>
      <c r="H58" s="161" t="s">
        <v>129</v>
      </c>
      <c r="I58" s="323" t="s">
        <v>661</v>
      </c>
      <c r="J58" s="98" t="str">
        <f>VLOOKUP(I58,Presupuesto!$B$11:$C$566,2,0)</f>
        <v>OTROS ALQUILERES</v>
      </c>
      <c r="K58" s="98" t="str">
        <f>$K$55</f>
        <v>Aseguramiento de la Calidad</v>
      </c>
      <c r="L58" s="98" t="s">
        <v>396</v>
      </c>
    </row>
    <row r="59" spans="3:12" x14ac:dyDescent="0.25">
      <c r="C59" s="99" t="s">
        <v>417</v>
      </c>
      <c r="D59" s="551"/>
      <c r="E59" s="151">
        <v>0</v>
      </c>
      <c r="F59" s="118">
        <v>250</v>
      </c>
      <c r="G59" s="97">
        <f t="shared" si="4"/>
        <v>0</v>
      </c>
      <c r="H59" s="161"/>
      <c r="I59" s="98" t="s">
        <v>821</v>
      </c>
      <c r="J59" s="98" t="str">
        <f>VLOOKUP(I59,Presupuesto!$B$11:$C$566,2,0)</f>
        <v>PRODUCTOS PAPEL Y CARTON</v>
      </c>
      <c r="K59" s="98" t="str">
        <f t="shared" ref="K59:K64" si="6">$K$55</f>
        <v>Aseguramiento de la Calidad</v>
      </c>
      <c r="L59" s="98" t="s">
        <v>397</v>
      </c>
    </row>
    <row r="60" spans="3:12" x14ac:dyDescent="0.25">
      <c r="C60" s="99" t="s">
        <v>51</v>
      </c>
      <c r="D60" s="551"/>
      <c r="E60" s="200">
        <v>32</v>
      </c>
      <c r="F60" s="100">
        <v>85</v>
      </c>
      <c r="G60" s="97">
        <f t="shared" si="4"/>
        <v>2720</v>
      </c>
      <c r="H60" s="161" t="s">
        <v>129</v>
      </c>
      <c r="I60" s="98" t="s">
        <v>815</v>
      </c>
      <c r="J60" s="98" t="str">
        <f>VLOOKUP(I60,Presupuesto!$B$11:$C$566,2,0)</f>
        <v>PAPEL DE ESCRITORIO</v>
      </c>
      <c r="K60" s="98" t="str">
        <f t="shared" si="6"/>
        <v>Aseguramiento de la Calidad</v>
      </c>
      <c r="L60" s="98" t="s">
        <v>398</v>
      </c>
    </row>
    <row r="61" spans="3:12" x14ac:dyDescent="0.25">
      <c r="C61" s="99" t="s">
        <v>123</v>
      </c>
      <c r="D61" s="551"/>
      <c r="E61" s="200">
        <v>35</v>
      </c>
      <c r="F61" s="100">
        <v>36</v>
      </c>
      <c r="G61" s="97">
        <f t="shared" si="4"/>
        <v>1260</v>
      </c>
      <c r="H61" s="161" t="s">
        <v>129</v>
      </c>
      <c r="I61" s="98" t="s">
        <v>942</v>
      </c>
      <c r="J61" s="98" t="str">
        <f>VLOOKUP(I61,Presupuesto!$B$11:$C$566,2,0)</f>
        <v>UTILES DE ESCRITORIO, OFICINA Y ENSE¥ANZA</v>
      </c>
      <c r="K61" s="98" t="str">
        <f t="shared" si="6"/>
        <v>Aseguramiento de la Calidad</v>
      </c>
      <c r="L61" s="98" t="s">
        <v>398</v>
      </c>
    </row>
    <row r="62" spans="3:12" x14ac:dyDescent="0.25">
      <c r="C62" s="99" t="s">
        <v>1682</v>
      </c>
      <c r="D62" s="551"/>
      <c r="E62" s="200">
        <v>10</v>
      </c>
      <c r="F62" s="100">
        <v>3000</v>
      </c>
      <c r="G62" s="97">
        <f t="shared" si="4"/>
        <v>30000</v>
      </c>
      <c r="H62" s="161" t="s">
        <v>129</v>
      </c>
      <c r="I62" s="98" t="s">
        <v>955</v>
      </c>
      <c r="J62" s="98" t="str">
        <f>VLOOKUP(I62,Presupuesto!$B$11:$C$566,2,0)</f>
        <v>OTROS RESPUESTOS Y ACCESORIOS MENORES</v>
      </c>
      <c r="K62" s="98" t="str">
        <f t="shared" si="6"/>
        <v>Aseguramiento de la Calidad</v>
      </c>
      <c r="L62" s="98" t="s">
        <v>400</v>
      </c>
    </row>
    <row r="63" spans="3:12" x14ac:dyDescent="0.25">
      <c r="C63" s="109" t="s">
        <v>52</v>
      </c>
      <c r="D63" s="551"/>
      <c r="E63" s="213">
        <v>0</v>
      </c>
      <c r="F63" s="119">
        <v>25</v>
      </c>
      <c r="G63" s="97">
        <f t="shared" si="4"/>
        <v>0</v>
      </c>
      <c r="H63" s="161"/>
      <c r="I63" s="98" t="s">
        <v>942</v>
      </c>
      <c r="J63" s="98" t="str">
        <f>VLOOKUP(I63,Presupuesto!$B$11:$C$566,2,0)</f>
        <v>UTILES DE ESCRITORIO, OFICINA Y ENSE¥ANZA</v>
      </c>
      <c r="K63" s="98" t="str">
        <f t="shared" si="6"/>
        <v>Aseguramiento de la Calidad</v>
      </c>
      <c r="L63" s="98" t="s">
        <v>402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Aseguramiento de la Calidad</v>
      </c>
      <c r="L64" s="336" t="s">
        <v>403</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25000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t="s">
        <v>1677</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2. Consolidar  la oficina de acceso a la información pública dependiente de la Comisión de Control de Gestión.</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50"/>
      <c r="E74" s="329"/>
      <c r="F74" s="115">
        <v>30000</v>
      </c>
      <c r="G74" s="330">
        <f t="shared" ref="G74:G82" si="7">E74*F74</f>
        <v>0</v>
      </c>
      <c r="H74" s="331"/>
      <c r="I74" s="116" t="s">
        <v>699</v>
      </c>
      <c r="J74" s="116" t="str">
        <f>VLOOKUP(I74,Presupuesto!$B$11:$C$566,2,0)</f>
        <v>SERVICIOS DE CAPACITACION.</v>
      </c>
      <c r="K74" s="332" t="s">
        <v>1362</v>
      </c>
      <c r="L74" s="116" t="s">
        <v>394</v>
      </c>
    </row>
    <row r="75" spans="3:12" x14ac:dyDescent="0.25">
      <c r="C75" s="99" t="s">
        <v>48</v>
      </c>
      <c r="D75" s="551"/>
      <c r="E75" s="200">
        <f>D74</f>
        <v>0</v>
      </c>
      <c r="F75" s="100">
        <v>50</v>
      </c>
      <c r="G75" s="97">
        <f t="shared" si="7"/>
        <v>0</v>
      </c>
      <c r="H75" s="161"/>
      <c r="I75" s="98" t="s">
        <v>717</v>
      </c>
      <c r="J75" s="98" t="str">
        <f>VLOOKUP(I75,Presupuesto!$B$11:$C$566,2,0)</f>
        <v>SERVICIOS DE IMPRENTA PUBLIC.Y REPRODUCCION</v>
      </c>
      <c r="K75" s="98" t="str">
        <f>$K$74</f>
        <v>Aseguramiento de la Calidad</v>
      </c>
      <c r="L75" s="98" t="s">
        <v>412</v>
      </c>
    </row>
    <row r="76" spans="3:12" x14ac:dyDescent="0.25">
      <c r="C76" s="99" t="s">
        <v>49</v>
      </c>
      <c r="D76" s="551"/>
      <c r="E76" s="200">
        <v>30</v>
      </c>
      <c r="F76" s="100">
        <v>150</v>
      </c>
      <c r="G76" s="97">
        <f t="shared" si="7"/>
        <v>4500</v>
      </c>
      <c r="H76" s="161" t="s">
        <v>129</v>
      </c>
      <c r="I76" s="98" t="s">
        <v>792</v>
      </c>
      <c r="J76" s="98" t="str">
        <f>VLOOKUP(I76,Presupuesto!$B$11:$C$566,2,0)</f>
        <v>ALIMENTOS B EBIDAS PARA PERSONAS</v>
      </c>
      <c r="K76" s="98" t="str">
        <f t="shared" ref="K76:K83" si="8">$K$74</f>
        <v>Aseguramiento de la Calidad</v>
      </c>
      <c r="L76" s="98" t="s">
        <v>396</v>
      </c>
    </row>
    <row r="77" spans="3:12" x14ac:dyDescent="0.25">
      <c r="C77" s="99" t="s">
        <v>50</v>
      </c>
      <c r="D77" s="551"/>
      <c r="E77" s="151">
        <v>0</v>
      </c>
      <c r="F77" s="118">
        <v>10000</v>
      </c>
      <c r="G77" s="97">
        <f t="shared" si="7"/>
        <v>0</v>
      </c>
      <c r="H77" s="161"/>
      <c r="I77" s="323" t="s">
        <v>300</v>
      </c>
      <c r="J77" s="98" t="str">
        <f>VLOOKUP(I77,Presupuesto!$B$11:$C$566,2,0)</f>
        <v>PASAJES (26100-00)</v>
      </c>
      <c r="K77" s="98" t="str">
        <f t="shared" si="8"/>
        <v>Aseguramiento de la Calidad</v>
      </c>
      <c r="L77" s="98" t="s">
        <v>1685</v>
      </c>
    </row>
    <row r="78" spans="3:12" x14ac:dyDescent="0.25">
      <c r="C78" s="99" t="s">
        <v>417</v>
      </c>
      <c r="D78" s="551"/>
      <c r="E78" s="151">
        <v>0</v>
      </c>
      <c r="F78" s="118">
        <v>250</v>
      </c>
      <c r="G78" s="97">
        <f t="shared" si="7"/>
        <v>0</v>
      </c>
      <c r="H78" s="161"/>
      <c r="I78" s="98" t="s">
        <v>821</v>
      </c>
      <c r="J78" s="98" t="str">
        <f>VLOOKUP(I78,Presupuesto!$B$11:$C$566,2,0)</f>
        <v>PRODUCTOS PAPEL Y CARTON</v>
      </c>
      <c r="K78" s="98" t="str">
        <f t="shared" si="8"/>
        <v>Aseguramiento de la Calidad</v>
      </c>
      <c r="L78" s="98" t="s">
        <v>1686</v>
      </c>
    </row>
    <row r="79" spans="3:12" x14ac:dyDescent="0.25">
      <c r="C79" s="99" t="s">
        <v>51</v>
      </c>
      <c r="D79" s="551"/>
      <c r="E79" s="200">
        <v>30</v>
      </c>
      <c r="F79" s="100">
        <v>85</v>
      </c>
      <c r="G79" s="97">
        <f t="shared" si="7"/>
        <v>2550</v>
      </c>
      <c r="H79" s="161" t="s">
        <v>129</v>
      </c>
      <c r="I79" s="98" t="s">
        <v>815</v>
      </c>
      <c r="J79" s="98" t="str">
        <f>VLOOKUP(I79,Presupuesto!$B$11:$C$566,2,0)</f>
        <v>PAPEL DE ESCRITORIO</v>
      </c>
      <c r="K79" s="98" t="str">
        <f t="shared" si="8"/>
        <v>Aseguramiento de la Calidad</v>
      </c>
      <c r="L79" s="98" t="s">
        <v>1687</v>
      </c>
    </row>
    <row r="80" spans="3:12" x14ac:dyDescent="0.25">
      <c r="C80" s="99" t="s">
        <v>123</v>
      </c>
      <c r="D80" s="551"/>
      <c r="E80" s="200">
        <v>15</v>
      </c>
      <c r="F80" s="100">
        <v>36</v>
      </c>
      <c r="G80" s="97">
        <f t="shared" si="7"/>
        <v>540</v>
      </c>
      <c r="H80" s="161" t="s">
        <v>129</v>
      </c>
      <c r="I80" s="98" t="s">
        <v>942</v>
      </c>
      <c r="J80" s="98" t="str">
        <f>VLOOKUP(I80,Presupuesto!$B$11:$C$566,2,0)</f>
        <v>UTILES DE ESCRITORIO, OFICINA Y ENSE¥ANZA</v>
      </c>
      <c r="K80" s="98" t="str">
        <f t="shared" si="8"/>
        <v>Aseguramiento de la Calidad</v>
      </c>
      <c r="L80" s="98" t="s">
        <v>1688</v>
      </c>
    </row>
    <row r="81" spans="3:12" x14ac:dyDescent="0.25">
      <c r="C81" s="99" t="s">
        <v>1683</v>
      </c>
      <c r="D81" s="551"/>
      <c r="E81" s="200">
        <v>20</v>
      </c>
      <c r="F81" s="100">
        <v>120.5</v>
      </c>
      <c r="G81" s="97">
        <f t="shared" si="7"/>
        <v>2410</v>
      </c>
      <c r="H81" s="161" t="s">
        <v>129</v>
      </c>
      <c r="I81" s="98" t="s">
        <v>821</v>
      </c>
      <c r="J81" s="98" t="str">
        <f>VLOOKUP(I81,Presupuesto!$B$11:$C$566,2,0)</f>
        <v>PRODUCTOS PAPEL Y CARTON</v>
      </c>
      <c r="K81" s="98" t="str">
        <f t="shared" si="8"/>
        <v>Aseguramiento de la Calidad</v>
      </c>
      <c r="L81" s="98" t="s">
        <v>1689</v>
      </c>
    </row>
    <row r="82" spans="3:12" x14ac:dyDescent="0.25">
      <c r="C82" s="109" t="s">
        <v>1682</v>
      </c>
      <c r="D82" s="551"/>
      <c r="E82" s="213">
        <v>5</v>
      </c>
      <c r="F82" s="119">
        <v>3000</v>
      </c>
      <c r="G82" s="97">
        <f t="shared" si="7"/>
        <v>15000</v>
      </c>
      <c r="H82" s="161" t="s">
        <v>129</v>
      </c>
      <c r="I82" s="98" t="s">
        <v>955</v>
      </c>
      <c r="J82" s="98" t="str">
        <f>VLOOKUP(I82,Presupuesto!$B$11:$C$566,2,0)</f>
        <v>OTROS RESPUESTOS Y ACCESORIOS MENORES</v>
      </c>
      <c r="K82" s="98" t="str">
        <f t="shared" si="8"/>
        <v>Aseguramiento de la Calidad</v>
      </c>
      <c r="L82" s="98" t="s">
        <v>1690</v>
      </c>
    </row>
    <row r="83" spans="3:12" ht="15.75" thickBot="1" x14ac:dyDescent="0.3">
      <c r="C83" s="217" t="s">
        <v>430</v>
      </c>
      <c r="D83" s="218">
        <v>0</v>
      </c>
      <c r="E83" s="333">
        <v>0</v>
      </c>
      <c r="F83" s="104"/>
      <c r="G83" s="105">
        <f>D83*E83*F83</f>
        <v>0</v>
      </c>
      <c r="H83" s="334"/>
      <c r="I83" s="335" t="s">
        <v>301</v>
      </c>
      <c r="J83" s="106" t="str">
        <f>VLOOKUP(I83,Presupuesto!$B$11:$C$566,2,0)</f>
        <v>VIATICOS (26200-00)</v>
      </c>
      <c r="K83" s="336" t="str">
        <f t="shared" si="8"/>
        <v>Aseguramiento de la Calidad</v>
      </c>
      <c r="L83" s="336" t="s">
        <v>1691</v>
      </c>
    </row>
    <row r="85" spans="3:12" ht="15.75" thickBot="1" x14ac:dyDescent="0.3"/>
    <row r="86" spans="3:12" ht="15.75" thickBot="1" x14ac:dyDescent="0.3">
      <c r="C86" s="29" t="s">
        <v>43</v>
      </c>
      <c r="D86" s="30">
        <f>SUM(G93:G102)</f>
        <v>20000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521" t="s">
        <v>1678</v>
      </c>
      <c r="E89" s="93"/>
      <c r="F89" s="93"/>
      <c r="G89" s="93"/>
      <c r="H89" s="76"/>
      <c r="I89" s="76"/>
      <c r="J89" s="76"/>
      <c r="K89" s="112"/>
    </row>
    <row r="90" spans="3:12" ht="18.75" x14ac:dyDescent="0.25">
      <c r="C90" s="211" t="str">
        <f>IFERROR(VLOOKUP(D89,'[1]1. Desarrollo D89e Innov'!$E:$F,2,FALSE),IFERROR(VLOOKUP(D89,'2.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3. Coordinar la elaboración y difusión de la Memoria Anual de la UNAH en coordinación con las instancias competentes para su presentación ante el Consejo Universitario en las fechas establecidas.</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50"/>
      <c r="E93" s="329"/>
      <c r="F93" s="115">
        <v>30000</v>
      </c>
      <c r="G93" s="330">
        <f t="shared" ref="G93:G101" si="9">E93*F93</f>
        <v>0</v>
      </c>
      <c r="H93" s="331"/>
      <c r="I93" s="116" t="s">
        <v>699</v>
      </c>
      <c r="J93" s="116" t="str">
        <f>VLOOKUP(I93,Presupuesto!$B$11:$C$566,2,0)</f>
        <v>SERVICIOS DE CAPACITACION.</v>
      </c>
      <c r="K93" s="332" t="s">
        <v>1362</v>
      </c>
      <c r="L93" s="116" t="s">
        <v>394</v>
      </c>
    </row>
    <row r="94" spans="3:12" x14ac:dyDescent="0.25">
      <c r="C94" s="99" t="s">
        <v>48</v>
      </c>
      <c r="D94" s="551"/>
      <c r="E94" s="200">
        <f>D93</f>
        <v>0</v>
      </c>
      <c r="F94" s="100">
        <v>50</v>
      </c>
      <c r="G94" s="97">
        <f t="shared" si="9"/>
        <v>0</v>
      </c>
      <c r="H94" s="161"/>
      <c r="I94" s="98" t="s">
        <v>717</v>
      </c>
      <c r="J94" s="98" t="str">
        <f>VLOOKUP(I94,Presupuesto!$B$11:$C$566,2,0)</f>
        <v>SERVICIOS DE IMPRENTA PUBLIC.Y REPRODUCCION</v>
      </c>
      <c r="K94" s="98" t="str">
        <f>$K$93</f>
        <v>Aseguramiento de la Calidad</v>
      </c>
      <c r="L94" s="98" t="s">
        <v>412</v>
      </c>
    </row>
    <row r="95" spans="3:12" x14ac:dyDescent="0.25">
      <c r="C95" s="99" t="s">
        <v>49</v>
      </c>
      <c r="D95" s="551"/>
      <c r="E95" s="200">
        <v>50</v>
      </c>
      <c r="F95" s="100">
        <v>150</v>
      </c>
      <c r="G95" s="97">
        <f t="shared" si="9"/>
        <v>7500</v>
      </c>
      <c r="H95" s="161" t="s">
        <v>129</v>
      </c>
      <c r="I95" s="98" t="s">
        <v>792</v>
      </c>
      <c r="J95" s="98" t="str">
        <f>VLOOKUP(I95,Presupuesto!$B$11:$C$566,2,0)</f>
        <v>ALIMENTOS B EBIDAS PARA PERSONAS</v>
      </c>
      <c r="K95" s="98" t="str">
        <f t="shared" ref="K95:K102" si="10">$K$93</f>
        <v>Aseguramiento de la Calidad</v>
      </c>
      <c r="L95" s="98" t="s">
        <v>1684</v>
      </c>
    </row>
    <row r="96" spans="3:12" x14ac:dyDescent="0.25">
      <c r="C96" s="99" t="s">
        <v>50</v>
      </c>
      <c r="D96" s="551"/>
      <c r="E96" s="151">
        <v>0</v>
      </c>
      <c r="F96" s="118">
        <v>10000</v>
      </c>
      <c r="G96" s="97">
        <f t="shared" si="9"/>
        <v>0</v>
      </c>
      <c r="H96" s="161"/>
      <c r="I96" s="323" t="s">
        <v>300</v>
      </c>
      <c r="J96" s="98" t="str">
        <f>VLOOKUP(I96,Presupuesto!$B$11:$C$566,2,0)</f>
        <v>PASAJES (26100-00)</v>
      </c>
      <c r="K96" s="98" t="str">
        <f t="shared" si="10"/>
        <v>Aseguramiento de la Calidad</v>
      </c>
      <c r="L96" s="98" t="s">
        <v>1693</v>
      </c>
    </row>
    <row r="97" spans="3:12" x14ac:dyDescent="0.25">
      <c r="C97" s="99" t="s">
        <v>417</v>
      </c>
      <c r="D97" s="551"/>
      <c r="E97" s="151">
        <v>25</v>
      </c>
      <c r="F97" s="118">
        <v>250</v>
      </c>
      <c r="G97" s="97">
        <f t="shared" si="9"/>
        <v>6250</v>
      </c>
      <c r="H97" s="161" t="s">
        <v>129</v>
      </c>
      <c r="I97" s="98" t="s">
        <v>821</v>
      </c>
      <c r="J97" s="98" t="str">
        <f>VLOOKUP(I97,Presupuesto!$B$11:$C$566,2,0)</f>
        <v>PRODUCTOS PAPEL Y CARTON</v>
      </c>
      <c r="K97" s="98" t="str">
        <f t="shared" si="10"/>
        <v>Aseguramiento de la Calidad</v>
      </c>
      <c r="L97" s="98" t="s">
        <v>1685</v>
      </c>
    </row>
    <row r="98" spans="3:12" x14ac:dyDescent="0.25">
      <c r="C98" s="99" t="s">
        <v>51</v>
      </c>
      <c r="D98" s="551"/>
      <c r="E98" s="200">
        <v>30</v>
      </c>
      <c r="F98" s="100">
        <v>85</v>
      </c>
      <c r="G98" s="97">
        <f t="shared" si="9"/>
        <v>2550</v>
      </c>
      <c r="H98" s="161" t="s">
        <v>129</v>
      </c>
      <c r="I98" s="98" t="s">
        <v>815</v>
      </c>
      <c r="J98" s="98" t="str">
        <f>VLOOKUP(I98,Presupuesto!$B$11:$C$566,2,0)</f>
        <v>PAPEL DE ESCRITORIO</v>
      </c>
      <c r="K98" s="98" t="str">
        <f t="shared" si="10"/>
        <v>Aseguramiento de la Calidad</v>
      </c>
      <c r="L98" s="98" t="s">
        <v>1686</v>
      </c>
    </row>
    <row r="99" spans="3:12" x14ac:dyDescent="0.25">
      <c r="C99" s="99" t="s">
        <v>123</v>
      </c>
      <c r="D99" s="551"/>
      <c r="E99" s="200">
        <f>D93/12</f>
        <v>0</v>
      </c>
      <c r="F99" s="100">
        <v>36</v>
      </c>
      <c r="G99" s="97">
        <f t="shared" si="9"/>
        <v>0</v>
      </c>
      <c r="H99" s="161"/>
      <c r="I99" s="98" t="s">
        <v>942</v>
      </c>
      <c r="J99" s="98" t="str">
        <f>VLOOKUP(I99,Presupuesto!$B$11:$C$566,2,0)</f>
        <v>UTILES DE ESCRITORIO, OFICINA Y ENSE¥ANZA</v>
      </c>
      <c r="K99" s="98" t="str">
        <f t="shared" si="10"/>
        <v>Aseguramiento de la Calidad</v>
      </c>
      <c r="L99" s="98" t="s">
        <v>1686</v>
      </c>
    </row>
    <row r="100" spans="3:12" x14ac:dyDescent="0.25">
      <c r="C100" s="99" t="s">
        <v>34</v>
      </c>
      <c r="D100" s="551"/>
      <c r="E100" s="200">
        <f>D93/12</f>
        <v>0</v>
      </c>
      <c r="F100" s="100">
        <v>80</v>
      </c>
      <c r="G100" s="97">
        <f t="shared" si="9"/>
        <v>0</v>
      </c>
      <c r="H100" s="161"/>
      <c r="I100" s="98" t="s">
        <v>942</v>
      </c>
      <c r="J100" s="98" t="str">
        <f>VLOOKUP(I100,Presupuesto!$B$11:$C$566,2,0)</f>
        <v>UTILES DE ESCRITORIO, OFICINA Y ENSE¥ANZA</v>
      </c>
      <c r="K100" s="98" t="str">
        <f t="shared" si="10"/>
        <v>Aseguramiento de la Calidad</v>
      </c>
      <c r="L100" s="98" t="s">
        <v>1686</v>
      </c>
    </row>
    <row r="101" spans="3:12" x14ac:dyDescent="0.25">
      <c r="C101" s="109" t="s">
        <v>1682</v>
      </c>
      <c r="D101" s="551"/>
      <c r="E101" s="213">
        <v>1</v>
      </c>
      <c r="F101" s="119">
        <v>3700</v>
      </c>
      <c r="G101" s="97">
        <f t="shared" si="9"/>
        <v>3700</v>
      </c>
      <c r="H101" s="161" t="s">
        <v>129</v>
      </c>
      <c r="I101" s="98" t="s">
        <v>955</v>
      </c>
      <c r="J101" s="98" t="str">
        <f>VLOOKUP(I101,Presupuesto!$B$11:$C$566,2,0)</f>
        <v>OTROS RESPUESTOS Y ACCESORIOS MENORES</v>
      </c>
      <c r="K101" s="98" t="str">
        <f t="shared" si="10"/>
        <v>Aseguramiento de la Calidad</v>
      </c>
      <c r="L101" s="98" t="s">
        <v>1686</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Aseguramiento de la Calidad</v>
      </c>
      <c r="L102" s="336" t="s">
        <v>1686</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250000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524" t="s">
        <v>1679</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4. Realización de un Foro-Taller sobre el tema de  ética y transparencia.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50"/>
      <c r="E112" s="329">
        <v>1</v>
      </c>
      <c r="F112" s="115">
        <v>115000</v>
      </c>
      <c r="G112" s="330">
        <f t="shared" ref="G112:G120" si="11">E112*F112</f>
        <v>115000</v>
      </c>
      <c r="H112" s="331" t="s">
        <v>129</v>
      </c>
      <c r="I112" s="116" t="s">
        <v>699</v>
      </c>
      <c r="J112" s="116" t="str">
        <f>VLOOKUP(I112,Presupuesto!$B$11:$C$566,2,0)</f>
        <v>SERVICIOS DE CAPACITACION.</v>
      </c>
      <c r="K112" s="332" t="s">
        <v>1362</v>
      </c>
      <c r="L112" s="116" t="s">
        <v>394</v>
      </c>
    </row>
    <row r="113" spans="3:12" x14ac:dyDescent="0.25">
      <c r="C113" s="99" t="s">
        <v>48</v>
      </c>
      <c r="D113" s="551"/>
      <c r="E113" s="200">
        <v>200</v>
      </c>
      <c r="F113" s="100">
        <v>140</v>
      </c>
      <c r="G113" s="97">
        <f t="shared" si="11"/>
        <v>28000</v>
      </c>
      <c r="H113" s="161" t="s">
        <v>129</v>
      </c>
      <c r="I113" s="98" t="s">
        <v>717</v>
      </c>
      <c r="J113" s="98" t="str">
        <f>VLOOKUP(I113,Presupuesto!$B$11:$C$566,2,0)</f>
        <v>SERVICIOS DE IMPRENTA PUBLIC.Y REPRODUCCION</v>
      </c>
      <c r="K113" s="98" t="str">
        <f>$K$112</f>
        <v>Aseguramiento de la Calidad</v>
      </c>
      <c r="L113" s="98" t="s">
        <v>412</v>
      </c>
    </row>
    <row r="114" spans="3:12" x14ac:dyDescent="0.25">
      <c r="C114" s="99" t="s">
        <v>49</v>
      </c>
      <c r="D114" s="551"/>
      <c r="E114" s="200">
        <v>30</v>
      </c>
      <c r="F114" s="100">
        <v>150</v>
      </c>
      <c r="G114" s="97">
        <f t="shared" si="11"/>
        <v>4500</v>
      </c>
      <c r="H114" s="161" t="s">
        <v>129</v>
      </c>
      <c r="I114" s="98" t="s">
        <v>792</v>
      </c>
      <c r="J114" s="98" t="str">
        <f>VLOOKUP(I114,Presupuesto!$B$11:$C$566,2,0)</f>
        <v>ALIMENTOS B EBIDAS PARA PERSONAS</v>
      </c>
      <c r="K114" s="98" t="str">
        <f t="shared" ref="K114:K121" si="12">$K$112</f>
        <v>Aseguramiento de la Calidad</v>
      </c>
      <c r="L114" s="98" t="s">
        <v>1684</v>
      </c>
    </row>
    <row r="115" spans="3:12" x14ac:dyDescent="0.25">
      <c r="C115" s="99" t="s">
        <v>50</v>
      </c>
      <c r="D115" s="551"/>
      <c r="E115" s="151">
        <v>0</v>
      </c>
      <c r="F115" s="118">
        <v>10000</v>
      </c>
      <c r="G115" s="97">
        <f t="shared" si="11"/>
        <v>0</v>
      </c>
      <c r="H115" s="161"/>
      <c r="I115" s="323" t="s">
        <v>300</v>
      </c>
      <c r="J115" s="98" t="str">
        <f>VLOOKUP(I115,Presupuesto!$B$11:$C$566,2,0)</f>
        <v>PASAJES (26100-00)</v>
      </c>
      <c r="K115" s="98" t="str">
        <f t="shared" si="12"/>
        <v>Aseguramiento de la Calidad</v>
      </c>
      <c r="L115" s="98" t="s">
        <v>1693</v>
      </c>
    </row>
    <row r="116" spans="3:12" x14ac:dyDescent="0.25">
      <c r="C116" s="99" t="s">
        <v>1681</v>
      </c>
      <c r="D116" s="551"/>
      <c r="E116" s="151">
        <v>1</v>
      </c>
      <c r="F116" s="118">
        <v>9860</v>
      </c>
      <c r="G116" s="97">
        <f t="shared" si="11"/>
        <v>9860</v>
      </c>
      <c r="H116" s="161" t="s">
        <v>129</v>
      </c>
      <c r="I116" s="98" t="s">
        <v>661</v>
      </c>
      <c r="J116" s="98" t="str">
        <f>VLOOKUP(I116,Presupuesto!$B$11:$C$566,2,0)</f>
        <v>OTROS ALQUILERES</v>
      </c>
      <c r="K116" s="98" t="str">
        <f t="shared" si="12"/>
        <v>Aseguramiento de la Calidad</v>
      </c>
      <c r="L116" s="98" t="s">
        <v>1685</v>
      </c>
    </row>
    <row r="117" spans="3:12" x14ac:dyDescent="0.25">
      <c r="C117" s="99" t="s">
        <v>51</v>
      </c>
      <c r="D117" s="551"/>
      <c r="E117" s="200">
        <v>4</v>
      </c>
      <c r="F117" s="100">
        <v>185</v>
      </c>
      <c r="G117" s="97">
        <f t="shared" si="11"/>
        <v>740</v>
      </c>
      <c r="H117" s="161" t="s">
        <v>129</v>
      </c>
      <c r="I117" s="98" t="s">
        <v>821</v>
      </c>
      <c r="J117" s="98" t="str">
        <f>VLOOKUP(I117,Presupuesto!$B$11:$C$566,2,0)</f>
        <v>PRODUCTOS PAPEL Y CARTON</v>
      </c>
      <c r="K117" s="98" t="str">
        <f t="shared" si="12"/>
        <v>Aseguramiento de la Calidad</v>
      </c>
      <c r="L117" s="98" t="s">
        <v>1686</v>
      </c>
    </row>
    <row r="118" spans="3:12" x14ac:dyDescent="0.25">
      <c r="C118" s="99" t="s">
        <v>123</v>
      </c>
      <c r="D118" s="551"/>
      <c r="E118" s="200">
        <f>D112/12</f>
        <v>0</v>
      </c>
      <c r="F118" s="100">
        <v>36</v>
      </c>
      <c r="G118" s="97">
        <f t="shared" si="11"/>
        <v>0</v>
      </c>
      <c r="H118" s="161"/>
      <c r="I118" s="98" t="s">
        <v>942</v>
      </c>
      <c r="J118" s="98" t="str">
        <f>VLOOKUP(I118,Presupuesto!$B$11:$C$566,2,0)</f>
        <v>UTILES DE ESCRITORIO, OFICINA Y ENSE¥ANZA</v>
      </c>
      <c r="K118" s="98" t="str">
        <f t="shared" si="12"/>
        <v>Aseguramiento de la Calidad</v>
      </c>
      <c r="L118" s="98" t="s">
        <v>1687</v>
      </c>
    </row>
    <row r="119" spans="3:12" x14ac:dyDescent="0.25">
      <c r="C119" s="99" t="s">
        <v>1716</v>
      </c>
      <c r="D119" s="551"/>
      <c r="E119" s="200">
        <v>20</v>
      </c>
      <c r="F119" s="100">
        <v>80</v>
      </c>
      <c r="G119" s="97">
        <f t="shared" si="11"/>
        <v>1600</v>
      </c>
      <c r="H119" s="161" t="s">
        <v>129</v>
      </c>
      <c r="I119" s="98" t="s">
        <v>942</v>
      </c>
      <c r="J119" s="98" t="str">
        <f>VLOOKUP(I119,Presupuesto!$B$11:$C$566,2,0)</f>
        <v>UTILES DE ESCRITORIO, OFICINA Y ENSE¥ANZA</v>
      </c>
      <c r="K119" s="98" t="str">
        <f t="shared" si="12"/>
        <v>Aseguramiento de la Calidad</v>
      </c>
      <c r="L119" s="98" t="s">
        <v>1688</v>
      </c>
    </row>
    <row r="120" spans="3:12" x14ac:dyDescent="0.25">
      <c r="C120" s="109" t="s">
        <v>1717</v>
      </c>
      <c r="D120" s="551"/>
      <c r="E120" s="213">
        <v>6</v>
      </c>
      <c r="F120" s="119">
        <v>3800</v>
      </c>
      <c r="G120" s="97">
        <f t="shared" si="11"/>
        <v>22800</v>
      </c>
      <c r="H120" s="161" t="s">
        <v>129</v>
      </c>
      <c r="I120" s="98" t="s">
        <v>955</v>
      </c>
      <c r="J120" s="98" t="str">
        <f>VLOOKUP(I120,Presupuesto!$B$11:$C$566,2,0)</f>
        <v>OTROS RESPUESTOS Y ACCESORIOS MENORES</v>
      </c>
      <c r="K120" s="98" t="str">
        <f t="shared" si="12"/>
        <v>Aseguramiento de la Calidad</v>
      </c>
      <c r="L120" s="98" t="s">
        <v>1689</v>
      </c>
    </row>
    <row r="121" spans="3:12" ht="15.75" thickBot="1" x14ac:dyDescent="0.3">
      <c r="C121" s="217" t="s">
        <v>420</v>
      </c>
      <c r="D121" s="218">
        <v>2</v>
      </c>
      <c r="E121" s="333">
        <v>3</v>
      </c>
      <c r="F121" s="104">
        <v>11250</v>
      </c>
      <c r="G121" s="105">
        <f>D121*E121*F121</f>
        <v>67500</v>
      </c>
      <c r="H121" s="334" t="s">
        <v>129</v>
      </c>
      <c r="I121" s="335" t="s">
        <v>763</v>
      </c>
      <c r="J121" s="106" t="str">
        <f>VLOOKUP(I121,Presupuesto!$B$11:$C$566,2,0)</f>
        <v>VIATICOS NACIONALES</v>
      </c>
      <c r="K121" s="336" t="str">
        <f t="shared" si="12"/>
        <v>Aseguramiento de la Calidad</v>
      </c>
      <c r="L121" s="336" t="s">
        <v>1690</v>
      </c>
    </row>
    <row r="123" spans="3:12" ht="15.75" thickBot="1" x14ac:dyDescent="0.3"/>
    <row r="124" spans="3:12" ht="15.75" thickBot="1" x14ac:dyDescent="0.3">
      <c r="C124" s="29" t="s">
        <v>43</v>
      </c>
      <c r="D124" s="30">
        <f>SUM(G131:G140)</f>
        <v>20000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526" t="s">
        <v>1680</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1. Coordinar con las instancias competentes desde inicio del año, la elaboración del POA- Presupuesto 2017, para su presentación ante el Consejo Universitario en las fechas establecidas.</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50"/>
      <c r="E131" s="329"/>
      <c r="F131" s="115">
        <v>30000</v>
      </c>
      <c r="G131" s="330">
        <f t="shared" ref="G131:G139" si="13">E131*F131</f>
        <v>0</v>
      </c>
      <c r="H131" s="331"/>
      <c r="I131" s="116" t="s">
        <v>699</v>
      </c>
      <c r="J131" s="116" t="str">
        <f>VLOOKUP(I131,Presupuesto!$B$11:$C$566,2,0)</f>
        <v>SERVICIOS DE CAPACITACION.</v>
      </c>
      <c r="K131" s="332" t="s">
        <v>1362</v>
      </c>
      <c r="L131" s="116" t="s">
        <v>394</v>
      </c>
    </row>
    <row r="132" spans="3:12" x14ac:dyDescent="0.25">
      <c r="C132" s="99" t="s">
        <v>48</v>
      </c>
      <c r="D132" s="551"/>
      <c r="E132" s="200">
        <f>D131</f>
        <v>0</v>
      </c>
      <c r="F132" s="100">
        <v>50</v>
      </c>
      <c r="G132" s="97">
        <f t="shared" si="13"/>
        <v>0</v>
      </c>
      <c r="H132" s="161"/>
      <c r="I132" s="98" t="s">
        <v>717</v>
      </c>
      <c r="J132" s="98" t="str">
        <f>VLOOKUP(I132,Presupuesto!$B$11:$C$566,2,0)</f>
        <v>SERVICIOS DE IMPRENTA PUBLIC.Y REPRODUCCION</v>
      </c>
      <c r="K132" s="98" t="str">
        <f>$K$131</f>
        <v>Aseguramiento de la Calidad</v>
      </c>
      <c r="L132" s="98" t="s">
        <v>412</v>
      </c>
    </row>
    <row r="133" spans="3:12" x14ac:dyDescent="0.25">
      <c r="C133" s="99" t="s">
        <v>49</v>
      </c>
      <c r="D133" s="551"/>
      <c r="E133" s="200">
        <f>D131</f>
        <v>0</v>
      </c>
      <c r="F133" s="100">
        <v>150</v>
      </c>
      <c r="G133" s="97">
        <f t="shared" si="13"/>
        <v>0</v>
      </c>
      <c r="H133" s="161"/>
      <c r="I133" s="98" t="s">
        <v>792</v>
      </c>
      <c r="J133" s="98" t="str">
        <f>VLOOKUP(I133,Presupuesto!$B$11:$C$566,2,0)</f>
        <v>ALIMENTOS B EBIDAS PARA PERSONAS</v>
      </c>
      <c r="K133" s="98" t="str">
        <f t="shared" ref="K133:K140" si="14">$K$131</f>
        <v>Aseguramiento de la Calidad</v>
      </c>
      <c r="L133" s="98" t="s">
        <v>1684</v>
      </c>
    </row>
    <row r="134" spans="3:12" x14ac:dyDescent="0.25">
      <c r="C134" s="99" t="s">
        <v>50</v>
      </c>
      <c r="D134" s="551"/>
      <c r="E134" s="151">
        <v>1</v>
      </c>
      <c r="F134" s="118">
        <v>4600</v>
      </c>
      <c r="G134" s="97">
        <f t="shared" si="13"/>
        <v>4600</v>
      </c>
      <c r="H134" s="161" t="s">
        <v>129</v>
      </c>
      <c r="I134" s="323" t="s">
        <v>306</v>
      </c>
      <c r="J134" s="98" t="str">
        <f>VLOOKUP(I134,Presupuesto!$B$11:$C$566,2,0)</f>
        <v>PASAJES NACIONALES (26110-00)</v>
      </c>
      <c r="K134" s="98" t="str">
        <f t="shared" si="14"/>
        <v>Aseguramiento de la Calidad</v>
      </c>
      <c r="L134" s="98" t="s">
        <v>1693</v>
      </c>
    </row>
    <row r="135" spans="3:12" x14ac:dyDescent="0.25">
      <c r="C135" s="99" t="s">
        <v>417</v>
      </c>
      <c r="D135" s="551"/>
      <c r="E135" s="151">
        <v>0</v>
      </c>
      <c r="F135" s="118">
        <v>250</v>
      </c>
      <c r="G135" s="97">
        <f t="shared" si="13"/>
        <v>0</v>
      </c>
      <c r="H135" s="161"/>
      <c r="I135" s="98" t="s">
        <v>821</v>
      </c>
      <c r="J135" s="98" t="str">
        <f>VLOOKUP(I135,Presupuesto!$B$11:$C$566,2,0)</f>
        <v>PRODUCTOS PAPEL Y CARTON</v>
      </c>
      <c r="K135" s="98" t="str">
        <f t="shared" si="14"/>
        <v>Aseguramiento de la Calidad</v>
      </c>
      <c r="L135" s="98" t="s">
        <v>1685</v>
      </c>
    </row>
    <row r="136" spans="3:12" x14ac:dyDescent="0.25">
      <c r="C136" s="99" t="s">
        <v>51</v>
      </c>
      <c r="D136" s="551"/>
      <c r="E136" s="200">
        <f>(D131*25)/500</f>
        <v>0</v>
      </c>
      <c r="F136" s="100">
        <v>85</v>
      </c>
      <c r="G136" s="97">
        <f t="shared" si="13"/>
        <v>0</v>
      </c>
      <c r="H136" s="161"/>
      <c r="I136" s="98" t="s">
        <v>821</v>
      </c>
      <c r="J136" s="98" t="str">
        <f>VLOOKUP(I136,Presupuesto!$B$11:$C$566,2,0)</f>
        <v>PRODUCTOS PAPEL Y CARTON</v>
      </c>
      <c r="K136" s="98" t="str">
        <f t="shared" si="14"/>
        <v>Aseguramiento de la Calidad</v>
      </c>
      <c r="L136" s="98" t="s">
        <v>1686</v>
      </c>
    </row>
    <row r="137" spans="3:12" x14ac:dyDescent="0.25">
      <c r="C137" s="99" t="s">
        <v>1718</v>
      </c>
      <c r="D137" s="551"/>
      <c r="E137" s="200">
        <v>1</v>
      </c>
      <c r="F137" s="100">
        <v>3000</v>
      </c>
      <c r="G137" s="97">
        <f t="shared" si="13"/>
        <v>3000</v>
      </c>
      <c r="H137" s="161" t="s">
        <v>129</v>
      </c>
      <c r="I137" s="98" t="s">
        <v>743</v>
      </c>
      <c r="J137" s="98" t="str">
        <f>VLOOKUP(I137,Presupuesto!$B$11:$C$566,2,0)</f>
        <v>OTROS SERVICIOS COMERCIALES Y FINANCIEROS</v>
      </c>
      <c r="K137" s="98" t="str">
        <f t="shared" si="14"/>
        <v>Aseguramiento de la Calidad</v>
      </c>
      <c r="L137" s="98" t="s">
        <v>1686</v>
      </c>
    </row>
    <row r="138" spans="3:12" x14ac:dyDescent="0.25">
      <c r="C138" s="99" t="s">
        <v>1720</v>
      </c>
      <c r="D138" s="551"/>
      <c r="E138" s="200">
        <v>1</v>
      </c>
      <c r="F138" s="100"/>
      <c r="G138" s="97">
        <f t="shared" si="13"/>
        <v>0</v>
      </c>
      <c r="H138" s="161"/>
      <c r="I138" s="98" t="s">
        <v>717</v>
      </c>
      <c r="J138" s="98" t="str">
        <f>VLOOKUP(I138,Presupuesto!$B$11:$C$566,2,0)</f>
        <v>SERVICIOS DE IMPRENTA PUBLIC.Y REPRODUCCION</v>
      </c>
      <c r="K138" s="98" t="str">
        <f t="shared" si="14"/>
        <v>Aseguramiento de la Calidad</v>
      </c>
      <c r="L138" s="98" t="s">
        <v>1686</v>
      </c>
    </row>
    <row r="139" spans="3:12" x14ac:dyDescent="0.25">
      <c r="C139" s="109" t="s">
        <v>1719</v>
      </c>
      <c r="D139" s="551"/>
      <c r="E139" s="213">
        <v>1</v>
      </c>
      <c r="F139" s="119">
        <v>6150</v>
      </c>
      <c r="G139" s="97">
        <f t="shared" si="13"/>
        <v>6150</v>
      </c>
      <c r="H139" s="161" t="s">
        <v>129</v>
      </c>
      <c r="I139" s="98" t="s">
        <v>711</v>
      </c>
      <c r="J139" s="98" t="str">
        <f>VLOOKUP(I139,Presupuesto!$B$11:$C$566,2,0)</f>
        <v>SERVICIO DE TRANSPORTE EVENTUALES</v>
      </c>
      <c r="K139" s="98" t="str">
        <f t="shared" si="14"/>
        <v>Aseguramiento de la Calidad</v>
      </c>
      <c r="L139" s="98" t="s">
        <v>1686</v>
      </c>
    </row>
    <row r="140" spans="3:12" ht="15.75" thickBot="1" x14ac:dyDescent="0.3">
      <c r="C140" s="217" t="s">
        <v>420</v>
      </c>
      <c r="D140" s="218">
        <v>1</v>
      </c>
      <c r="E140" s="333">
        <v>2.5</v>
      </c>
      <c r="F140" s="104">
        <f>HLOOKUP(C140,$AH$2:$BU$3,2,0)</f>
        <v>2500</v>
      </c>
      <c r="G140" s="105">
        <f>D140*E140*F140</f>
        <v>6250</v>
      </c>
      <c r="H140" s="334" t="s">
        <v>129</v>
      </c>
      <c r="I140" s="335" t="s">
        <v>763</v>
      </c>
      <c r="J140" s="106" t="str">
        <f>VLOOKUP(I140,Presupuesto!$B$11:$C$566,2,0)</f>
        <v>VIATICOS NACIONALES</v>
      </c>
      <c r="K140" s="336" t="str">
        <f t="shared" si="14"/>
        <v>Aseguramiento de la Calidad</v>
      </c>
      <c r="L140" s="336" t="s">
        <v>1686</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60401</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526" t="s">
        <v>1727</v>
      </c>
      <c r="E146" s="93"/>
      <c r="F146" s="93"/>
      <c r="G146" s="93"/>
      <c r="H146" s="76"/>
      <c r="I146" s="76"/>
      <c r="J146" s="76"/>
      <c r="K146" s="112"/>
    </row>
    <row r="147" spans="3:12"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8. Seguimiento a resultados operativos de Facultades, Unidades Académicas y Administrativas de la UNAH.</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50"/>
      <c r="E150" s="329"/>
      <c r="F150" s="115">
        <v>30000</v>
      </c>
      <c r="G150" s="330">
        <f t="shared" ref="G150:G158" si="15">E150*F150</f>
        <v>0</v>
      </c>
      <c r="H150" s="331"/>
      <c r="I150" s="116" t="s">
        <v>699</v>
      </c>
      <c r="J150" s="116" t="str">
        <f>VLOOKUP(I150,Presupuesto!$B$11:$C$566,2,0)</f>
        <v>SERVICIOS DE CAPACITACION.</v>
      </c>
      <c r="K150" s="332" t="s">
        <v>1364</v>
      </c>
      <c r="L150" s="116" t="s">
        <v>394</v>
      </c>
    </row>
    <row r="151" spans="3:12" x14ac:dyDescent="0.25">
      <c r="C151" s="99" t="s">
        <v>48</v>
      </c>
      <c r="D151" s="551"/>
      <c r="E151" s="200">
        <f>D150</f>
        <v>0</v>
      </c>
      <c r="F151" s="100">
        <v>50</v>
      </c>
      <c r="G151" s="97">
        <f t="shared" si="15"/>
        <v>0</v>
      </c>
      <c r="H151" s="161"/>
      <c r="I151" s="98" t="s">
        <v>717</v>
      </c>
      <c r="J151" s="98" t="str">
        <f>VLOOKUP(I151,Presupuesto!$B$11:$C$566,2,0)</f>
        <v>SERVICIOS DE IMPRENTA PUBLIC.Y REPRODUCCION</v>
      </c>
      <c r="K151" s="98" t="str">
        <f>$K$150</f>
        <v>Gestión Administrativa y  financiera en apoyo al Desarrollo Académico</v>
      </c>
      <c r="L151" s="98" t="s">
        <v>412</v>
      </c>
    </row>
    <row r="152" spans="3:12" x14ac:dyDescent="0.25">
      <c r="C152" s="99" t="s">
        <v>49</v>
      </c>
      <c r="D152" s="551"/>
      <c r="E152" s="200">
        <v>255</v>
      </c>
      <c r="F152" s="100">
        <v>120</v>
      </c>
      <c r="G152" s="97">
        <f t="shared" si="15"/>
        <v>30600</v>
      </c>
      <c r="H152" s="161" t="s">
        <v>129</v>
      </c>
      <c r="I152" s="98" t="s">
        <v>792</v>
      </c>
      <c r="J152" s="98" t="str">
        <f>VLOOKUP(I152,Presupuesto!$B$11:$C$566,2,0)</f>
        <v>ALIMENTOS B EBIDAS PARA PERSONAS</v>
      </c>
      <c r="K152" s="98" t="str">
        <f t="shared" ref="K152:K159" si="16">$K$150</f>
        <v>Gestión Administrativa y  financiera en apoyo al Desarrollo Académico</v>
      </c>
      <c r="L152" s="98" t="s">
        <v>396</v>
      </c>
    </row>
    <row r="153" spans="3:12" x14ac:dyDescent="0.25">
      <c r="C153" s="99" t="s">
        <v>50</v>
      </c>
      <c r="D153" s="551"/>
      <c r="E153" s="151">
        <v>0</v>
      </c>
      <c r="F153" s="118">
        <v>10000</v>
      </c>
      <c r="G153" s="97">
        <f t="shared" si="15"/>
        <v>0</v>
      </c>
      <c r="H153" s="161"/>
      <c r="I153" s="323" t="s">
        <v>300</v>
      </c>
      <c r="J153" s="98" t="str">
        <f>VLOOKUP(I153,Presupuesto!$B$11:$C$566,2,0)</f>
        <v>PASAJES (26100-00)</v>
      </c>
      <c r="K153" s="98" t="str">
        <f t="shared" si="16"/>
        <v>Gestión Administrativa y  financiera en apoyo al Desarrollo Académico</v>
      </c>
      <c r="L153" s="98" t="s">
        <v>1685</v>
      </c>
    </row>
    <row r="154" spans="3:12" x14ac:dyDescent="0.25">
      <c r="C154" s="99" t="s">
        <v>1725</v>
      </c>
      <c r="D154" s="551"/>
      <c r="E154" s="151">
        <v>1</v>
      </c>
      <c r="F154" s="118">
        <v>19801</v>
      </c>
      <c r="G154" s="97">
        <f t="shared" si="15"/>
        <v>19801</v>
      </c>
      <c r="H154" s="161" t="s">
        <v>129</v>
      </c>
      <c r="I154" s="98" t="s">
        <v>711</v>
      </c>
      <c r="J154" s="98" t="str">
        <f>VLOOKUP(I154,Presupuesto!$B$11:$C$566,2,0)</f>
        <v>SERVICIO DE TRANSPORTE EVENTUALES</v>
      </c>
      <c r="K154" s="98" t="str">
        <f t="shared" si="16"/>
        <v>Gestión Administrativa y  financiera en apoyo al Desarrollo Académico</v>
      </c>
      <c r="L154" s="98" t="s">
        <v>1686</v>
      </c>
    </row>
    <row r="155" spans="3:12" x14ac:dyDescent="0.25">
      <c r="C155" s="99" t="s">
        <v>51</v>
      </c>
      <c r="D155" s="551"/>
      <c r="E155" s="200">
        <f>(D150*25)/500</f>
        <v>0</v>
      </c>
      <c r="F155" s="100">
        <v>85</v>
      </c>
      <c r="G155" s="97">
        <f t="shared" si="15"/>
        <v>0</v>
      </c>
      <c r="H155" s="161"/>
      <c r="I155" s="98" t="s">
        <v>821</v>
      </c>
      <c r="J155" s="98" t="str">
        <f>VLOOKUP(I155,Presupuesto!$B$11:$C$566,2,0)</f>
        <v>PRODUCTOS PAPEL Y CARTON</v>
      </c>
      <c r="K155" s="98" t="str">
        <f t="shared" si="16"/>
        <v>Gestión Administrativa y  financiera en apoyo al Desarrollo Académico</v>
      </c>
      <c r="L155" s="98" t="s">
        <v>1687</v>
      </c>
    </row>
    <row r="156" spans="3:12" x14ac:dyDescent="0.25">
      <c r="C156" s="99" t="s">
        <v>1724</v>
      </c>
      <c r="D156" s="551"/>
      <c r="E156" s="200">
        <v>1</v>
      </c>
      <c r="F156" s="100">
        <v>3000</v>
      </c>
      <c r="G156" s="97">
        <f t="shared" si="15"/>
        <v>3000</v>
      </c>
      <c r="H156" s="161" t="s">
        <v>129</v>
      </c>
      <c r="I156" s="98" t="s">
        <v>743</v>
      </c>
      <c r="J156" s="98" t="str">
        <f>VLOOKUP(I156,Presupuesto!$B$11:$C$566,2,0)</f>
        <v>OTROS SERVICIOS COMERCIALES Y FINANCIEROS</v>
      </c>
      <c r="K156" s="98" t="str">
        <f t="shared" si="16"/>
        <v>Gestión Administrativa y  financiera en apoyo al Desarrollo Académico</v>
      </c>
      <c r="L156" s="98" t="s">
        <v>1688</v>
      </c>
    </row>
    <row r="157" spans="3:12" x14ac:dyDescent="0.25">
      <c r="C157" s="99" t="s">
        <v>1723</v>
      </c>
      <c r="D157" s="551"/>
      <c r="E157" s="200">
        <v>1</v>
      </c>
      <c r="F157" s="100">
        <v>2000</v>
      </c>
      <c r="G157" s="97">
        <f t="shared" si="15"/>
        <v>2000</v>
      </c>
      <c r="H157" s="161" t="s">
        <v>129</v>
      </c>
      <c r="I157" s="98" t="s">
        <v>942</v>
      </c>
      <c r="J157" s="98" t="str">
        <f>VLOOKUP(I157,Presupuesto!$B$11:$C$566,2,0)</f>
        <v>UTILES DE ESCRITORIO, OFICINA Y ENSE¥ANZA</v>
      </c>
      <c r="K157" s="98" t="str">
        <f t="shared" si="16"/>
        <v>Gestión Administrativa y  financiera en apoyo al Desarrollo Académico</v>
      </c>
      <c r="L157" s="98" t="s">
        <v>1689</v>
      </c>
    </row>
    <row r="158" spans="3:12" x14ac:dyDescent="0.25">
      <c r="C158" s="109" t="s">
        <v>1722</v>
      </c>
      <c r="D158" s="551"/>
      <c r="E158" s="213">
        <v>1</v>
      </c>
      <c r="F158" s="119">
        <v>5000</v>
      </c>
      <c r="G158" s="97">
        <f t="shared" si="15"/>
        <v>5000</v>
      </c>
      <c r="H158" s="161" t="s">
        <v>129</v>
      </c>
      <c r="I158" s="98" t="s">
        <v>939</v>
      </c>
      <c r="J158" s="98" t="str">
        <f>VLOOKUP(I158,Presupuesto!$B$11:$C$566,2,0)</f>
        <v>ELEMENTOS DE LIMPIEZA</v>
      </c>
      <c r="K158" s="98" t="str">
        <f t="shared" si="16"/>
        <v>Gestión Administrativa y  financiera en apoyo al Desarrollo Académico</v>
      </c>
      <c r="L158" s="98" t="s">
        <v>1690</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Administrativa y  financiera en apoyo al Desarrollo Académico</v>
      </c>
      <c r="L159" s="336" t="s">
        <v>1691</v>
      </c>
    </row>
    <row r="161" spans="3:12" ht="15.75" thickBot="1" x14ac:dyDescent="0.3"/>
    <row r="162" spans="3:12" ht="15.75" thickBot="1" x14ac:dyDescent="0.3">
      <c r="C162" s="29" t="s">
        <v>43</v>
      </c>
      <c r="D162" s="30">
        <f>SUM(G169:G178)</f>
        <v>30000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t="s">
        <v>1694</v>
      </c>
      <c r="E165" s="93"/>
      <c r="F165" s="93"/>
      <c r="G165" s="93"/>
      <c r="H165" s="76"/>
      <c r="I165" s="76"/>
      <c r="J165" s="76"/>
      <c r="K165" s="112"/>
    </row>
    <row r="166" spans="3:12"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1. Elaboración y análisis de la Propuesta de Plan de Arbitrios de la UNAH.</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50"/>
      <c r="E169" s="329"/>
      <c r="F169" s="115">
        <v>30000</v>
      </c>
      <c r="G169" s="330">
        <f t="shared" ref="G169:G177" si="17">E169*F169</f>
        <v>0</v>
      </c>
      <c r="H169" s="331"/>
      <c r="I169" s="116" t="s">
        <v>699</v>
      </c>
      <c r="J169" s="116" t="str">
        <f>VLOOKUP(I169,Presupuesto!$B$11:$C$566,2,0)</f>
        <v>SERVICIOS DE CAPACITACION.</v>
      </c>
      <c r="K169" s="332" t="s">
        <v>1364</v>
      </c>
      <c r="L169" s="116" t="s">
        <v>394</v>
      </c>
    </row>
    <row r="170" spans="3:12" x14ac:dyDescent="0.25">
      <c r="C170" s="99" t="s">
        <v>48</v>
      </c>
      <c r="D170" s="551"/>
      <c r="E170" s="200">
        <v>50</v>
      </c>
      <c r="F170" s="100">
        <v>89</v>
      </c>
      <c r="G170" s="97">
        <f t="shared" si="17"/>
        <v>4450</v>
      </c>
      <c r="H170" s="161" t="s">
        <v>129</v>
      </c>
      <c r="I170" s="98" t="s">
        <v>717</v>
      </c>
      <c r="J170" s="98" t="str">
        <f>VLOOKUP(I170,Presupuesto!$B$11:$C$566,2,0)</f>
        <v>SERVICIOS DE IMPRENTA PUBLIC.Y REPRODUCCION</v>
      </c>
      <c r="K170" s="98" t="str">
        <f>$K$169</f>
        <v>Gestión Administrativa y  financiera en apoyo al Desarrollo Académico</v>
      </c>
      <c r="L170" s="98" t="s">
        <v>412</v>
      </c>
    </row>
    <row r="171" spans="3:12" x14ac:dyDescent="0.25">
      <c r="C171" s="99" t="s">
        <v>49</v>
      </c>
      <c r="D171" s="551"/>
      <c r="E171" s="200">
        <v>1</v>
      </c>
      <c r="F171" s="100">
        <v>10000</v>
      </c>
      <c r="G171" s="97">
        <f t="shared" si="17"/>
        <v>10000</v>
      </c>
      <c r="H171" s="161" t="s">
        <v>129</v>
      </c>
      <c r="I171" s="98" t="s">
        <v>792</v>
      </c>
      <c r="J171" s="98" t="str">
        <f>VLOOKUP(I171,Presupuesto!$B$11:$C$566,2,0)</f>
        <v>ALIMENTOS B EBIDAS PARA PERSONAS</v>
      </c>
      <c r="K171" s="98" t="str">
        <f t="shared" ref="K171:K178" si="18">$K$169</f>
        <v>Gestión Administrativa y  financiera en apoyo al Desarrollo Académico</v>
      </c>
      <c r="L171" s="98" t="s">
        <v>1684</v>
      </c>
    </row>
    <row r="172" spans="3:12" x14ac:dyDescent="0.25">
      <c r="C172" s="99" t="s">
        <v>50</v>
      </c>
      <c r="D172" s="551"/>
      <c r="E172" s="151">
        <v>0</v>
      </c>
      <c r="F172" s="118">
        <v>10000</v>
      </c>
      <c r="G172" s="97">
        <f t="shared" si="17"/>
        <v>0</v>
      </c>
      <c r="H172" s="161"/>
      <c r="I172" s="323" t="s">
        <v>300</v>
      </c>
      <c r="J172" s="98" t="str">
        <f>VLOOKUP(I172,Presupuesto!$B$11:$C$566,2,0)</f>
        <v>PASAJES (26100-00)</v>
      </c>
      <c r="K172" s="98" t="str">
        <f t="shared" si="18"/>
        <v>Gestión Administrativa y  financiera en apoyo al Desarrollo Académico</v>
      </c>
      <c r="L172" s="98" t="s">
        <v>1693</v>
      </c>
    </row>
    <row r="173" spans="3:12" x14ac:dyDescent="0.25">
      <c r="C173" s="99" t="s">
        <v>1725</v>
      </c>
      <c r="D173" s="551"/>
      <c r="E173" s="151">
        <v>1</v>
      </c>
      <c r="F173" s="118">
        <v>5000</v>
      </c>
      <c r="G173" s="97">
        <f t="shared" si="17"/>
        <v>5000</v>
      </c>
      <c r="H173" s="161" t="s">
        <v>129</v>
      </c>
      <c r="I173" s="98" t="s">
        <v>711</v>
      </c>
      <c r="J173" s="98" t="str">
        <f>VLOOKUP(I173,Presupuesto!$B$11:$C$566,2,0)</f>
        <v>SERVICIO DE TRANSPORTE EVENTUALES</v>
      </c>
      <c r="K173" s="98" t="str">
        <f t="shared" si="18"/>
        <v>Gestión Administrativa y  financiera en apoyo al Desarrollo Académico</v>
      </c>
      <c r="L173" s="98" t="s">
        <v>1685</v>
      </c>
    </row>
    <row r="174" spans="3:12" x14ac:dyDescent="0.25">
      <c r="C174" s="99" t="s">
        <v>1729</v>
      </c>
      <c r="D174" s="551"/>
      <c r="E174" s="200">
        <v>1</v>
      </c>
      <c r="F174" s="100">
        <v>3000</v>
      </c>
      <c r="G174" s="97">
        <f t="shared" si="17"/>
        <v>3000</v>
      </c>
      <c r="H174" s="161" t="s">
        <v>129</v>
      </c>
      <c r="I174" s="98" t="s">
        <v>821</v>
      </c>
      <c r="J174" s="98" t="str">
        <f>VLOOKUP(I174,Presupuesto!$B$11:$C$566,2,0)</f>
        <v>PRODUCTOS PAPEL Y CARTON</v>
      </c>
      <c r="K174" s="98" t="str">
        <f t="shared" si="18"/>
        <v>Gestión Administrativa y  financiera en apoyo al Desarrollo Académico</v>
      </c>
      <c r="L174" s="98" t="s">
        <v>1686</v>
      </c>
    </row>
    <row r="175" spans="3:12" x14ac:dyDescent="0.25">
      <c r="C175" s="99" t="s">
        <v>1728</v>
      </c>
      <c r="D175" s="551"/>
      <c r="E175" s="200">
        <v>30</v>
      </c>
      <c r="F175" s="100">
        <v>85</v>
      </c>
      <c r="G175" s="97">
        <f t="shared" si="17"/>
        <v>2550</v>
      </c>
      <c r="H175" s="161" t="s">
        <v>129</v>
      </c>
      <c r="I175" s="98" t="s">
        <v>815</v>
      </c>
      <c r="J175" s="98" t="str">
        <f>VLOOKUP(I175,Presupuesto!$B$11:$C$566,2,0)</f>
        <v>PAPEL DE ESCRITORIO</v>
      </c>
      <c r="K175" s="98" t="str">
        <f t="shared" si="18"/>
        <v>Gestión Administrativa y  financiera en apoyo al Desarrollo Académico</v>
      </c>
      <c r="L175" s="98" t="s">
        <v>1687</v>
      </c>
    </row>
    <row r="176" spans="3:12" x14ac:dyDescent="0.25">
      <c r="C176" s="99" t="s">
        <v>1716</v>
      </c>
      <c r="D176" s="551"/>
      <c r="E176" s="200">
        <v>1</v>
      </c>
      <c r="F176" s="100">
        <v>1200</v>
      </c>
      <c r="G176" s="97">
        <f t="shared" si="17"/>
        <v>1200</v>
      </c>
      <c r="H176" s="161" t="s">
        <v>129</v>
      </c>
      <c r="I176" s="98" t="s">
        <v>942</v>
      </c>
      <c r="J176" s="98" t="str">
        <f>VLOOKUP(I176,Presupuesto!$B$11:$C$566,2,0)</f>
        <v>UTILES DE ESCRITORIO, OFICINA Y ENSE¥ANZA</v>
      </c>
      <c r="K176" s="98" t="str">
        <f t="shared" si="18"/>
        <v>Gestión Administrativa y  financiera en apoyo al Desarrollo Académico</v>
      </c>
      <c r="L176" s="98" t="s">
        <v>1688</v>
      </c>
    </row>
    <row r="177" spans="3:12" x14ac:dyDescent="0.25">
      <c r="C177" s="109" t="s">
        <v>1682</v>
      </c>
      <c r="D177" s="551"/>
      <c r="E177" s="213">
        <v>1</v>
      </c>
      <c r="F177" s="119">
        <v>3800</v>
      </c>
      <c r="G177" s="97">
        <f t="shared" si="17"/>
        <v>3800</v>
      </c>
      <c r="H177" s="161" t="s">
        <v>129</v>
      </c>
      <c r="I177" s="98" t="s">
        <v>955</v>
      </c>
      <c r="J177" s="98" t="str">
        <f>VLOOKUP(I177,Presupuesto!$B$11:$C$566,2,0)</f>
        <v>OTROS RESPUESTOS Y ACCESORIOS MENORES</v>
      </c>
      <c r="K177" s="98" t="str">
        <f t="shared" si="18"/>
        <v>Gestión Administrativa y  financiera en apoyo al Desarrollo Académico</v>
      </c>
      <c r="L177" s="98" t="s">
        <v>1689</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Administrativa y  financiera en apoyo al Desarrollo Académico</v>
      </c>
      <c r="L178" s="98" t="s">
        <v>1690</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100000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278" t="s">
        <v>1696</v>
      </c>
      <c r="E184" s="93"/>
      <c r="F184" s="93"/>
      <c r="G184" s="93"/>
      <c r="H184" s="76"/>
      <c r="I184" s="76"/>
      <c r="J184" s="76"/>
      <c r="K184" s="112"/>
    </row>
    <row r="185" spans="3:12"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2. Socialización, aprobación y envío a publicación del nuevo Reglamento de la Junta de Dirección Universitaria.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50"/>
      <c r="E188" s="329"/>
      <c r="F188" s="115">
        <v>30000</v>
      </c>
      <c r="G188" s="330">
        <f t="shared" ref="G188:G196" si="19">E188*F188</f>
        <v>0</v>
      </c>
      <c r="H188" s="331"/>
      <c r="I188" s="116" t="s">
        <v>699</v>
      </c>
      <c r="J188" s="116" t="str">
        <f>VLOOKUP(I188,Presupuesto!$B$11:$C$566,2,0)</f>
        <v>SERVICIOS DE CAPACITACION.</v>
      </c>
      <c r="K188" s="332" t="s">
        <v>1364</v>
      </c>
      <c r="L188" s="116" t="s">
        <v>394</v>
      </c>
    </row>
    <row r="189" spans="3:12" x14ac:dyDescent="0.25">
      <c r="C189" s="99" t="s">
        <v>1730</v>
      </c>
      <c r="D189" s="551"/>
      <c r="E189" s="200">
        <v>1</v>
      </c>
      <c r="F189" s="100">
        <v>60000</v>
      </c>
      <c r="G189" s="97">
        <f t="shared" si="19"/>
        <v>60000</v>
      </c>
      <c r="H189" s="161" t="s">
        <v>129</v>
      </c>
      <c r="I189" s="98" t="s">
        <v>717</v>
      </c>
      <c r="J189" s="98" t="str">
        <f>VLOOKUP(I189,Presupuesto!$B$11:$C$566,2,0)</f>
        <v>SERVICIOS DE IMPRENTA PUBLIC.Y REPRODUCCION</v>
      </c>
      <c r="K189" s="98" t="str">
        <f>$K$188</f>
        <v>Gestión Administrativa y  financiera en apoyo al Desarrollo Académico</v>
      </c>
      <c r="L189" s="98" t="s">
        <v>412</v>
      </c>
    </row>
    <row r="190" spans="3:12" x14ac:dyDescent="0.25">
      <c r="C190" s="99" t="s">
        <v>49</v>
      </c>
      <c r="D190" s="551"/>
      <c r="E190" s="200">
        <v>1</v>
      </c>
      <c r="F190" s="100">
        <v>20000</v>
      </c>
      <c r="G190" s="97">
        <f t="shared" si="19"/>
        <v>20000</v>
      </c>
      <c r="H190" s="161" t="s">
        <v>129</v>
      </c>
      <c r="I190" s="98" t="s">
        <v>792</v>
      </c>
      <c r="J190" s="98" t="str">
        <f>VLOOKUP(I190,Presupuesto!$B$11:$C$566,2,0)</f>
        <v>ALIMENTOS B EBIDAS PARA PERSONAS</v>
      </c>
      <c r="K190" s="98" t="str">
        <f t="shared" ref="K190:K197" si="20">$K$188</f>
        <v>Gestión Administrativa y  financiera en apoyo al Desarrollo Académico</v>
      </c>
      <c r="L190" s="98" t="s">
        <v>396</v>
      </c>
    </row>
    <row r="191" spans="3:12" x14ac:dyDescent="0.25">
      <c r="C191" s="99" t="s">
        <v>50</v>
      </c>
      <c r="D191" s="551"/>
      <c r="E191" s="151">
        <v>0</v>
      </c>
      <c r="F191" s="118">
        <v>10000</v>
      </c>
      <c r="G191" s="97">
        <f t="shared" si="19"/>
        <v>0</v>
      </c>
      <c r="H191" s="161"/>
      <c r="I191" s="323" t="s">
        <v>300</v>
      </c>
      <c r="J191" s="98" t="str">
        <f>VLOOKUP(I191,Presupuesto!$B$11:$C$566,2,0)</f>
        <v>PASAJES (26100-00)</v>
      </c>
      <c r="K191" s="98" t="str">
        <f t="shared" si="20"/>
        <v>Gestión Administrativa y  financiera en apoyo al Desarrollo Académico</v>
      </c>
      <c r="L191" s="98" t="s">
        <v>1685</v>
      </c>
    </row>
    <row r="192" spans="3:12" x14ac:dyDescent="0.25">
      <c r="C192" s="99" t="s">
        <v>417</v>
      </c>
      <c r="D192" s="551"/>
      <c r="E192" s="151">
        <v>0</v>
      </c>
      <c r="F192" s="118">
        <v>250</v>
      </c>
      <c r="G192" s="97">
        <f t="shared" si="19"/>
        <v>0</v>
      </c>
      <c r="H192" s="161"/>
      <c r="I192" s="98" t="s">
        <v>821</v>
      </c>
      <c r="J192" s="98" t="str">
        <f>VLOOKUP(I192,Presupuesto!$B$11:$C$566,2,0)</f>
        <v>PRODUCTOS PAPEL Y CARTON</v>
      </c>
      <c r="K192" s="98" t="str">
        <f t="shared" si="20"/>
        <v>Gestión Administrativa y  financiera en apoyo al Desarrollo Académico</v>
      </c>
      <c r="L192" s="98" t="s">
        <v>1686</v>
      </c>
    </row>
    <row r="193" spans="3:12" x14ac:dyDescent="0.25">
      <c r="C193" s="99" t="s">
        <v>51</v>
      </c>
      <c r="D193" s="551"/>
      <c r="E193" s="200">
        <v>30</v>
      </c>
      <c r="F193" s="100">
        <v>85</v>
      </c>
      <c r="G193" s="97">
        <f t="shared" si="19"/>
        <v>2550</v>
      </c>
      <c r="H193" s="161" t="s">
        <v>129</v>
      </c>
      <c r="I193" s="98" t="s">
        <v>815</v>
      </c>
      <c r="J193" s="98" t="str">
        <f>VLOOKUP(I193,Presupuesto!$B$11:$C$566,2,0)</f>
        <v>PAPEL DE ESCRITORIO</v>
      </c>
      <c r="K193" s="98" t="str">
        <f t="shared" si="20"/>
        <v>Gestión Administrativa y  financiera en apoyo al Desarrollo Académico</v>
      </c>
      <c r="L193" s="98" t="s">
        <v>1687</v>
      </c>
    </row>
    <row r="194" spans="3:12" x14ac:dyDescent="0.25">
      <c r="C194" s="99" t="s">
        <v>1716</v>
      </c>
      <c r="D194" s="551"/>
      <c r="E194" s="200">
        <v>1</v>
      </c>
      <c r="F194" s="100">
        <v>6050</v>
      </c>
      <c r="G194" s="97">
        <f t="shared" si="19"/>
        <v>6050</v>
      </c>
      <c r="H194" s="161" t="s">
        <v>129</v>
      </c>
      <c r="I194" s="98" t="s">
        <v>942</v>
      </c>
      <c r="J194" s="98" t="str">
        <f>VLOOKUP(I194,Presupuesto!$B$11:$C$566,2,0)</f>
        <v>UTILES DE ESCRITORIO, OFICINA Y ENSE¥ANZA</v>
      </c>
      <c r="K194" s="98" t="str">
        <f t="shared" si="20"/>
        <v>Gestión Administrativa y  financiera en apoyo al Desarrollo Académico</v>
      </c>
      <c r="L194" s="98" t="s">
        <v>1688</v>
      </c>
    </row>
    <row r="195" spans="3:12" x14ac:dyDescent="0.25">
      <c r="C195" s="99" t="s">
        <v>34</v>
      </c>
      <c r="D195" s="551"/>
      <c r="E195" s="200">
        <f>D188/12</f>
        <v>0</v>
      </c>
      <c r="F195" s="100">
        <v>80</v>
      </c>
      <c r="G195" s="97">
        <f t="shared" si="19"/>
        <v>0</v>
      </c>
      <c r="H195" s="161"/>
      <c r="I195" s="98" t="s">
        <v>942</v>
      </c>
      <c r="J195" s="98" t="str">
        <f>VLOOKUP(I195,Presupuesto!$B$11:$C$566,2,0)</f>
        <v>UTILES DE ESCRITORIO, OFICINA Y ENSE¥ANZA</v>
      </c>
      <c r="K195" s="98" t="str">
        <f t="shared" si="20"/>
        <v>Gestión Administrativa y  financiera en apoyo al Desarrollo Académico</v>
      </c>
      <c r="L195" s="98" t="s">
        <v>1689</v>
      </c>
    </row>
    <row r="196" spans="3:12" x14ac:dyDescent="0.25">
      <c r="C196" s="109" t="s">
        <v>1682</v>
      </c>
      <c r="D196" s="551"/>
      <c r="E196" s="213">
        <v>3</v>
      </c>
      <c r="F196" s="119">
        <v>3800</v>
      </c>
      <c r="G196" s="97">
        <f t="shared" si="19"/>
        <v>11400</v>
      </c>
      <c r="H196" s="161" t="s">
        <v>129</v>
      </c>
      <c r="I196" s="98" t="s">
        <v>955</v>
      </c>
      <c r="J196" s="98" t="str">
        <f>VLOOKUP(I196,Presupuesto!$B$11:$C$566,2,0)</f>
        <v>OTROS RESPUESTOS Y ACCESORIOS MENORES</v>
      </c>
      <c r="K196" s="98" t="str">
        <f t="shared" si="20"/>
        <v>Gestión Administrativa y  financiera en apoyo al Desarrollo Académico</v>
      </c>
      <c r="L196" s="98" t="s">
        <v>1690</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Administrativa y  financiera en apoyo al Desarrollo Académico</v>
      </c>
      <c r="L197" s="336" t="s">
        <v>1731</v>
      </c>
    </row>
    <row r="199" spans="3:12" ht="15.75" thickBot="1" x14ac:dyDescent="0.3"/>
    <row r="200" spans="3:12" ht="15.75" thickBot="1" x14ac:dyDescent="0.3">
      <c r="C200" s="29" t="s">
        <v>43</v>
      </c>
      <c r="D200" s="30">
        <f>SUM(G207:G216)</f>
        <v>50000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278" t="s">
        <v>1697</v>
      </c>
      <c r="E203" s="93"/>
      <c r="F203" s="93"/>
      <c r="G203" s="93"/>
      <c r="H203" s="76"/>
      <c r="I203" s="76"/>
      <c r="J203" s="76"/>
      <c r="K203" s="112"/>
    </row>
    <row r="204" spans="3:12" ht="18.75" x14ac:dyDescent="0.2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3. Publicación del Manual de Procedimientos de Elección de Autoridades Universitarias.</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50"/>
      <c r="E207" s="329"/>
      <c r="F207" s="115">
        <v>30000</v>
      </c>
      <c r="G207" s="330">
        <f t="shared" ref="G207:G215" si="21">E207*F207</f>
        <v>0</v>
      </c>
      <c r="H207" s="331"/>
      <c r="I207" s="116" t="s">
        <v>699</v>
      </c>
      <c r="J207" s="116" t="str">
        <f>VLOOKUP(I207,Presupuesto!$B$11:$C$566,2,0)</f>
        <v>SERVICIOS DE CAPACITACION.</v>
      </c>
      <c r="K207" s="332" t="s">
        <v>1364</v>
      </c>
      <c r="L207" s="116" t="s">
        <v>394</v>
      </c>
    </row>
    <row r="208" spans="3:12" x14ac:dyDescent="0.25">
      <c r="C208" s="99" t="s">
        <v>48</v>
      </c>
      <c r="D208" s="551"/>
      <c r="E208" s="200">
        <v>1</v>
      </c>
      <c r="F208" s="100">
        <v>30000</v>
      </c>
      <c r="G208" s="97">
        <f t="shared" si="21"/>
        <v>30000</v>
      </c>
      <c r="H208" s="161" t="s">
        <v>129</v>
      </c>
      <c r="I208" s="98" t="s">
        <v>717</v>
      </c>
      <c r="J208" s="98" t="str">
        <f>VLOOKUP(I208,Presupuesto!$B$11:$C$566,2,0)</f>
        <v>SERVICIOS DE IMPRENTA PUBLIC.Y REPRODUCCION</v>
      </c>
      <c r="K208" s="98" t="s">
        <v>1364</v>
      </c>
      <c r="L208" s="98" t="s">
        <v>412</v>
      </c>
    </row>
    <row r="209" spans="3:12" x14ac:dyDescent="0.25">
      <c r="C209" s="99" t="s">
        <v>49</v>
      </c>
      <c r="D209" s="551"/>
      <c r="E209" s="200">
        <v>1</v>
      </c>
      <c r="F209" s="100">
        <v>15000</v>
      </c>
      <c r="G209" s="97">
        <f t="shared" si="21"/>
        <v>15000</v>
      </c>
      <c r="H209" s="161" t="s">
        <v>129</v>
      </c>
      <c r="I209" s="98" t="s">
        <v>792</v>
      </c>
      <c r="J209" s="98" t="str">
        <f>VLOOKUP(I209,Presupuesto!$B$11:$C$566,2,0)</f>
        <v>ALIMENTOS B EBIDAS PARA PERSONAS</v>
      </c>
      <c r="K209" s="98" t="str">
        <f t="shared" ref="K209:K216" si="22">$K$207</f>
        <v>Gestión Administrativa y  financiera en apoyo al Desarrollo Académico</v>
      </c>
      <c r="L209" s="98" t="s">
        <v>1684</v>
      </c>
    </row>
    <row r="210" spans="3:12" x14ac:dyDescent="0.25">
      <c r="C210" s="99" t="s">
        <v>50</v>
      </c>
      <c r="D210" s="551"/>
      <c r="E210" s="151">
        <v>0</v>
      </c>
      <c r="F210" s="118">
        <v>10000</v>
      </c>
      <c r="G210" s="97">
        <f t="shared" si="21"/>
        <v>0</v>
      </c>
      <c r="H210" s="161"/>
      <c r="I210" s="323" t="s">
        <v>300</v>
      </c>
      <c r="J210" s="98" t="str">
        <f>VLOOKUP(I210,Presupuesto!$B$11:$C$566,2,0)</f>
        <v>PASAJES (26100-00)</v>
      </c>
      <c r="K210" s="98" t="str">
        <f t="shared" si="22"/>
        <v>Gestión Administrativa y  financiera en apoyo al Desarrollo Académico</v>
      </c>
      <c r="L210" s="98" t="s">
        <v>1693</v>
      </c>
    </row>
    <row r="211" spans="3:12" x14ac:dyDescent="0.25">
      <c r="C211" s="99" t="s">
        <v>417</v>
      </c>
      <c r="D211" s="551"/>
      <c r="E211" s="151">
        <v>0</v>
      </c>
      <c r="F211" s="118">
        <v>250</v>
      </c>
      <c r="G211" s="97">
        <f t="shared" si="21"/>
        <v>0</v>
      </c>
      <c r="H211" s="161"/>
      <c r="I211" s="98" t="s">
        <v>821</v>
      </c>
      <c r="J211" s="98" t="str">
        <f>VLOOKUP(I211,Presupuesto!$B$11:$C$566,2,0)</f>
        <v>PRODUCTOS PAPEL Y CARTON</v>
      </c>
      <c r="K211" s="98" t="str">
        <f t="shared" si="22"/>
        <v>Gestión Administrativa y  financiera en apoyo al Desarrollo Académico</v>
      </c>
      <c r="L211" s="98" t="s">
        <v>1685</v>
      </c>
    </row>
    <row r="212" spans="3:12" x14ac:dyDescent="0.25">
      <c r="C212" s="99" t="s">
        <v>51</v>
      </c>
      <c r="D212" s="551"/>
      <c r="E212" s="200">
        <v>35</v>
      </c>
      <c r="F212" s="100">
        <v>85</v>
      </c>
      <c r="G212" s="97">
        <f t="shared" si="21"/>
        <v>2975</v>
      </c>
      <c r="H212" s="161" t="s">
        <v>129</v>
      </c>
      <c r="I212" s="98" t="s">
        <v>815</v>
      </c>
      <c r="J212" s="98" t="str">
        <f>VLOOKUP(I212,Presupuesto!$B$11:$C$566,2,0)</f>
        <v>PAPEL DE ESCRITORIO</v>
      </c>
      <c r="K212" s="98" t="str">
        <f t="shared" si="22"/>
        <v>Gestión Administrativa y  financiera en apoyo al Desarrollo Académico</v>
      </c>
      <c r="L212" s="98" t="s">
        <v>1686</v>
      </c>
    </row>
    <row r="213" spans="3:12" x14ac:dyDescent="0.25">
      <c r="C213" s="99" t="s">
        <v>1732</v>
      </c>
      <c r="D213" s="551"/>
      <c r="E213" s="200">
        <v>1</v>
      </c>
      <c r="F213" s="100">
        <v>2025</v>
      </c>
      <c r="G213" s="97">
        <f t="shared" si="21"/>
        <v>2025</v>
      </c>
      <c r="H213" s="161" t="s">
        <v>129</v>
      </c>
      <c r="I213" s="98" t="s">
        <v>939</v>
      </c>
      <c r="J213" s="98" t="str">
        <f>VLOOKUP(I213,Presupuesto!$B$11:$C$566,2,0)</f>
        <v>ELEMENTOS DE LIMPIEZA</v>
      </c>
      <c r="K213" s="98" t="str">
        <f t="shared" si="22"/>
        <v>Gestión Administrativa y  financiera en apoyo al Desarrollo Académico</v>
      </c>
      <c r="L213" s="98" t="s">
        <v>1687</v>
      </c>
    </row>
    <row r="214" spans="3:12" x14ac:dyDescent="0.25">
      <c r="C214" s="99" t="s">
        <v>34</v>
      </c>
      <c r="D214" s="551"/>
      <c r="E214" s="200">
        <f>D207/12</f>
        <v>0</v>
      </c>
      <c r="F214" s="100">
        <v>80</v>
      </c>
      <c r="G214" s="97">
        <f t="shared" si="21"/>
        <v>0</v>
      </c>
      <c r="H214" s="161"/>
      <c r="I214" s="98" t="s">
        <v>942</v>
      </c>
      <c r="J214" s="98" t="str">
        <f>VLOOKUP(I214,Presupuesto!$B$11:$C$566,2,0)</f>
        <v>UTILES DE ESCRITORIO, OFICINA Y ENSE¥ANZA</v>
      </c>
      <c r="K214" s="98" t="str">
        <f t="shared" si="22"/>
        <v>Gestión Administrativa y  financiera en apoyo al Desarrollo Académico</v>
      </c>
      <c r="L214" s="98" t="s">
        <v>1688</v>
      </c>
    </row>
    <row r="215" spans="3:12" x14ac:dyDescent="0.25">
      <c r="C215" s="109" t="s">
        <v>52</v>
      </c>
      <c r="D215" s="551"/>
      <c r="E215" s="213">
        <v>0</v>
      </c>
      <c r="F215" s="119">
        <v>25</v>
      </c>
      <c r="G215" s="97">
        <f t="shared" si="21"/>
        <v>0</v>
      </c>
      <c r="H215" s="161"/>
      <c r="I215" s="98" t="s">
        <v>942</v>
      </c>
      <c r="J215" s="98" t="str">
        <f>VLOOKUP(I215,Presupuesto!$B$11:$C$566,2,0)</f>
        <v>UTILES DE ESCRITORIO, OFICINA Y ENSE¥ANZA</v>
      </c>
      <c r="K215" s="98" t="str">
        <f t="shared" si="22"/>
        <v>Gestión Administrativa y  financiera en apoyo al Desarrollo Académico</v>
      </c>
      <c r="L215" s="98" t="s">
        <v>1690</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Administrativa y  financiera en apoyo al Desarrollo Académico</v>
      </c>
      <c r="L216" s="336" t="s">
        <v>1731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80000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278" t="s">
        <v>1698</v>
      </c>
      <c r="E222" s="93"/>
      <c r="F222" s="93"/>
      <c r="G222" s="93"/>
      <c r="H222" s="76"/>
      <c r="I222" s="76"/>
      <c r="J222" s="76"/>
      <c r="K222" s="112"/>
    </row>
    <row r="223" spans="3:12" ht="18.75" x14ac:dyDescent="0.2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4. Aprobación y publicación de Reglamentos y manuales de procedimientos.</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50"/>
      <c r="E226" s="329"/>
      <c r="F226" s="115">
        <v>30000</v>
      </c>
      <c r="G226" s="330">
        <f t="shared" ref="G226:G234" si="23">E226*F226</f>
        <v>0</v>
      </c>
      <c r="H226" s="331"/>
      <c r="I226" s="116" t="s">
        <v>699</v>
      </c>
      <c r="J226" s="116" t="str">
        <f>VLOOKUP(I226,Presupuesto!$B$11:$C$566,2,0)</f>
        <v>SERVICIOS DE CAPACITACION.</v>
      </c>
      <c r="K226" s="332" t="s">
        <v>1364</v>
      </c>
      <c r="L226" s="116" t="s">
        <v>394</v>
      </c>
    </row>
    <row r="227" spans="3:12" x14ac:dyDescent="0.25">
      <c r="C227" s="99" t="s">
        <v>48</v>
      </c>
      <c r="D227" s="551"/>
      <c r="E227" s="200">
        <v>5</v>
      </c>
      <c r="F227" s="100">
        <v>16000</v>
      </c>
      <c r="G227" s="97">
        <f t="shared" si="23"/>
        <v>80000</v>
      </c>
      <c r="H227" s="161" t="s">
        <v>129</v>
      </c>
      <c r="I227" s="98" t="s">
        <v>717</v>
      </c>
      <c r="J227" s="98" t="str">
        <f>VLOOKUP(I227,Presupuesto!$B$11:$C$566,2,0)</f>
        <v>SERVICIOS DE IMPRENTA PUBLIC.Y REPRODUCCION</v>
      </c>
      <c r="K227" s="98" t="str">
        <f>$K$226</f>
        <v>Gestión Administrativa y  financiera en apoyo al Desarrollo Académico</v>
      </c>
      <c r="L227" s="98" t="s">
        <v>412</v>
      </c>
    </row>
    <row r="228" spans="3:12" x14ac:dyDescent="0.25">
      <c r="C228" s="99" t="s">
        <v>49</v>
      </c>
      <c r="D228" s="551"/>
      <c r="E228" s="200">
        <f>D226</f>
        <v>0</v>
      </c>
      <c r="F228" s="100">
        <v>150</v>
      </c>
      <c r="G228" s="97">
        <f t="shared" si="23"/>
        <v>0</v>
      </c>
      <c r="H228" s="161"/>
      <c r="I228" s="98" t="s">
        <v>792</v>
      </c>
      <c r="J228" s="98" t="str">
        <f>VLOOKUP(I228,Presupuesto!$B$11:$C$566,2,0)</f>
        <v>ALIMENTOS B EBIDAS PARA PERSONAS</v>
      </c>
      <c r="K228" s="98" t="str">
        <f t="shared" ref="K228:K235" si="24">$K$226</f>
        <v>Gestión Administrativa y  financiera en apoyo al Desarrollo Académico</v>
      </c>
      <c r="L228" s="98" t="s">
        <v>396</v>
      </c>
    </row>
    <row r="229" spans="3:12" x14ac:dyDescent="0.25">
      <c r="C229" s="99" t="s">
        <v>50</v>
      </c>
      <c r="D229" s="551"/>
      <c r="E229" s="151">
        <v>0</v>
      </c>
      <c r="F229" s="118">
        <v>10000</v>
      </c>
      <c r="G229" s="97">
        <f t="shared" si="23"/>
        <v>0</v>
      </c>
      <c r="H229" s="161"/>
      <c r="I229" s="323" t="s">
        <v>300</v>
      </c>
      <c r="J229" s="98" t="str">
        <f>VLOOKUP(I229,Presupuesto!$B$11:$C$566,2,0)</f>
        <v>PASAJES (26100-00)</v>
      </c>
      <c r="K229" s="98" t="str">
        <f t="shared" si="24"/>
        <v>Gestión Administrativa y  financiera en apoyo al Desarrollo Académico</v>
      </c>
      <c r="L229" s="98" t="s">
        <v>1685</v>
      </c>
    </row>
    <row r="230" spans="3:12" x14ac:dyDescent="0.25">
      <c r="C230" s="99" t="s">
        <v>417</v>
      </c>
      <c r="D230" s="551"/>
      <c r="E230" s="151">
        <v>0</v>
      </c>
      <c r="F230" s="118">
        <v>250</v>
      </c>
      <c r="G230" s="97">
        <f t="shared" si="23"/>
        <v>0</v>
      </c>
      <c r="H230" s="161"/>
      <c r="I230" s="98" t="s">
        <v>821</v>
      </c>
      <c r="J230" s="98" t="str">
        <f>VLOOKUP(I230,Presupuesto!$B$11:$C$566,2,0)</f>
        <v>PRODUCTOS PAPEL Y CARTON</v>
      </c>
      <c r="K230" s="98" t="str">
        <f t="shared" si="24"/>
        <v>Gestión Administrativa y  financiera en apoyo al Desarrollo Académico</v>
      </c>
      <c r="L230" s="98" t="s">
        <v>1686</v>
      </c>
    </row>
    <row r="231" spans="3:12" x14ac:dyDescent="0.25">
      <c r="C231" s="99" t="s">
        <v>51</v>
      </c>
      <c r="D231" s="551"/>
      <c r="E231" s="200">
        <f>(D226*25)/500</f>
        <v>0</v>
      </c>
      <c r="F231" s="100">
        <v>85</v>
      </c>
      <c r="G231" s="97">
        <f t="shared" si="23"/>
        <v>0</v>
      </c>
      <c r="H231" s="161"/>
      <c r="I231" s="98" t="s">
        <v>821</v>
      </c>
      <c r="J231" s="98" t="str">
        <f>VLOOKUP(I231,Presupuesto!$B$11:$C$566,2,0)</f>
        <v>PRODUCTOS PAPEL Y CARTON</v>
      </c>
      <c r="K231" s="98" t="str">
        <f t="shared" si="24"/>
        <v>Gestión Administrativa y  financiera en apoyo al Desarrollo Académico</v>
      </c>
      <c r="L231" s="98" t="s">
        <v>1687</v>
      </c>
    </row>
    <row r="232" spans="3:12" x14ac:dyDescent="0.25">
      <c r="C232" s="99" t="s">
        <v>123</v>
      </c>
      <c r="D232" s="551"/>
      <c r="E232" s="200">
        <f>D226/12</f>
        <v>0</v>
      </c>
      <c r="F232" s="100">
        <v>36</v>
      </c>
      <c r="G232" s="97">
        <f t="shared" si="23"/>
        <v>0</v>
      </c>
      <c r="H232" s="161"/>
      <c r="I232" s="98" t="s">
        <v>942</v>
      </c>
      <c r="J232" s="98" t="str">
        <f>VLOOKUP(I232,Presupuesto!$B$11:$C$566,2,0)</f>
        <v>UTILES DE ESCRITORIO, OFICINA Y ENSE¥ANZA</v>
      </c>
      <c r="K232" s="98" t="str">
        <f t="shared" si="24"/>
        <v>Gestión Administrativa y  financiera en apoyo al Desarrollo Académico</v>
      </c>
      <c r="L232" s="98" t="s">
        <v>1688</v>
      </c>
    </row>
    <row r="233" spans="3:12" x14ac:dyDescent="0.25">
      <c r="C233" s="99" t="s">
        <v>34</v>
      </c>
      <c r="D233" s="551"/>
      <c r="E233" s="200">
        <f>D226/12</f>
        <v>0</v>
      </c>
      <c r="F233" s="100">
        <v>80</v>
      </c>
      <c r="G233" s="97">
        <f t="shared" si="23"/>
        <v>0</v>
      </c>
      <c r="H233" s="161"/>
      <c r="I233" s="98" t="s">
        <v>942</v>
      </c>
      <c r="J233" s="98" t="str">
        <f>VLOOKUP(I233,Presupuesto!$B$11:$C$566,2,0)</f>
        <v>UTILES DE ESCRITORIO, OFICINA Y ENSE¥ANZA</v>
      </c>
      <c r="K233" s="98" t="str">
        <f t="shared" si="24"/>
        <v>Gestión Administrativa y  financiera en apoyo al Desarrollo Académico</v>
      </c>
      <c r="L233" s="98" t="s">
        <v>1689</v>
      </c>
    </row>
    <row r="234" spans="3:12" x14ac:dyDescent="0.25">
      <c r="C234" s="109" t="s">
        <v>52</v>
      </c>
      <c r="D234" s="551"/>
      <c r="E234" s="213">
        <v>0</v>
      </c>
      <c r="F234" s="119">
        <v>25</v>
      </c>
      <c r="G234" s="97">
        <f t="shared" si="23"/>
        <v>0</v>
      </c>
      <c r="H234" s="161"/>
      <c r="I234" s="98" t="s">
        <v>942</v>
      </c>
      <c r="J234" s="98" t="str">
        <f>VLOOKUP(I234,Presupuesto!$B$11:$C$566,2,0)</f>
        <v>UTILES DE ESCRITORIO, OFICINA Y ENSE¥ANZA</v>
      </c>
      <c r="K234" s="98" t="str">
        <f t="shared" si="24"/>
        <v>Gestión Administrativa y  financiera en apoyo al Desarrollo Académico</v>
      </c>
      <c r="L234" s="98" t="s">
        <v>1690</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Administrativa y  financiera en apoyo al Desarrollo Académico</v>
      </c>
      <c r="L235" s="336" t="s">
        <v>1691</v>
      </c>
    </row>
    <row r="237" spans="3:12" ht="15.75" thickBot="1" x14ac:dyDescent="0.3"/>
    <row r="238" spans="3:12" s="467" customFormat="1" ht="15.75" thickBot="1" x14ac:dyDescent="0.3">
      <c r="C238" s="29" t="s">
        <v>43</v>
      </c>
      <c r="D238" s="30">
        <f>SUM(G245:G254)</f>
        <v>150000</v>
      </c>
      <c r="E238" s="93"/>
      <c r="F238" s="93"/>
      <c r="G238" s="93"/>
      <c r="H238" s="76"/>
      <c r="I238" s="76"/>
      <c r="J238" s="76"/>
      <c r="K238" s="112"/>
    </row>
    <row r="239" spans="3:12" s="467" customFormat="1" x14ac:dyDescent="0.25">
      <c r="C239" s="70"/>
      <c r="D239" s="31"/>
      <c r="E239" s="93"/>
      <c r="F239" s="93"/>
      <c r="G239" s="93"/>
      <c r="H239" s="76"/>
      <c r="I239" s="76"/>
      <c r="J239" s="76"/>
      <c r="K239" s="112"/>
    </row>
    <row r="240" spans="3:12" s="467" customFormat="1" x14ac:dyDescent="0.25">
      <c r="C240" s="70"/>
      <c r="D240" s="31"/>
      <c r="E240" s="93"/>
      <c r="F240" s="93"/>
      <c r="G240" s="93"/>
      <c r="H240" s="76"/>
      <c r="I240" s="76"/>
      <c r="J240" s="76"/>
      <c r="K240" s="112"/>
    </row>
    <row r="241" spans="3:12" s="467" customFormat="1" ht="15.75" x14ac:dyDescent="0.25">
      <c r="C241" s="202" t="s">
        <v>392</v>
      </c>
      <c r="D241" s="278" t="s">
        <v>1700</v>
      </c>
      <c r="E241" s="93"/>
      <c r="F241" s="93"/>
      <c r="G241" s="93"/>
      <c r="H241" s="76"/>
      <c r="I241" s="76"/>
      <c r="J241" s="76"/>
      <c r="K241" s="112"/>
    </row>
    <row r="242" spans="3:12" s="467" customFormat="1" ht="18.75" x14ac:dyDescent="0.25">
      <c r="C242" s="211"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6. Fortalecimiento del nuevo modelo basado en gestión de riesgo  de la Oficina de Auditoría Interna.</v>
      </c>
      <c r="D242" s="31"/>
      <c r="E242" s="93"/>
      <c r="F242" s="93"/>
      <c r="G242" s="93"/>
      <c r="H242" s="76"/>
      <c r="I242" s="76"/>
      <c r="J242" s="76"/>
      <c r="K242" s="112"/>
    </row>
    <row r="243" spans="3:12" s="467" customFormat="1" ht="15.75" thickBot="1" x14ac:dyDescent="0.3">
      <c r="C243" s="70"/>
      <c r="D243" s="31"/>
      <c r="E243" s="93"/>
      <c r="F243" s="93"/>
      <c r="G243" s="93"/>
      <c r="H243" s="76"/>
      <c r="I243" s="76"/>
      <c r="J243" s="76"/>
      <c r="K243" s="112"/>
    </row>
    <row r="244" spans="3:12" s="467" customFormat="1" ht="30.75" thickBot="1" x14ac:dyDescent="0.3">
      <c r="C244" s="126" t="s">
        <v>44</v>
      </c>
      <c r="D244" s="129" t="s">
        <v>45</v>
      </c>
      <c r="E244" s="128" t="s">
        <v>55</v>
      </c>
      <c r="F244" s="128" t="s">
        <v>57</v>
      </c>
      <c r="G244" s="127" t="s">
        <v>27</v>
      </c>
      <c r="H244" s="133" t="s">
        <v>131</v>
      </c>
      <c r="I244" s="128" t="s">
        <v>46</v>
      </c>
      <c r="J244" s="128" t="s">
        <v>132</v>
      </c>
      <c r="K244" s="128" t="s">
        <v>410</v>
      </c>
      <c r="L244" s="128" t="s">
        <v>411</v>
      </c>
    </row>
    <row r="245" spans="3:12" s="467" customFormat="1" x14ac:dyDescent="0.25">
      <c r="C245" s="328" t="s">
        <v>47</v>
      </c>
      <c r="D245" s="550"/>
      <c r="E245" s="329">
        <v>2</v>
      </c>
      <c r="F245" s="115">
        <v>75000</v>
      </c>
      <c r="G245" s="330">
        <f t="shared" ref="G245:G253" si="25">E245*F245</f>
        <v>150000</v>
      </c>
      <c r="H245" s="331" t="s">
        <v>129</v>
      </c>
      <c r="I245" s="116" t="s">
        <v>699</v>
      </c>
      <c r="J245" s="116" t="str">
        <f>VLOOKUP(I245,Presupuesto!$B$11:$C$566,2,0)</f>
        <v>SERVICIOS DE CAPACITACION.</v>
      </c>
      <c r="K245" s="332" t="s">
        <v>1364</v>
      </c>
      <c r="L245" s="116" t="s">
        <v>394</v>
      </c>
    </row>
    <row r="246" spans="3:12" s="467" customFormat="1" x14ac:dyDescent="0.25">
      <c r="C246" s="99" t="s">
        <v>48</v>
      </c>
      <c r="D246" s="551"/>
      <c r="E246" s="200"/>
      <c r="F246" s="100">
        <v>16000</v>
      </c>
      <c r="G246" s="97">
        <f t="shared" si="25"/>
        <v>0</v>
      </c>
      <c r="H246" s="161"/>
      <c r="I246" s="98" t="s">
        <v>717</v>
      </c>
      <c r="J246" s="98" t="str">
        <f>VLOOKUP(I246,Presupuesto!$B$11:$C$566,2,0)</f>
        <v>SERVICIOS DE IMPRENTA PUBLIC.Y REPRODUCCION</v>
      </c>
      <c r="K246" s="98" t="str">
        <f>$K$226</f>
        <v>Gestión Administrativa y  financiera en apoyo al Desarrollo Académico</v>
      </c>
      <c r="L246" s="98" t="s">
        <v>412</v>
      </c>
    </row>
    <row r="247" spans="3:12" s="467" customFormat="1" x14ac:dyDescent="0.25">
      <c r="C247" s="99" t="s">
        <v>49</v>
      </c>
      <c r="D247" s="551"/>
      <c r="E247" s="200">
        <f>D245</f>
        <v>0</v>
      </c>
      <c r="F247" s="100">
        <v>150</v>
      </c>
      <c r="G247" s="97">
        <f t="shared" si="25"/>
        <v>0</v>
      </c>
      <c r="H247" s="161"/>
      <c r="I247" s="98" t="s">
        <v>792</v>
      </c>
      <c r="J247" s="98" t="str">
        <f>VLOOKUP(I247,Presupuesto!$B$11:$C$566,2,0)</f>
        <v>ALIMENTOS B EBIDAS PARA PERSONAS</v>
      </c>
      <c r="K247" s="98" t="str">
        <f t="shared" ref="K247:K254" si="26">$K$226</f>
        <v>Gestión Administrativa y  financiera en apoyo al Desarrollo Académico</v>
      </c>
      <c r="L247" s="98" t="s">
        <v>396</v>
      </c>
    </row>
    <row r="248" spans="3:12" s="467" customFormat="1" x14ac:dyDescent="0.25">
      <c r="C248" s="99" t="s">
        <v>50</v>
      </c>
      <c r="D248" s="551"/>
      <c r="E248" s="151">
        <v>0</v>
      </c>
      <c r="F248" s="118">
        <v>10000</v>
      </c>
      <c r="G248" s="97">
        <f t="shared" si="25"/>
        <v>0</v>
      </c>
      <c r="H248" s="161"/>
      <c r="I248" s="323" t="s">
        <v>300</v>
      </c>
      <c r="J248" s="98" t="str">
        <f>VLOOKUP(I248,Presupuesto!$B$11:$C$566,2,0)</f>
        <v>PASAJES (26100-00)</v>
      </c>
      <c r="K248" s="98" t="str">
        <f t="shared" si="26"/>
        <v>Gestión Administrativa y  financiera en apoyo al Desarrollo Académico</v>
      </c>
      <c r="L248" s="98" t="s">
        <v>1685</v>
      </c>
    </row>
    <row r="249" spans="3:12" s="467" customFormat="1" x14ac:dyDescent="0.25">
      <c r="C249" s="99" t="s">
        <v>417</v>
      </c>
      <c r="D249" s="551"/>
      <c r="E249" s="151">
        <v>0</v>
      </c>
      <c r="F249" s="118">
        <v>250</v>
      </c>
      <c r="G249" s="97">
        <f t="shared" si="25"/>
        <v>0</v>
      </c>
      <c r="H249" s="161"/>
      <c r="I249" s="98" t="s">
        <v>821</v>
      </c>
      <c r="J249" s="98" t="str">
        <f>VLOOKUP(I249,Presupuesto!$B$11:$C$566,2,0)</f>
        <v>PRODUCTOS PAPEL Y CARTON</v>
      </c>
      <c r="K249" s="98" t="str">
        <f t="shared" si="26"/>
        <v>Gestión Administrativa y  financiera en apoyo al Desarrollo Académico</v>
      </c>
      <c r="L249" s="98" t="s">
        <v>1686</v>
      </c>
    </row>
    <row r="250" spans="3:12" s="467" customFormat="1" x14ac:dyDescent="0.25">
      <c r="C250" s="99" t="s">
        <v>51</v>
      </c>
      <c r="D250" s="551"/>
      <c r="E250" s="200">
        <f>(D245*25)/500</f>
        <v>0</v>
      </c>
      <c r="F250" s="100">
        <v>85</v>
      </c>
      <c r="G250" s="97">
        <f t="shared" si="25"/>
        <v>0</v>
      </c>
      <c r="H250" s="161"/>
      <c r="I250" s="98" t="s">
        <v>821</v>
      </c>
      <c r="J250" s="98" t="str">
        <f>VLOOKUP(I250,Presupuesto!$B$11:$C$566,2,0)</f>
        <v>PRODUCTOS PAPEL Y CARTON</v>
      </c>
      <c r="K250" s="98" t="str">
        <f t="shared" si="26"/>
        <v>Gestión Administrativa y  financiera en apoyo al Desarrollo Académico</v>
      </c>
      <c r="L250" s="98" t="s">
        <v>1687</v>
      </c>
    </row>
    <row r="251" spans="3:12" s="467" customFormat="1" x14ac:dyDescent="0.25">
      <c r="C251" s="99" t="s">
        <v>123</v>
      </c>
      <c r="D251" s="551"/>
      <c r="E251" s="200">
        <f>D245/12</f>
        <v>0</v>
      </c>
      <c r="F251" s="100">
        <v>36</v>
      </c>
      <c r="G251" s="97">
        <f t="shared" si="25"/>
        <v>0</v>
      </c>
      <c r="H251" s="161"/>
      <c r="I251" s="98" t="s">
        <v>942</v>
      </c>
      <c r="J251" s="98" t="str">
        <f>VLOOKUP(I251,Presupuesto!$B$11:$C$566,2,0)</f>
        <v>UTILES DE ESCRITORIO, OFICINA Y ENSE¥ANZA</v>
      </c>
      <c r="K251" s="98" t="str">
        <f t="shared" si="26"/>
        <v>Gestión Administrativa y  financiera en apoyo al Desarrollo Académico</v>
      </c>
      <c r="L251" s="98" t="s">
        <v>1688</v>
      </c>
    </row>
    <row r="252" spans="3:12" s="467" customFormat="1" x14ac:dyDescent="0.25">
      <c r="C252" s="99" t="s">
        <v>34</v>
      </c>
      <c r="D252" s="551"/>
      <c r="E252" s="200">
        <f>D245/12</f>
        <v>0</v>
      </c>
      <c r="F252" s="100">
        <v>80</v>
      </c>
      <c r="G252" s="97">
        <f t="shared" si="25"/>
        <v>0</v>
      </c>
      <c r="H252" s="161"/>
      <c r="I252" s="98" t="s">
        <v>942</v>
      </c>
      <c r="J252" s="98" t="str">
        <f>VLOOKUP(I252,Presupuesto!$B$11:$C$566,2,0)</f>
        <v>UTILES DE ESCRITORIO, OFICINA Y ENSE¥ANZA</v>
      </c>
      <c r="K252" s="98" t="str">
        <f t="shared" si="26"/>
        <v>Gestión Administrativa y  financiera en apoyo al Desarrollo Académico</v>
      </c>
      <c r="L252" s="98" t="s">
        <v>1689</v>
      </c>
    </row>
    <row r="253" spans="3:12" s="467" customFormat="1" x14ac:dyDescent="0.25">
      <c r="C253" s="109" t="s">
        <v>52</v>
      </c>
      <c r="D253" s="551"/>
      <c r="E253" s="213">
        <v>0</v>
      </c>
      <c r="F253" s="119">
        <v>25</v>
      </c>
      <c r="G253" s="97">
        <f t="shared" si="25"/>
        <v>0</v>
      </c>
      <c r="H253" s="161"/>
      <c r="I253" s="98" t="s">
        <v>942</v>
      </c>
      <c r="J253" s="98" t="str">
        <f>VLOOKUP(I253,Presupuesto!$B$11:$C$566,2,0)</f>
        <v>UTILES DE ESCRITORIO, OFICINA Y ENSE¥ANZA</v>
      </c>
      <c r="K253" s="98" t="str">
        <f t="shared" si="26"/>
        <v>Gestión Administrativa y  financiera en apoyo al Desarrollo Académico</v>
      </c>
      <c r="L253" s="98" t="s">
        <v>1690</v>
      </c>
    </row>
    <row r="254" spans="3:12" s="467" customFormat="1" ht="15.75" thickBot="1" x14ac:dyDescent="0.3">
      <c r="C254" s="217" t="s">
        <v>430</v>
      </c>
      <c r="D254" s="218">
        <v>0</v>
      </c>
      <c r="E254" s="333">
        <v>0</v>
      </c>
      <c r="F254" s="104">
        <f>HLOOKUP(C254,$AH$2:$BU$3,2,0)</f>
        <v>1150</v>
      </c>
      <c r="G254" s="105">
        <f>D254*E254*F254</f>
        <v>0</v>
      </c>
      <c r="H254" s="334"/>
      <c r="I254" s="335" t="s">
        <v>301</v>
      </c>
      <c r="J254" s="106" t="str">
        <f>VLOOKUP(I254,Presupuesto!$B$11:$C$566,2,0)</f>
        <v>VIATICOS (26200-00)</v>
      </c>
      <c r="K254" s="336" t="str">
        <f t="shared" si="26"/>
        <v>Gestión Administrativa y  financiera en apoyo al Desarrollo Académico</v>
      </c>
      <c r="L254" s="336" t="s">
        <v>1691</v>
      </c>
    </row>
    <row r="256" spans="3:12" ht="15.75" thickBot="1" x14ac:dyDescent="0.3"/>
    <row r="257" spans="3:12" s="467" customFormat="1" ht="15.75" thickBot="1" x14ac:dyDescent="0.3">
      <c r="C257" s="29" t="s">
        <v>43</v>
      </c>
      <c r="D257" s="30">
        <f>SUM(G264:G276)</f>
        <v>1000000.2</v>
      </c>
      <c r="E257" s="93"/>
      <c r="F257" s="93"/>
      <c r="G257" s="93"/>
      <c r="H257" s="76"/>
      <c r="I257" s="76"/>
      <c r="J257" s="76"/>
      <c r="K257" s="112"/>
    </row>
    <row r="258" spans="3:12" s="467" customFormat="1" x14ac:dyDescent="0.25">
      <c r="C258" s="70"/>
      <c r="D258" s="31"/>
      <c r="E258" s="93"/>
      <c r="F258" s="93"/>
      <c r="G258" s="93"/>
      <c r="H258" s="76"/>
      <c r="I258" s="76"/>
      <c r="J258" s="76"/>
      <c r="K258" s="112"/>
    </row>
    <row r="259" spans="3:12" s="467" customFormat="1" x14ac:dyDescent="0.25">
      <c r="C259" s="70"/>
      <c r="D259" s="31"/>
      <c r="E259" s="93"/>
      <c r="F259" s="93"/>
      <c r="G259" s="93"/>
      <c r="H259" s="76"/>
      <c r="I259" s="76"/>
      <c r="J259" s="76"/>
      <c r="K259" s="112"/>
    </row>
    <row r="260" spans="3:12" s="467" customFormat="1" ht="15.75" x14ac:dyDescent="0.25">
      <c r="C260" s="202" t="s">
        <v>392</v>
      </c>
      <c r="D260" s="278" t="s">
        <v>1701</v>
      </c>
      <c r="E260" s="93"/>
      <c r="F260" s="93"/>
      <c r="G260" s="93"/>
      <c r="H260" s="76"/>
      <c r="I260" s="76"/>
      <c r="J260" s="76"/>
      <c r="K260" s="112"/>
    </row>
    <row r="261" spans="3:12" s="467" customFormat="1" ht="18.75" x14ac:dyDescent="0.25">
      <c r="C261" s="211" t="str">
        <f>IFERROR(VLOOKUP(D260,'1. Desarrollo e Innov. Curricu.'!$E:$F,2,FALSE),IFERROR(VLOOKUP(D260,'2. Investigación Científica'!$E:$F,2,FALSE),IFERROR(VLOOKUP(D260,'3. Vinculación Univ. Sociedad'!$E:$F,2,FALSE),IFERROR(VLOOKUP(D260,'4. Docencia y Profesorado Univ.'!$E:$F,2,FALSE),IFERROR(VLOOKUP(D260,'5. Estudiantes y Graduados'!$E:$F,2,FALSE),IFERROR(VLOOKUP(D260,'11. Gestion Administrativa'!$E:$F,2,FALSE),IFERROR(VLOOKUP(D260,'13. Gestión Académica'!$E:$F,2,FALSE),IFERROR(VLOOKUP(D260,'8. Asegura. de la Calid. y M'!$E:$F,2,FALSE),IFERROR(VLOOKUP(D260,'6. Gestión del Conocimiento'!$E:$F,2,FALSE),IFERROR(VLOOKUP(D260,'15. Gobernabilidad y Proceso...'!$E:$F,2,FALSE),IFERROR(VLOOKUP(D260,'12. Gestión del Talento Humano'!$E:$F,2,FALSE),IFERROR(VLOOKUP(D260,'14. Internacional... de la E.S.'!$E:$F,2,FALSE),IFERROR(VLOOKUP(D260,'10. Posgrado'!$E:$F,2,FALSE),IFERROR(VLOOKUP(D260,'17. Gestión TIC'!$E:$F,2,FALSE),IFERROR(VLOOKUP(D260,'16. Desa. del Sistema Educ.Sup.'!$E:$F,2,FALSE),IFERROR(VLOOKUP(D260,'9. Cultura de Inno. Insti...'!$E:$F,2,FALSE),VLOOKUP(D260,'7. Lo Esencial de la Reforma U.'!$E:$F,2,0)))))))))))))))))</f>
        <v>7. Sesiones de trabajo del Pleno de Directores para dar cumplimiento a las atribuciones de la Ley Orgánica y sus reglamentos.</v>
      </c>
      <c r="D261" s="31"/>
      <c r="E261" s="93"/>
      <c r="F261" s="93"/>
      <c r="G261" s="93"/>
      <c r="H261" s="76"/>
      <c r="I261" s="76"/>
      <c r="J261" s="76"/>
      <c r="K261" s="112"/>
    </row>
    <row r="262" spans="3:12" s="467" customFormat="1" ht="15.75" thickBot="1" x14ac:dyDescent="0.3">
      <c r="C262" s="70"/>
      <c r="D262" s="31"/>
      <c r="E262" s="93"/>
      <c r="F262" s="93"/>
      <c r="G262" s="93"/>
      <c r="H262" s="76"/>
      <c r="I262" s="76"/>
      <c r="J262" s="76"/>
      <c r="K262" s="112"/>
    </row>
    <row r="263" spans="3:12" s="467" customFormat="1" ht="30.75" thickBot="1" x14ac:dyDescent="0.3">
      <c r="C263" s="126" t="s">
        <v>44</v>
      </c>
      <c r="D263" s="129" t="s">
        <v>45</v>
      </c>
      <c r="E263" s="128" t="s">
        <v>55</v>
      </c>
      <c r="F263" s="128" t="s">
        <v>57</v>
      </c>
      <c r="G263" s="127" t="s">
        <v>27</v>
      </c>
      <c r="H263" s="133" t="s">
        <v>131</v>
      </c>
      <c r="I263" s="128" t="s">
        <v>46</v>
      </c>
      <c r="J263" s="128" t="s">
        <v>132</v>
      </c>
      <c r="K263" s="128" t="s">
        <v>410</v>
      </c>
      <c r="L263" s="128" t="s">
        <v>411</v>
      </c>
    </row>
    <row r="264" spans="3:12" s="467" customFormat="1" x14ac:dyDescent="0.25">
      <c r="C264" s="328" t="s">
        <v>1740</v>
      </c>
      <c r="D264" s="550"/>
      <c r="E264" s="329">
        <v>10</v>
      </c>
      <c r="F264" s="115">
        <v>2000</v>
      </c>
      <c r="G264" s="330">
        <f t="shared" ref="G264:G275" si="27">E264*F264</f>
        <v>20000</v>
      </c>
      <c r="H264" s="331" t="s">
        <v>129</v>
      </c>
      <c r="I264" s="116" t="s">
        <v>871</v>
      </c>
      <c r="J264" s="116" t="str">
        <f>VLOOKUP(I264,Presupuesto!$B$11:$C$566,2,0)</f>
        <v>GASOLINA</v>
      </c>
      <c r="K264" s="332" t="s">
        <v>1364</v>
      </c>
      <c r="L264" s="116" t="s">
        <v>394</v>
      </c>
    </row>
    <row r="265" spans="3:12" s="467" customFormat="1" x14ac:dyDescent="0.25">
      <c r="C265" s="99" t="s">
        <v>1738</v>
      </c>
      <c r="D265" s="551"/>
      <c r="E265" s="200">
        <v>40</v>
      </c>
      <c r="F265" s="100">
        <v>150</v>
      </c>
      <c r="G265" s="97">
        <f t="shared" si="27"/>
        <v>6000</v>
      </c>
      <c r="H265" s="161" t="s">
        <v>129</v>
      </c>
      <c r="I265" s="98" t="s">
        <v>819</v>
      </c>
      <c r="J265" s="98" t="str">
        <f>VLOOKUP(I265,Presupuesto!$B$11:$C$566,2,0)</f>
        <v>PRODUCTOS DE ARTES GRAFICAS</v>
      </c>
      <c r="K265" s="98" t="str">
        <f>$K$226</f>
        <v>Gestión Administrativa y  financiera en apoyo al Desarrollo Académico</v>
      </c>
      <c r="L265" s="98" t="s">
        <v>412</v>
      </c>
    </row>
    <row r="266" spans="3:12" s="467" customFormat="1" x14ac:dyDescent="0.25">
      <c r="C266" s="99" t="s">
        <v>49</v>
      </c>
      <c r="D266" s="551"/>
      <c r="E266" s="200">
        <v>28</v>
      </c>
      <c r="F266" s="100">
        <v>9000</v>
      </c>
      <c r="G266" s="97">
        <f t="shared" si="27"/>
        <v>252000</v>
      </c>
      <c r="H266" s="161" t="s">
        <v>129</v>
      </c>
      <c r="I266" s="98" t="s">
        <v>792</v>
      </c>
      <c r="J266" s="98" t="str">
        <f>VLOOKUP(I266,Presupuesto!$B$11:$C$566,2,0)</f>
        <v>ALIMENTOS B EBIDAS PARA PERSONAS</v>
      </c>
      <c r="K266" s="98" t="str">
        <f t="shared" ref="K266:K276" si="28">$K$226</f>
        <v>Gestión Administrativa y  financiera en apoyo al Desarrollo Académico</v>
      </c>
      <c r="L266" s="98" t="s">
        <v>396</v>
      </c>
    </row>
    <row r="267" spans="3:12" s="467" customFormat="1" x14ac:dyDescent="0.25">
      <c r="C267" s="99" t="s">
        <v>50</v>
      </c>
      <c r="D267" s="551"/>
      <c r="E267" s="151">
        <v>28</v>
      </c>
      <c r="F267" s="118">
        <v>4600</v>
      </c>
      <c r="G267" s="97">
        <f t="shared" si="27"/>
        <v>128800</v>
      </c>
      <c r="H267" s="161" t="s">
        <v>129</v>
      </c>
      <c r="I267" s="323" t="s">
        <v>306</v>
      </c>
      <c r="J267" s="98" t="str">
        <f>VLOOKUP(I267,Presupuesto!$B$11:$C$566,2,0)</f>
        <v>PASAJES NACIONALES (26110-00)</v>
      </c>
      <c r="K267" s="98" t="str">
        <f t="shared" si="28"/>
        <v>Gestión Administrativa y  financiera en apoyo al Desarrollo Académico</v>
      </c>
      <c r="L267" s="98" t="s">
        <v>1685</v>
      </c>
    </row>
    <row r="268" spans="3:12" s="467" customFormat="1" x14ac:dyDescent="0.25">
      <c r="C268" s="99" t="s">
        <v>1741</v>
      </c>
      <c r="D268" s="551"/>
      <c r="E268" s="200">
        <v>4</v>
      </c>
      <c r="F268" s="100">
        <v>5000</v>
      </c>
      <c r="G268" s="97">
        <f t="shared" si="27"/>
        <v>20000</v>
      </c>
      <c r="H268" s="161" t="s">
        <v>129</v>
      </c>
      <c r="I268" s="98" t="s">
        <v>790</v>
      </c>
      <c r="J268" s="98" t="str">
        <f>VLOOKUP(I268,Presupuesto!$B$11:$C$566,2,0)</f>
        <v>ACTUACIONES ARTISTICAS</v>
      </c>
      <c r="K268" s="98" t="str">
        <f t="shared" si="28"/>
        <v>Gestión Administrativa y  financiera en apoyo al Desarrollo Académico</v>
      </c>
      <c r="L268" s="98" t="s">
        <v>1689</v>
      </c>
    </row>
    <row r="269" spans="3:12" s="467" customFormat="1" x14ac:dyDescent="0.25">
      <c r="C269" s="99" t="s">
        <v>1742</v>
      </c>
      <c r="D269" s="551"/>
      <c r="E269" s="200">
        <v>4</v>
      </c>
      <c r="F269" s="100">
        <v>7741</v>
      </c>
      <c r="G269" s="97">
        <f t="shared" ref="G269" si="29">E269*F269</f>
        <v>30964</v>
      </c>
      <c r="H269" s="161" t="s">
        <v>129</v>
      </c>
      <c r="I269" s="98" t="s">
        <v>731</v>
      </c>
      <c r="J269" s="98" t="str">
        <f>VLOOKUP(I269,Presupuesto!$B$11:$C$566,2,0)</f>
        <v>PUBLICIDAD Y PROPAGANDA</v>
      </c>
      <c r="K269" s="98" t="str">
        <f t="shared" si="28"/>
        <v>Gestión Administrativa y  financiera en apoyo al Desarrollo Académico</v>
      </c>
      <c r="L269" s="98" t="s">
        <v>1688</v>
      </c>
    </row>
    <row r="270" spans="3:12" s="467" customFormat="1" x14ac:dyDescent="0.25">
      <c r="C270" s="99" t="s">
        <v>1736</v>
      </c>
      <c r="D270" s="551"/>
      <c r="E270" s="151">
        <v>28</v>
      </c>
      <c r="F270" s="118">
        <v>860</v>
      </c>
      <c r="G270" s="97">
        <f t="shared" si="27"/>
        <v>24080</v>
      </c>
      <c r="H270" s="161" t="s">
        <v>129</v>
      </c>
      <c r="I270" s="98" t="s">
        <v>711</v>
      </c>
      <c r="J270" s="98" t="str">
        <f>VLOOKUP(I270,Presupuesto!$B$11:$C$566,2,0)</f>
        <v>SERVICIO DE TRANSPORTE EVENTUALES</v>
      </c>
      <c r="K270" s="98" t="str">
        <f t="shared" si="28"/>
        <v>Gestión Administrativa y  financiera en apoyo al Desarrollo Académico</v>
      </c>
      <c r="L270" s="98" t="s">
        <v>1686</v>
      </c>
    </row>
    <row r="271" spans="3:12" s="467" customFormat="1" x14ac:dyDescent="0.25">
      <c r="C271" s="99" t="s">
        <v>51</v>
      </c>
      <c r="D271" s="551"/>
      <c r="E271" s="200">
        <v>300</v>
      </c>
      <c r="F271" s="100">
        <v>85</v>
      </c>
      <c r="G271" s="97">
        <f t="shared" si="27"/>
        <v>25500</v>
      </c>
      <c r="H271" s="161" t="s">
        <v>129</v>
      </c>
      <c r="I271" s="98" t="s">
        <v>815</v>
      </c>
      <c r="J271" s="98" t="str">
        <f>VLOOKUP(I271,Presupuesto!$B$11:$C$566,2,0)</f>
        <v>PAPEL DE ESCRITORIO</v>
      </c>
      <c r="K271" s="98" t="str">
        <f t="shared" si="28"/>
        <v>Gestión Administrativa y  financiera en apoyo al Desarrollo Académico</v>
      </c>
      <c r="L271" s="98" t="s">
        <v>1687</v>
      </c>
    </row>
    <row r="272" spans="3:12" s="467" customFormat="1" x14ac:dyDescent="0.25">
      <c r="C272" s="99" t="s">
        <v>1739</v>
      </c>
      <c r="D272" s="551"/>
      <c r="E272" s="200">
        <v>1</v>
      </c>
      <c r="F272" s="100">
        <v>20000</v>
      </c>
      <c r="G272" s="97">
        <f t="shared" ref="G272" si="30">E272*F272</f>
        <v>20000</v>
      </c>
      <c r="H272" s="161" t="s">
        <v>129</v>
      </c>
      <c r="I272" s="98" t="s">
        <v>780</v>
      </c>
      <c r="J272" s="98" t="str">
        <f>VLOOKUP(I272,Presupuesto!$B$11:$C$566,2,0)</f>
        <v>SERVICIOS CEREMONIAL Y PROTOCOLO</v>
      </c>
      <c r="K272" s="98" t="str">
        <f t="shared" si="28"/>
        <v>Gestión Administrativa y  financiera en apoyo al Desarrollo Académico</v>
      </c>
      <c r="L272" s="98" t="s">
        <v>1689</v>
      </c>
    </row>
    <row r="273" spans="3:12" s="467" customFormat="1" x14ac:dyDescent="0.25">
      <c r="C273" s="99" t="s">
        <v>1737</v>
      </c>
      <c r="D273" s="551"/>
      <c r="E273" s="200">
        <v>1</v>
      </c>
      <c r="F273" s="100">
        <v>150000</v>
      </c>
      <c r="G273" s="97">
        <f t="shared" si="27"/>
        <v>150000</v>
      </c>
      <c r="H273" s="161" t="s">
        <v>129</v>
      </c>
      <c r="I273" s="98" t="s">
        <v>825</v>
      </c>
      <c r="J273" s="98" t="str">
        <f>VLOOKUP(I273,Presupuesto!$B$11:$C$566,2,0)</f>
        <v>LIBROS REVISTAS Y PERIODICOS</v>
      </c>
      <c r="K273" s="98" t="str">
        <f t="shared" si="28"/>
        <v>Gestión Administrativa y  financiera en apoyo al Desarrollo Académico</v>
      </c>
      <c r="L273" s="98" t="s">
        <v>1688</v>
      </c>
    </row>
    <row r="274" spans="3:12" s="467" customFormat="1" x14ac:dyDescent="0.25">
      <c r="C274" s="99" t="s">
        <v>1732</v>
      </c>
      <c r="D274" s="551"/>
      <c r="E274" s="200">
        <v>1</v>
      </c>
      <c r="F274" s="100">
        <v>4999</v>
      </c>
      <c r="G274" s="97">
        <f t="shared" si="27"/>
        <v>4999</v>
      </c>
      <c r="H274" s="161" t="s">
        <v>129</v>
      </c>
      <c r="I274" s="98" t="s">
        <v>939</v>
      </c>
      <c r="J274" s="98" t="str">
        <f>VLOOKUP(I274,Presupuesto!$B$11:$C$566,2,0)</f>
        <v>ELEMENTOS DE LIMPIEZA</v>
      </c>
      <c r="K274" s="98" t="str">
        <f t="shared" si="28"/>
        <v>Gestión Administrativa y  financiera en apoyo al Desarrollo Académico</v>
      </c>
      <c r="L274" s="98" t="s">
        <v>1689</v>
      </c>
    </row>
    <row r="275" spans="3:12" s="467" customFormat="1" x14ac:dyDescent="0.25">
      <c r="C275" s="109" t="s">
        <v>1724</v>
      </c>
      <c r="D275" s="551"/>
      <c r="E275" s="213">
        <v>28</v>
      </c>
      <c r="F275" s="119">
        <v>94.9</v>
      </c>
      <c r="G275" s="97">
        <f t="shared" si="27"/>
        <v>2657.2000000000003</v>
      </c>
      <c r="H275" s="161" t="s">
        <v>129</v>
      </c>
      <c r="I275" s="98" t="s">
        <v>743</v>
      </c>
      <c r="J275" s="98" t="str">
        <f>VLOOKUP(I275,Presupuesto!$B$11:$C$566,2,0)</f>
        <v>OTROS SERVICIOS COMERCIALES Y FINANCIEROS</v>
      </c>
      <c r="K275" s="98" t="str">
        <f t="shared" si="28"/>
        <v>Gestión Administrativa y  financiera en apoyo al Desarrollo Académico</v>
      </c>
      <c r="L275" s="98" t="s">
        <v>1690</v>
      </c>
    </row>
    <row r="276" spans="3:12" s="467" customFormat="1" ht="15.75" thickBot="1" x14ac:dyDescent="0.3">
      <c r="C276" s="217" t="s">
        <v>420</v>
      </c>
      <c r="D276" s="218">
        <v>1</v>
      </c>
      <c r="E276" s="333">
        <v>28</v>
      </c>
      <c r="F276" s="104">
        <v>11250</v>
      </c>
      <c r="G276" s="105">
        <f>D276*E276*F276</f>
        <v>315000</v>
      </c>
      <c r="H276" s="334" t="s">
        <v>129</v>
      </c>
      <c r="I276" s="335" t="s">
        <v>763</v>
      </c>
      <c r="J276" s="106" t="str">
        <f>VLOOKUP(I276,Presupuesto!$B$11:$C$566,2,0)</f>
        <v>VIATICOS NACIONALES</v>
      </c>
      <c r="K276" s="336" t="str">
        <f t="shared" si="28"/>
        <v>Gestión Administrativa y  financiera en apoyo al Desarrollo Académico</v>
      </c>
      <c r="L276" s="336" t="s">
        <v>1691</v>
      </c>
    </row>
    <row r="278" spans="3:12" ht="15.75" thickBot="1" x14ac:dyDescent="0.3"/>
    <row r="279" spans="3:12" s="467" customFormat="1" ht="15.75" thickBot="1" x14ac:dyDescent="0.3">
      <c r="C279" s="29" t="s">
        <v>43</v>
      </c>
      <c r="D279" s="30">
        <f>SUM(G286:G298)</f>
        <v>150000</v>
      </c>
      <c r="E279" s="93"/>
      <c r="F279" s="93"/>
      <c r="G279" s="93"/>
      <c r="H279" s="76"/>
      <c r="I279" s="76"/>
      <c r="J279" s="76"/>
      <c r="K279" s="112"/>
    </row>
    <row r="280" spans="3:12" s="467" customFormat="1" x14ac:dyDescent="0.25">
      <c r="C280" s="70"/>
      <c r="D280" s="31"/>
      <c r="E280" s="93"/>
      <c r="F280" s="93"/>
      <c r="G280" s="93"/>
      <c r="H280" s="76"/>
      <c r="I280" s="76"/>
      <c r="J280" s="76"/>
      <c r="K280" s="112"/>
    </row>
    <row r="281" spans="3:12" s="467" customFormat="1" x14ac:dyDescent="0.25">
      <c r="C281" s="70"/>
      <c r="D281" s="31"/>
      <c r="E281" s="93"/>
      <c r="F281" s="93"/>
      <c r="G281" s="93"/>
      <c r="H281" s="76"/>
      <c r="I281" s="76"/>
      <c r="J281" s="76"/>
      <c r="K281" s="112"/>
    </row>
    <row r="282" spans="3:12" s="467" customFormat="1" ht="15.75" x14ac:dyDescent="0.25">
      <c r="C282" s="202" t="s">
        <v>392</v>
      </c>
      <c r="D282" s="278" t="s">
        <v>1702</v>
      </c>
      <c r="E282" s="93"/>
      <c r="F282" s="93"/>
      <c r="G282" s="93"/>
      <c r="H282" s="76"/>
      <c r="I282" s="76"/>
      <c r="J282" s="76"/>
      <c r="K282" s="112"/>
    </row>
    <row r="283" spans="3:12" s="467" customFormat="1" ht="18.75" x14ac:dyDescent="0.25">
      <c r="C283" s="211" t="str">
        <f>IFERROR(VLOOKUP(D282,'1. Desarrollo e Innov. Curricu.'!$E:$F,2,FALSE),IFERROR(VLOOKUP(D282,'2. Investigación Científica'!$E:$F,2,FALSE),IFERROR(VLOOKUP(D282,'3. Vinculación Univ. Sociedad'!$E:$F,2,FALSE),IFERROR(VLOOKUP(D282,'4. Docencia y Profesorado Univ.'!$E:$F,2,FALSE),IFERROR(VLOOKUP(D282,'5. Estudiantes y Graduados'!$E:$F,2,FALSE),IFERROR(VLOOKUP(D282,'11. Gestion Administrativa'!$E:$F,2,FALSE),IFERROR(VLOOKUP(D282,'13. Gestión Académica'!$E:$F,2,FALSE),IFERROR(VLOOKUP(D282,'8. Asegura. de la Calid. y M'!$E:$F,2,FALSE),IFERROR(VLOOKUP(D282,'6. Gestión del Conocimiento'!$E:$F,2,FALSE),IFERROR(VLOOKUP(D282,'15. Gobernabilidad y Proceso...'!$E:$F,2,FALSE),IFERROR(VLOOKUP(D282,'12. Gestión del Talento Humano'!$E:$F,2,FALSE),IFERROR(VLOOKUP(D282,'14. Internacional... de la E.S.'!$E:$F,2,FALSE),IFERROR(VLOOKUP(D282,'10. Posgrado'!$E:$F,2,FALSE),IFERROR(VLOOKUP(D282,'17. Gestión TIC'!$E:$F,2,FALSE),IFERROR(VLOOKUP(D282,'16. Desa. del Sistema Educ.Sup.'!$E:$F,2,FALSE),IFERROR(VLOOKUP(D282,'9. Cultura de Inno. Insti...'!$E:$F,2,FALSE),VLOOKUP(D282,'7. Lo Esencial de la Reforma U.'!$E:$F,2,0)))))))))))))))))</f>
        <v xml:space="preserve">1. Fortalecer el conocimiento del personal de la Junta de Dirección Universitaria en temas de competencia de este Órgano de Gobierno. </v>
      </c>
      <c r="D283" s="31"/>
      <c r="E283" s="93"/>
      <c r="F283" s="93"/>
      <c r="G283" s="93"/>
      <c r="H283" s="76"/>
      <c r="I283" s="76"/>
      <c r="J283" s="76"/>
      <c r="K283" s="112"/>
    </row>
    <row r="284" spans="3:12" s="467" customFormat="1" ht="15.75" thickBot="1" x14ac:dyDescent="0.3">
      <c r="C284" s="70"/>
      <c r="D284" s="31"/>
      <c r="E284" s="93"/>
      <c r="F284" s="93"/>
      <c r="G284" s="93"/>
      <c r="H284" s="76"/>
      <c r="I284" s="76"/>
      <c r="J284" s="76"/>
      <c r="K284" s="112"/>
    </row>
    <row r="285" spans="3:12" s="467" customFormat="1" ht="30.75" thickBot="1" x14ac:dyDescent="0.3">
      <c r="C285" s="126" t="s">
        <v>44</v>
      </c>
      <c r="D285" s="129" t="s">
        <v>45</v>
      </c>
      <c r="E285" s="128" t="s">
        <v>55</v>
      </c>
      <c r="F285" s="128" t="s">
        <v>57</v>
      </c>
      <c r="G285" s="127" t="s">
        <v>27</v>
      </c>
      <c r="H285" s="133" t="s">
        <v>131</v>
      </c>
      <c r="I285" s="128" t="s">
        <v>46</v>
      </c>
      <c r="J285" s="128" t="s">
        <v>132</v>
      </c>
      <c r="K285" s="128" t="s">
        <v>410</v>
      </c>
      <c r="L285" s="128" t="s">
        <v>411</v>
      </c>
    </row>
    <row r="286" spans="3:12" s="467" customFormat="1" x14ac:dyDescent="0.25">
      <c r="C286" s="328" t="s">
        <v>1744</v>
      </c>
      <c r="D286" s="550"/>
      <c r="E286" s="329">
        <v>4</v>
      </c>
      <c r="F286" s="115">
        <v>37500</v>
      </c>
      <c r="G286" s="330">
        <f t="shared" ref="G286:G297" si="31">E286*F286</f>
        <v>150000</v>
      </c>
      <c r="H286" s="331" t="s">
        <v>129</v>
      </c>
      <c r="I286" s="116" t="s">
        <v>699</v>
      </c>
      <c r="J286" s="116" t="str">
        <f>VLOOKUP(I286,Presupuesto!$B$11:$C$566,2,0)</f>
        <v>SERVICIOS DE CAPACITACION.</v>
      </c>
      <c r="K286" s="332" t="s">
        <v>1365</v>
      </c>
      <c r="L286" s="116" t="s">
        <v>394</v>
      </c>
    </row>
    <row r="287" spans="3:12" s="467" customFormat="1" x14ac:dyDescent="0.25">
      <c r="C287" s="99"/>
      <c r="D287" s="551"/>
      <c r="E287" s="200"/>
      <c r="F287" s="100"/>
      <c r="G287" s="97">
        <f t="shared" si="31"/>
        <v>0</v>
      </c>
      <c r="H287" s="161"/>
      <c r="I287" s="98" t="s">
        <v>819</v>
      </c>
      <c r="J287" s="98" t="str">
        <f>VLOOKUP(I287,Presupuesto!$B$11:$C$566,2,0)</f>
        <v>PRODUCTOS DE ARTES GRAFICAS</v>
      </c>
      <c r="K287" s="98"/>
      <c r="L287" s="98" t="s">
        <v>412</v>
      </c>
    </row>
    <row r="288" spans="3:12" s="467" customFormat="1" x14ac:dyDescent="0.25">
      <c r="C288" s="99"/>
      <c r="D288" s="551"/>
      <c r="E288" s="200"/>
      <c r="F288" s="100"/>
      <c r="G288" s="97">
        <f t="shared" si="31"/>
        <v>0</v>
      </c>
      <c r="H288" s="161"/>
      <c r="I288" s="98" t="s">
        <v>792</v>
      </c>
      <c r="J288" s="98" t="str">
        <f>VLOOKUP(I288,Presupuesto!$B$11:$C$566,2,0)</f>
        <v>ALIMENTOS B EBIDAS PARA PERSONAS</v>
      </c>
      <c r="K288" s="98"/>
      <c r="L288" s="98" t="s">
        <v>396</v>
      </c>
    </row>
    <row r="289" spans="3:12" s="467" customFormat="1" x14ac:dyDescent="0.25">
      <c r="C289" s="99"/>
      <c r="D289" s="551"/>
      <c r="E289" s="151"/>
      <c r="F289" s="118"/>
      <c r="G289" s="97">
        <f t="shared" si="31"/>
        <v>0</v>
      </c>
      <c r="H289" s="161"/>
      <c r="I289" s="323" t="s">
        <v>306</v>
      </c>
      <c r="J289" s="98" t="str">
        <f>VLOOKUP(I289,Presupuesto!$B$11:$C$566,2,0)</f>
        <v>PASAJES NACIONALES (26110-00)</v>
      </c>
      <c r="K289" s="98"/>
      <c r="L289" s="98" t="s">
        <v>1685</v>
      </c>
    </row>
    <row r="290" spans="3:12" s="467" customFormat="1" x14ac:dyDescent="0.25">
      <c r="C290" s="99"/>
      <c r="D290" s="551"/>
      <c r="E290" s="200"/>
      <c r="F290" s="100"/>
      <c r="G290" s="97">
        <f t="shared" si="31"/>
        <v>0</v>
      </c>
      <c r="H290" s="161"/>
      <c r="I290" s="98" t="s">
        <v>790</v>
      </c>
      <c r="J290" s="98" t="str">
        <f>VLOOKUP(I290,Presupuesto!$B$11:$C$566,2,0)</f>
        <v>ACTUACIONES ARTISTICAS</v>
      </c>
      <c r="K290" s="98"/>
      <c r="L290" s="98" t="s">
        <v>1689</v>
      </c>
    </row>
    <row r="291" spans="3:12" s="467" customFormat="1" x14ac:dyDescent="0.25">
      <c r="C291" s="99"/>
      <c r="D291" s="551"/>
      <c r="E291" s="200"/>
      <c r="F291" s="100"/>
      <c r="G291" s="97">
        <f t="shared" si="31"/>
        <v>0</v>
      </c>
      <c r="H291" s="161"/>
      <c r="I291" s="98" t="s">
        <v>731</v>
      </c>
      <c r="J291" s="98" t="str">
        <f>VLOOKUP(I291,Presupuesto!$B$11:$C$566,2,0)</f>
        <v>PUBLICIDAD Y PROPAGANDA</v>
      </c>
      <c r="K291" s="98"/>
      <c r="L291" s="98" t="s">
        <v>1688</v>
      </c>
    </row>
    <row r="292" spans="3:12" s="467" customFormat="1" x14ac:dyDescent="0.25">
      <c r="C292" s="99"/>
      <c r="D292" s="551"/>
      <c r="E292" s="151"/>
      <c r="F292" s="118"/>
      <c r="G292" s="97">
        <f t="shared" si="31"/>
        <v>0</v>
      </c>
      <c r="H292" s="161"/>
      <c r="I292" s="98" t="s">
        <v>711</v>
      </c>
      <c r="J292" s="98" t="str">
        <f>VLOOKUP(I292,Presupuesto!$B$11:$C$566,2,0)</f>
        <v>SERVICIO DE TRANSPORTE EVENTUALES</v>
      </c>
      <c r="K292" s="98"/>
      <c r="L292" s="98" t="s">
        <v>1686</v>
      </c>
    </row>
    <row r="293" spans="3:12" s="467" customFormat="1" x14ac:dyDescent="0.25">
      <c r="C293" s="99"/>
      <c r="D293" s="551"/>
      <c r="E293" s="200"/>
      <c r="F293" s="100"/>
      <c r="G293" s="97">
        <f t="shared" si="31"/>
        <v>0</v>
      </c>
      <c r="H293" s="161"/>
      <c r="I293" s="98" t="s">
        <v>815</v>
      </c>
      <c r="J293" s="98" t="str">
        <f>VLOOKUP(I293,Presupuesto!$B$11:$C$566,2,0)</f>
        <v>PAPEL DE ESCRITORIO</v>
      </c>
      <c r="K293" s="98"/>
      <c r="L293" s="98" t="s">
        <v>1687</v>
      </c>
    </row>
    <row r="294" spans="3:12" s="467" customFormat="1" x14ac:dyDescent="0.25">
      <c r="C294" s="99"/>
      <c r="D294" s="551"/>
      <c r="E294" s="200"/>
      <c r="F294" s="100"/>
      <c r="G294" s="97">
        <f t="shared" si="31"/>
        <v>0</v>
      </c>
      <c r="H294" s="161"/>
      <c r="I294" s="98" t="s">
        <v>780</v>
      </c>
      <c r="J294" s="98" t="str">
        <f>VLOOKUP(I294,Presupuesto!$B$11:$C$566,2,0)</f>
        <v>SERVICIOS CEREMONIAL Y PROTOCOLO</v>
      </c>
      <c r="K294" s="98"/>
      <c r="L294" s="98" t="s">
        <v>1689</v>
      </c>
    </row>
    <row r="295" spans="3:12" s="467" customFormat="1" x14ac:dyDescent="0.25">
      <c r="C295" s="99"/>
      <c r="D295" s="551"/>
      <c r="E295" s="200"/>
      <c r="F295" s="100"/>
      <c r="G295" s="97">
        <f t="shared" si="31"/>
        <v>0</v>
      </c>
      <c r="H295" s="161"/>
      <c r="I295" s="98" t="s">
        <v>825</v>
      </c>
      <c r="J295" s="98" t="str">
        <f>VLOOKUP(I295,Presupuesto!$B$11:$C$566,2,0)</f>
        <v>LIBROS REVISTAS Y PERIODICOS</v>
      </c>
      <c r="K295" s="98"/>
      <c r="L295" s="98" t="s">
        <v>1688</v>
      </c>
    </row>
    <row r="296" spans="3:12" s="467" customFormat="1" x14ac:dyDescent="0.25">
      <c r="C296" s="99"/>
      <c r="D296" s="551"/>
      <c r="E296" s="200"/>
      <c r="F296" s="100"/>
      <c r="G296" s="97">
        <f t="shared" si="31"/>
        <v>0</v>
      </c>
      <c r="H296" s="161"/>
      <c r="I296" s="98" t="s">
        <v>939</v>
      </c>
      <c r="J296" s="98" t="str">
        <f>VLOOKUP(I296,Presupuesto!$B$11:$C$566,2,0)</f>
        <v>ELEMENTOS DE LIMPIEZA</v>
      </c>
      <c r="K296" s="98"/>
      <c r="L296" s="98" t="s">
        <v>1689</v>
      </c>
    </row>
    <row r="297" spans="3:12" s="467" customFormat="1" x14ac:dyDescent="0.25">
      <c r="C297" s="109"/>
      <c r="D297" s="551"/>
      <c r="E297" s="213"/>
      <c r="F297" s="119"/>
      <c r="G297" s="97">
        <f t="shared" si="31"/>
        <v>0</v>
      </c>
      <c r="H297" s="161"/>
      <c r="I297" s="98" t="s">
        <v>743</v>
      </c>
      <c r="J297" s="98" t="str">
        <f>VLOOKUP(I297,Presupuesto!$B$11:$C$566,2,0)</f>
        <v>OTROS SERVICIOS COMERCIALES Y FINANCIEROS</v>
      </c>
      <c r="K297" s="98"/>
      <c r="L297" s="98" t="s">
        <v>1690</v>
      </c>
    </row>
    <row r="298" spans="3:12" s="467" customFormat="1" ht="15.75" thickBot="1" x14ac:dyDescent="0.3">
      <c r="C298" s="217" t="s">
        <v>420</v>
      </c>
      <c r="D298" s="218"/>
      <c r="E298" s="333"/>
      <c r="F298" s="104"/>
      <c r="G298" s="105">
        <f>D298*E298*F298</f>
        <v>0</v>
      </c>
      <c r="H298" s="334"/>
      <c r="I298" s="335" t="s">
        <v>763</v>
      </c>
      <c r="J298" s="106" t="str">
        <f>VLOOKUP(I298,Presupuesto!$B$11:$C$566,2,0)</f>
        <v>VIATICOS NACIONALES</v>
      </c>
      <c r="K298" s="336"/>
      <c r="L298" s="336" t="s">
        <v>1691</v>
      </c>
    </row>
    <row r="300" spans="3:12" ht="15.75" thickBot="1" x14ac:dyDescent="0.3"/>
    <row r="301" spans="3:12" s="467" customFormat="1" ht="15.75" thickBot="1" x14ac:dyDescent="0.3">
      <c r="C301" s="29" t="s">
        <v>43</v>
      </c>
      <c r="D301" s="30">
        <f>SUM(G308:G320)</f>
        <v>120000.2</v>
      </c>
      <c r="E301" s="93"/>
      <c r="F301" s="93"/>
      <c r="G301" s="93"/>
      <c r="H301" s="76"/>
      <c r="I301" s="76"/>
      <c r="J301" s="76"/>
      <c r="K301" s="112"/>
    </row>
    <row r="302" spans="3:12" s="467" customFormat="1" x14ac:dyDescent="0.25">
      <c r="C302" s="70"/>
      <c r="D302" s="31"/>
      <c r="E302" s="93"/>
      <c r="F302" s="93"/>
      <c r="G302" s="93"/>
      <c r="H302" s="76"/>
      <c r="I302" s="76"/>
      <c r="J302" s="76"/>
      <c r="K302" s="112"/>
    </row>
    <row r="303" spans="3:12" s="467" customFormat="1" x14ac:dyDescent="0.25">
      <c r="C303" s="70"/>
      <c r="D303" s="31"/>
      <c r="E303" s="93"/>
      <c r="F303" s="93"/>
      <c r="G303" s="93"/>
      <c r="H303" s="76"/>
      <c r="I303" s="76"/>
      <c r="J303" s="76"/>
      <c r="K303" s="112"/>
    </row>
    <row r="304" spans="3:12" s="467" customFormat="1" ht="15.75" x14ac:dyDescent="0.25">
      <c r="C304" s="202" t="s">
        <v>392</v>
      </c>
      <c r="D304" s="278" t="s">
        <v>1706</v>
      </c>
      <c r="E304" s="93"/>
      <c r="F304" s="93"/>
      <c r="G304" s="93"/>
      <c r="H304" s="76"/>
      <c r="I304" s="76"/>
      <c r="J304" s="76"/>
      <c r="K304" s="112"/>
    </row>
    <row r="305" spans="3:12" s="467" customFormat="1" ht="18.75" x14ac:dyDescent="0.25">
      <c r="C305" s="211" t="str">
        <f>IFERROR(VLOOKUP(D304,'1. Desarrollo e Innov. Curricu.'!$E:$F,2,FALSE),IFERROR(VLOOKUP(D304,'2. Investigación Científica'!$E:$F,2,FALSE),IFERROR(VLOOKUP(D304,'3. Vinculación Univ. Sociedad'!$E:$F,2,FALSE),IFERROR(VLOOKUP(D304,'4. Docencia y Profesorado Univ.'!$E:$F,2,FALSE),IFERROR(VLOOKUP(D304,'5. Estudiantes y Graduados'!$E:$F,2,FALSE),IFERROR(VLOOKUP(D304,'11. Gestion Administrativa'!$E:$F,2,FALSE),IFERROR(VLOOKUP(D304,'13. Gestión Académica'!$E:$F,2,FALSE),IFERROR(VLOOKUP(D304,'8. Asegura. de la Calid. y M'!$E:$F,2,FALSE),IFERROR(VLOOKUP(D304,'6. Gestión del Conocimiento'!$E:$F,2,FALSE),IFERROR(VLOOKUP(D304,'15. Gobernabilidad y Proceso...'!$E:$F,2,FALSE),IFERROR(VLOOKUP(D304,'12. Gestión del Talento Humano'!$E:$F,2,FALSE),IFERROR(VLOOKUP(D304,'14. Internacional... de la E.S.'!$E:$F,2,FALSE),IFERROR(VLOOKUP(D304,'10. Posgrado'!$E:$F,2,FALSE),IFERROR(VLOOKUP(D304,'17. Gestión TIC'!$E:$F,2,FALSE),IFERROR(VLOOKUP(D304,'16. Desa. del Sistema Educ.Sup.'!$E:$F,2,FALSE),IFERROR(VLOOKUP(D304,'9. Cultura de Inno. Insti...'!$E:$F,2,FALSE),VLOOKUP(D304,'7. Lo Esencial de la Reforma U.'!$E:$F,2,0)))))))))))))))))</f>
        <v xml:space="preserve">1. Seminario Taller sobre el balance e impacto de la aplicación de la  PAA a 10 años de su aplicación, con el fin de valorar los criterios de calidad y equidad. </v>
      </c>
      <c r="D305" s="31"/>
      <c r="E305" s="93"/>
      <c r="F305" s="93"/>
      <c r="G305" s="93"/>
      <c r="H305" s="76"/>
      <c r="I305" s="76"/>
      <c r="J305" s="76"/>
      <c r="K305" s="112"/>
    </row>
    <row r="306" spans="3:12" s="467" customFormat="1" ht="15.75" thickBot="1" x14ac:dyDescent="0.3">
      <c r="C306" s="70"/>
      <c r="D306" s="31"/>
      <c r="E306" s="93"/>
      <c r="F306" s="93"/>
      <c r="G306" s="93"/>
      <c r="H306" s="76"/>
      <c r="I306" s="76"/>
      <c r="J306" s="76"/>
      <c r="K306" s="112"/>
    </row>
    <row r="307" spans="3:12" s="467" customFormat="1" ht="30.75" thickBot="1" x14ac:dyDescent="0.3">
      <c r="C307" s="126" t="s">
        <v>44</v>
      </c>
      <c r="D307" s="129" t="s">
        <v>45</v>
      </c>
      <c r="E307" s="128" t="s">
        <v>55</v>
      </c>
      <c r="F307" s="128" t="s">
        <v>57</v>
      </c>
      <c r="G307" s="127" t="s">
        <v>27</v>
      </c>
      <c r="H307" s="133" t="s">
        <v>131</v>
      </c>
      <c r="I307" s="128" t="s">
        <v>46</v>
      </c>
      <c r="J307" s="128" t="s">
        <v>132</v>
      </c>
      <c r="K307" s="128" t="s">
        <v>410</v>
      </c>
      <c r="L307" s="128" t="s">
        <v>411</v>
      </c>
    </row>
    <row r="308" spans="3:12" s="467" customFormat="1" x14ac:dyDescent="0.25">
      <c r="C308" s="328" t="s">
        <v>1681</v>
      </c>
      <c r="D308" s="550"/>
      <c r="E308" s="329">
        <v>1</v>
      </c>
      <c r="F308" s="115">
        <v>9010.2000000000007</v>
      </c>
      <c r="G308" s="330">
        <f t="shared" ref="G308:G319" si="32">E308*F308</f>
        <v>9010.2000000000007</v>
      </c>
      <c r="H308" s="331" t="s">
        <v>129</v>
      </c>
      <c r="I308" s="116" t="s">
        <v>661</v>
      </c>
      <c r="J308" s="116" t="str">
        <f>VLOOKUP(I308,Presupuesto!$B$11:$C$566,2,0)</f>
        <v>OTROS ALQUILERES</v>
      </c>
      <c r="K308" s="332" t="s">
        <v>1366</v>
      </c>
      <c r="L308" s="116" t="s">
        <v>394</v>
      </c>
    </row>
    <row r="309" spans="3:12" s="467" customFormat="1" x14ac:dyDescent="0.25">
      <c r="C309" s="99" t="s">
        <v>48</v>
      </c>
      <c r="D309" s="551"/>
      <c r="E309" s="200">
        <v>80</v>
      </c>
      <c r="F309" s="100">
        <v>120</v>
      </c>
      <c r="G309" s="97">
        <f t="shared" si="32"/>
        <v>9600</v>
      </c>
      <c r="H309" s="161" t="s">
        <v>129</v>
      </c>
      <c r="I309" s="98" t="s">
        <v>717</v>
      </c>
      <c r="J309" s="98" t="str">
        <f>VLOOKUP(I309,Presupuesto!$B$11:$C$566,2,0)</f>
        <v>SERVICIOS DE IMPRENTA PUBLIC.Y REPRODUCCION</v>
      </c>
      <c r="K309" s="98" t="s">
        <v>1366</v>
      </c>
      <c r="L309" s="98" t="s">
        <v>412</v>
      </c>
    </row>
    <row r="310" spans="3:12" s="467" customFormat="1" x14ac:dyDescent="0.25">
      <c r="C310" s="99" t="s">
        <v>49</v>
      </c>
      <c r="D310" s="551"/>
      <c r="E310" s="200">
        <v>80</v>
      </c>
      <c r="F310" s="100">
        <v>866</v>
      </c>
      <c r="G310" s="97">
        <f t="shared" si="32"/>
        <v>69280</v>
      </c>
      <c r="H310" s="161" t="s">
        <v>129</v>
      </c>
      <c r="I310" s="98" t="s">
        <v>792</v>
      </c>
      <c r="J310" s="98" t="str">
        <f>VLOOKUP(I310,Presupuesto!$B$11:$C$566,2,0)</f>
        <v>ALIMENTOS B EBIDAS PARA PERSONAS</v>
      </c>
      <c r="K310" s="98" t="s">
        <v>1366</v>
      </c>
      <c r="L310" s="98" t="s">
        <v>396</v>
      </c>
    </row>
    <row r="311" spans="3:12" s="467" customFormat="1" x14ac:dyDescent="0.25">
      <c r="C311" s="99" t="s">
        <v>50</v>
      </c>
      <c r="D311" s="551"/>
      <c r="E311" s="151">
        <v>2</v>
      </c>
      <c r="F311" s="118">
        <v>4600</v>
      </c>
      <c r="G311" s="97">
        <f t="shared" si="32"/>
        <v>9200</v>
      </c>
      <c r="H311" s="161" t="s">
        <v>129</v>
      </c>
      <c r="I311" s="323" t="s">
        <v>306</v>
      </c>
      <c r="J311" s="98" t="str">
        <f>VLOOKUP(I311,Presupuesto!$B$11:$C$566,2,0)</f>
        <v>PASAJES NACIONALES (26110-00)</v>
      </c>
      <c r="K311" s="98" t="s">
        <v>1366</v>
      </c>
      <c r="L311" s="98" t="s">
        <v>1685</v>
      </c>
    </row>
    <row r="312" spans="3:12" s="467" customFormat="1" x14ac:dyDescent="0.25">
      <c r="C312" s="99" t="s">
        <v>1741</v>
      </c>
      <c r="D312" s="551"/>
      <c r="E312" s="200"/>
      <c r="F312" s="100">
        <v>5000</v>
      </c>
      <c r="G312" s="97">
        <f t="shared" si="32"/>
        <v>0</v>
      </c>
      <c r="H312" s="161"/>
      <c r="I312" s="98" t="s">
        <v>790</v>
      </c>
      <c r="J312" s="98" t="str">
        <f>VLOOKUP(I312,Presupuesto!$B$11:$C$566,2,0)</f>
        <v>ACTUACIONES ARTISTICAS</v>
      </c>
      <c r="K312" s="98" t="s">
        <v>1366</v>
      </c>
      <c r="L312" s="98" t="s">
        <v>1689</v>
      </c>
    </row>
    <row r="313" spans="3:12" s="467" customFormat="1" x14ac:dyDescent="0.25">
      <c r="C313" s="99" t="s">
        <v>1742</v>
      </c>
      <c r="D313" s="551"/>
      <c r="E313" s="200"/>
      <c r="F313" s="100">
        <v>7741</v>
      </c>
      <c r="G313" s="97">
        <f t="shared" si="32"/>
        <v>0</v>
      </c>
      <c r="H313" s="161"/>
      <c r="I313" s="98" t="s">
        <v>731</v>
      </c>
      <c r="J313" s="98" t="str">
        <f>VLOOKUP(I313,Presupuesto!$B$11:$C$566,2,0)</f>
        <v>PUBLICIDAD Y PROPAGANDA</v>
      </c>
      <c r="K313" s="98" t="s">
        <v>1366</v>
      </c>
      <c r="L313" s="98" t="s">
        <v>1688</v>
      </c>
    </row>
    <row r="314" spans="3:12" s="467" customFormat="1" x14ac:dyDescent="0.25">
      <c r="C314" s="99" t="s">
        <v>1736</v>
      </c>
      <c r="D314" s="551"/>
      <c r="E314" s="151">
        <v>2</v>
      </c>
      <c r="F314" s="118">
        <v>860</v>
      </c>
      <c r="G314" s="97">
        <f t="shared" si="32"/>
        <v>1720</v>
      </c>
      <c r="H314" s="161" t="s">
        <v>129</v>
      </c>
      <c r="I314" s="98" t="s">
        <v>711</v>
      </c>
      <c r="J314" s="98" t="str">
        <f>VLOOKUP(I314,Presupuesto!$B$11:$C$566,2,0)</f>
        <v>SERVICIO DE TRANSPORTE EVENTUALES</v>
      </c>
      <c r="K314" s="98" t="s">
        <v>1366</v>
      </c>
      <c r="L314" s="98" t="s">
        <v>1686</v>
      </c>
    </row>
    <row r="315" spans="3:12" s="467" customFormat="1" x14ac:dyDescent="0.25">
      <c r="C315" s="99" t="s">
        <v>51</v>
      </c>
      <c r="D315" s="551"/>
      <c r="E315" s="200">
        <v>100</v>
      </c>
      <c r="F315" s="100">
        <v>85</v>
      </c>
      <c r="G315" s="97">
        <f t="shared" si="32"/>
        <v>8500</v>
      </c>
      <c r="H315" s="161" t="s">
        <v>129</v>
      </c>
      <c r="I315" s="98" t="s">
        <v>815</v>
      </c>
      <c r="J315" s="98" t="str">
        <f>VLOOKUP(I315,Presupuesto!$B$11:$C$566,2,0)</f>
        <v>PAPEL DE ESCRITORIO</v>
      </c>
      <c r="K315" s="98" t="s">
        <v>1366</v>
      </c>
      <c r="L315" s="98" t="s">
        <v>1687</v>
      </c>
    </row>
    <row r="316" spans="3:12" s="467" customFormat="1" x14ac:dyDescent="0.25">
      <c r="C316" s="99" t="s">
        <v>1739</v>
      </c>
      <c r="D316" s="551"/>
      <c r="E316" s="200"/>
      <c r="F316" s="100">
        <v>20000</v>
      </c>
      <c r="G316" s="97">
        <f t="shared" si="32"/>
        <v>0</v>
      </c>
      <c r="H316" s="161"/>
      <c r="I316" s="98" t="s">
        <v>780</v>
      </c>
      <c r="J316" s="98" t="str">
        <f>VLOOKUP(I316,Presupuesto!$B$11:$C$566,2,0)</f>
        <v>SERVICIOS CEREMONIAL Y PROTOCOLO</v>
      </c>
      <c r="K316" s="98" t="s">
        <v>1366</v>
      </c>
      <c r="L316" s="98" t="s">
        <v>1689</v>
      </c>
    </row>
    <row r="317" spans="3:12" s="467" customFormat="1" x14ac:dyDescent="0.25">
      <c r="C317" s="99" t="s">
        <v>1737</v>
      </c>
      <c r="D317" s="551"/>
      <c r="E317" s="200"/>
      <c r="F317" s="100">
        <v>150000</v>
      </c>
      <c r="G317" s="97">
        <f t="shared" si="32"/>
        <v>0</v>
      </c>
      <c r="H317" s="161"/>
      <c r="I317" s="98" t="s">
        <v>825</v>
      </c>
      <c r="J317" s="98" t="str">
        <f>VLOOKUP(I317,Presupuesto!$B$11:$C$566,2,0)</f>
        <v>LIBROS REVISTAS Y PERIODICOS</v>
      </c>
      <c r="K317" s="98" t="s">
        <v>1366</v>
      </c>
      <c r="L317" s="98" t="s">
        <v>1688</v>
      </c>
    </row>
    <row r="318" spans="3:12" s="467" customFormat="1" x14ac:dyDescent="0.25">
      <c r="C318" s="99" t="s">
        <v>1732</v>
      </c>
      <c r="D318" s="551"/>
      <c r="E318" s="200"/>
      <c r="F318" s="100">
        <v>4999</v>
      </c>
      <c r="G318" s="97">
        <f t="shared" si="32"/>
        <v>0</v>
      </c>
      <c r="H318" s="161"/>
      <c r="I318" s="98" t="s">
        <v>939</v>
      </c>
      <c r="J318" s="98" t="str">
        <f>VLOOKUP(I318,Presupuesto!$B$11:$C$566,2,0)</f>
        <v>ELEMENTOS DE LIMPIEZA</v>
      </c>
      <c r="K318" s="98" t="s">
        <v>1366</v>
      </c>
      <c r="L318" s="98" t="s">
        <v>1689</v>
      </c>
    </row>
    <row r="319" spans="3:12" s="467" customFormat="1" x14ac:dyDescent="0.25">
      <c r="C319" s="109" t="s">
        <v>1724</v>
      </c>
      <c r="D319" s="551"/>
      <c r="E319" s="213">
        <v>2</v>
      </c>
      <c r="F319" s="119">
        <v>95</v>
      </c>
      <c r="G319" s="97">
        <f t="shared" si="32"/>
        <v>190</v>
      </c>
      <c r="H319" s="161" t="s">
        <v>129</v>
      </c>
      <c r="I319" s="98" t="s">
        <v>743</v>
      </c>
      <c r="J319" s="98" t="str">
        <f>VLOOKUP(I319,Presupuesto!$B$11:$C$566,2,0)</f>
        <v>OTROS SERVICIOS COMERCIALES Y FINANCIEROS</v>
      </c>
      <c r="K319" s="98" t="s">
        <v>1366</v>
      </c>
      <c r="L319" s="98" t="s">
        <v>1690</v>
      </c>
    </row>
    <row r="320" spans="3:12" s="467" customFormat="1" ht="15.75" thickBot="1" x14ac:dyDescent="0.3">
      <c r="C320" s="217" t="s">
        <v>420</v>
      </c>
      <c r="D320" s="218">
        <v>1</v>
      </c>
      <c r="E320" s="333">
        <v>2</v>
      </c>
      <c r="F320" s="104">
        <v>6250</v>
      </c>
      <c r="G320" s="105">
        <f>D320*E320*F320</f>
        <v>12500</v>
      </c>
      <c r="H320" s="334" t="s">
        <v>129</v>
      </c>
      <c r="I320" s="335" t="s">
        <v>763</v>
      </c>
      <c r="J320" s="106" t="str">
        <f>VLOOKUP(I320,Presupuesto!$B$11:$C$566,2,0)</f>
        <v>VIATICOS NACIONALES</v>
      </c>
      <c r="K320" s="98" t="s">
        <v>1366</v>
      </c>
      <c r="L320" s="336" t="s">
        <v>1691</v>
      </c>
    </row>
    <row r="321" spans="3:12" ht="15.75" thickBot="1" x14ac:dyDescent="0.3"/>
    <row r="322" spans="3:12" s="467" customFormat="1" ht="15.75" thickBot="1" x14ac:dyDescent="0.3">
      <c r="C322" s="29" t="s">
        <v>43</v>
      </c>
      <c r="D322" s="30">
        <f>SUM(G329:G338)</f>
        <v>20000</v>
      </c>
      <c r="E322" s="93"/>
      <c r="F322" s="93"/>
      <c r="G322" s="93"/>
      <c r="H322" s="76"/>
      <c r="I322" s="76"/>
      <c r="J322" s="76"/>
      <c r="K322" s="112"/>
    </row>
    <row r="323" spans="3:12" s="467" customFormat="1" x14ac:dyDescent="0.25">
      <c r="C323" s="70"/>
      <c r="D323" s="31"/>
      <c r="E323" s="93"/>
      <c r="F323" s="93"/>
      <c r="G323" s="93"/>
      <c r="H323" s="76"/>
      <c r="I323" s="76"/>
      <c r="J323" s="76"/>
      <c r="K323" s="112"/>
    </row>
    <row r="324" spans="3:12" s="467" customFormat="1" x14ac:dyDescent="0.25">
      <c r="C324" s="70"/>
      <c r="D324" s="31"/>
      <c r="E324" s="93"/>
      <c r="F324" s="93"/>
      <c r="G324" s="93"/>
      <c r="H324" s="76"/>
      <c r="I324" s="76"/>
      <c r="J324" s="76"/>
      <c r="K324" s="112"/>
    </row>
    <row r="325" spans="3:12" s="467" customFormat="1" ht="15.75" x14ac:dyDescent="0.25">
      <c r="C325" s="202" t="s">
        <v>392</v>
      </c>
      <c r="D325" s="278" t="s">
        <v>1707</v>
      </c>
      <c r="E325" s="93"/>
      <c r="F325" s="93"/>
      <c r="G325" s="93"/>
      <c r="H325" s="76"/>
      <c r="I325" s="76"/>
      <c r="J325" s="76"/>
      <c r="K325" s="112"/>
    </row>
    <row r="326" spans="3:12" s="467" customFormat="1" ht="18.75" x14ac:dyDescent="0.25">
      <c r="C326" s="211" t="str">
        <f>IFERROR(VLOOKUP(D325,'[1]1. Desarrollo D89e Innov'!$E:$F,2,FALSE),IFERROR(VLOOKUP(D325,'2. Investigación Científica'!$E:$F,2,FALSE),IFERROR(VLOOKUP(D325,'3. Vinculación Univ. Sociedad'!$E:$F,2,FALSE),IFERROR(VLOOKUP(D325,'4. Docencia y Profesorado Univ.'!$E:$F,2,FALSE),IFERROR(VLOOKUP(D325,'5. Estudiantes y Graduados'!$E:$F,2,FALSE),IFERROR(VLOOKUP(D325,'11. Gestion Administrativa'!$E:$F,2,FALSE),IFERROR(VLOOKUP(D325,'13. Gestión Académica'!$E:$F,2,FALSE),IFERROR(VLOOKUP(D325,'8. Asegura. de la Calid. y M'!$E:$F,2,FALSE),IFERROR(VLOOKUP(D325,'6. Gestión del Conocimiento'!$E:$F,2,FALSE),IFERROR(VLOOKUP(D325,'15. Gobernabilidad y Proceso...'!$E:$F,2,FALSE),IFERROR(VLOOKUP(D325,'12. Gestión del Talento Humano'!$E:$F,2,FALSE),IFERROR(VLOOKUP(D325,'14. Internacional... de la E.S.'!$E:$F,2,FALSE),IFERROR(VLOOKUP(D325,'10. Posgrado'!$E:$F,2,FALSE),IFERROR(VLOOKUP(D325,'17. Gestión TIC'!$E:$F,2,FALSE),IFERROR(VLOOKUP(D325,'16. Desa. del Sistema Educ.Sup.'!$E:$F,2,FALSE),IFERROR(VLOOKUP(D325,'9. Cultura de Inno. Insti...'!$E:$F,2,FALSE),VLOOKUP(D325,'7. Lo Esencial de la Reforma U.'!$E:$F,2,0)))))))))))))))))</f>
        <v>2. Impulsar la creación de un sistema de estadísticas educativas que permitan medir las metas y facilitar la toma de decisiones.</v>
      </c>
      <c r="D326" s="31"/>
      <c r="E326" s="93"/>
      <c r="F326" s="93"/>
      <c r="G326" s="93"/>
      <c r="H326" s="76"/>
      <c r="I326" s="76"/>
      <c r="J326" s="76"/>
      <c r="K326" s="112"/>
    </row>
    <row r="327" spans="3:12" s="467" customFormat="1" ht="15.75" thickBot="1" x14ac:dyDescent="0.3">
      <c r="C327" s="70"/>
      <c r="D327" s="31"/>
      <c r="E327" s="93"/>
      <c r="F327" s="93"/>
      <c r="G327" s="93"/>
      <c r="H327" s="76"/>
      <c r="I327" s="76"/>
      <c r="J327" s="76"/>
      <c r="K327" s="112"/>
    </row>
    <row r="328" spans="3:12" s="467" customFormat="1" ht="30.75" thickBot="1" x14ac:dyDescent="0.3">
      <c r="C328" s="126" t="s">
        <v>44</v>
      </c>
      <c r="D328" s="129" t="s">
        <v>45</v>
      </c>
      <c r="E328" s="128" t="s">
        <v>55</v>
      </c>
      <c r="F328" s="128" t="s">
        <v>57</v>
      </c>
      <c r="G328" s="127" t="s">
        <v>27</v>
      </c>
      <c r="H328" s="133" t="s">
        <v>131</v>
      </c>
      <c r="I328" s="128" t="s">
        <v>46</v>
      </c>
      <c r="J328" s="128" t="s">
        <v>132</v>
      </c>
      <c r="K328" s="128" t="s">
        <v>410</v>
      </c>
      <c r="L328" s="128" t="s">
        <v>411</v>
      </c>
    </row>
    <row r="329" spans="3:12" s="467" customFormat="1" x14ac:dyDescent="0.25">
      <c r="C329" s="328" t="s">
        <v>47</v>
      </c>
      <c r="D329" s="550"/>
      <c r="E329" s="329"/>
      <c r="F329" s="115">
        <v>30000</v>
      </c>
      <c r="G329" s="330">
        <f t="shared" ref="G329:G337" si="33">E329*F329</f>
        <v>0</v>
      </c>
      <c r="H329" s="331"/>
      <c r="I329" s="116" t="s">
        <v>699</v>
      </c>
      <c r="J329" s="116" t="str">
        <f>VLOOKUP(I329,Presupuesto!$B$11:$C$566,2,0)</f>
        <v>SERVICIOS DE CAPACITACION.</v>
      </c>
      <c r="K329" s="332" t="s">
        <v>1366</v>
      </c>
      <c r="L329" s="116" t="s">
        <v>394</v>
      </c>
    </row>
    <row r="330" spans="3:12" s="467" customFormat="1" x14ac:dyDescent="0.25">
      <c r="C330" s="99" t="s">
        <v>48</v>
      </c>
      <c r="D330" s="551"/>
      <c r="E330" s="200">
        <f>D329</f>
        <v>0</v>
      </c>
      <c r="F330" s="100">
        <v>50</v>
      </c>
      <c r="G330" s="97">
        <f t="shared" si="33"/>
        <v>0</v>
      </c>
      <c r="H330" s="161"/>
      <c r="I330" s="98" t="s">
        <v>717</v>
      </c>
      <c r="J330" s="98" t="str">
        <f>VLOOKUP(I330,Presupuesto!$B$11:$C$566,2,0)</f>
        <v>SERVICIOS DE IMPRENTA PUBLIC.Y REPRODUCCION</v>
      </c>
      <c r="K330" s="98" t="s">
        <v>1366</v>
      </c>
      <c r="L330" s="98" t="s">
        <v>412</v>
      </c>
    </row>
    <row r="331" spans="3:12" s="467" customFormat="1" x14ac:dyDescent="0.25">
      <c r="C331" s="99" t="s">
        <v>49</v>
      </c>
      <c r="D331" s="551"/>
      <c r="E331" s="200">
        <v>50</v>
      </c>
      <c r="F331" s="100">
        <v>150</v>
      </c>
      <c r="G331" s="97">
        <f t="shared" si="33"/>
        <v>7500</v>
      </c>
      <c r="H331" s="161" t="s">
        <v>129</v>
      </c>
      <c r="I331" s="98" t="s">
        <v>792</v>
      </c>
      <c r="J331" s="98" t="str">
        <f>VLOOKUP(I331,Presupuesto!$B$11:$C$566,2,0)</f>
        <v>ALIMENTOS B EBIDAS PARA PERSONAS</v>
      </c>
      <c r="K331" s="98" t="s">
        <v>1366</v>
      </c>
      <c r="L331" s="98" t="s">
        <v>1684</v>
      </c>
    </row>
    <row r="332" spans="3:12" s="467" customFormat="1" x14ac:dyDescent="0.25">
      <c r="C332" s="99" t="s">
        <v>50</v>
      </c>
      <c r="D332" s="551"/>
      <c r="E332" s="151">
        <v>0</v>
      </c>
      <c r="F332" s="118">
        <v>10000</v>
      </c>
      <c r="G332" s="97">
        <f t="shared" si="33"/>
        <v>0</v>
      </c>
      <c r="H332" s="161"/>
      <c r="I332" s="323" t="s">
        <v>300</v>
      </c>
      <c r="J332" s="98" t="str">
        <f>VLOOKUP(I332,Presupuesto!$B$11:$C$566,2,0)</f>
        <v>PASAJES (26100-00)</v>
      </c>
      <c r="K332" s="98" t="s">
        <v>1366</v>
      </c>
      <c r="L332" s="98" t="s">
        <v>1693</v>
      </c>
    </row>
    <row r="333" spans="3:12" s="467" customFormat="1" x14ac:dyDescent="0.25">
      <c r="C333" s="99" t="s">
        <v>417</v>
      </c>
      <c r="D333" s="551"/>
      <c r="E333" s="151">
        <v>25</v>
      </c>
      <c r="F333" s="118">
        <v>250</v>
      </c>
      <c r="G333" s="97">
        <f t="shared" si="33"/>
        <v>6250</v>
      </c>
      <c r="H333" s="161" t="s">
        <v>129</v>
      </c>
      <c r="I333" s="98" t="s">
        <v>821</v>
      </c>
      <c r="J333" s="98" t="str">
        <f>VLOOKUP(I333,Presupuesto!$B$11:$C$566,2,0)</f>
        <v>PRODUCTOS PAPEL Y CARTON</v>
      </c>
      <c r="K333" s="98" t="s">
        <v>1366</v>
      </c>
      <c r="L333" s="98" t="s">
        <v>1685</v>
      </c>
    </row>
    <row r="334" spans="3:12" s="467" customFormat="1" x14ac:dyDescent="0.25">
      <c r="C334" s="99" t="s">
        <v>51</v>
      </c>
      <c r="D334" s="551"/>
      <c r="E334" s="200">
        <v>30</v>
      </c>
      <c r="F334" s="100">
        <v>85</v>
      </c>
      <c r="G334" s="97">
        <f t="shared" si="33"/>
        <v>2550</v>
      </c>
      <c r="H334" s="161" t="s">
        <v>129</v>
      </c>
      <c r="I334" s="98" t="s">
        <v>815</v>
      </c>
      <c r="J334" s="98" t="str">
        <f>VLOOKUP(I334,Presupuesto!$B$11:$C$566,2,0)</f>
        <v>PAPEL DE ESCRITORIO</v>
      </c>
      <c r="K334" s="98" t="s">
        <v>1366</v>
      </c>
      <c r="L334" s="98" t="s">
        <v>1686</v>
      </c>
    </row>
    <row r="335" spans="3:12" s="467" customFormat="1" x14ac:dyDescent="0.25">
      <c r="C335" s="99" t="s">
        <v>123</v>
      </c>
      <c r="D335" s="551"/>
      <c r="E335" s="200">
        <f>D329/12</f>
        <v>0</v>
      </c>
      <c r="F335" s="100">
        <v>36</v>
      </c>
      <c r="G335" s="97">
        <f t="shared" si="33"/>
        <v>0</v>
      </c>
      <c r="H335" s="161"/>
      <c r="I335" s="98" t="s">
        <v>942</v>
      </c>
      <c r="J335" s="98" t="str">
        <f>VLOOKUP(I335,Presupuesto!$B$11:$C$566,2,0)</f>
        <v>UTILES DE ESCRITORIO, OFICINA Y ENSE¥ANZA</v>
      </c>
      <c r="K335" s="98" t="s">
        <v>1366</v>
      </c>
      <c r="L335" s="98" t="s">
        <v>1687</v>
      </c>
    </row>
    <row r="336" spans="3:12" s="467" customFormat="1" x14ac:dyDescent="0.25">
      <c r="C336" s="99" t="s">
        <v>34</v>
      </c>
      <c r="D336" s="551"/>
      <c r="E336" s="200">
        <f>D329/12</f>
        <v>0</v>
      </c>
      <c r="F336" s="100">
        <v>80</v>
      </c>
      <c r="G336" s="97">
        <f t="shared" si="33"/>
        <v>0</v>
      </c>
      <c r="H336" s="161"/>
      <c r="I336" s="98" t="s">
        <v>942</v>
      </c>
      <c r="J336" s="98" t="str">
        <f>VLOOKUP(I336,Presupuesto!$B$11:$C$566,2,0)</f>
        <v>UTILES DE ESCRITORIO, OFICINA Y ENSE¥ANZA</v>
      </c>
      <c r="K336" s="98" t="s">
        <v>1366</v>
      </c>
      <c r="L336" s="98" t="s">
        <v>1688</v>
      </c>
    </row>
    <row r="337" spans="1:555" s="467" customFormat="1" x14ac:dyDescent="0.25">
      <c r="C337" s="109" t="s">
        <v>1682</v>
      </c>
      <c r="D337" s="551"/>
      <c r="E337" s="213">
        <v>1</v>
      </c>
      <c r="F337" s="119">
        <v>3700</v>
      </c>
      <c r="G337" s="97">
        <f t="shared" si="33"/>
        <v>3700</v>
      </c>
      <c r="H337" s="161" t="s">
        <v>129</v>
      </c>
      <c r="I337" s="98" t="s">
        <v>955</v>
      </c>
      <c r="J337" s="98" t="str">
        <f>VLOOKUP(I337,Presupuesto!$B$11:$C$566,2,0)</f>
        <v>OTROS RESPUESTOS Y ACCESORIOS MENORES</v>
      </c>
      <c r="K337" s="98" t="s">
        <v>1366</v>
      </c>
      <c r="L337" s="98" t="s">
        <v>1689</v>
      </c>
    </row>
    <row r="338" spans="1:555" s="467" customFormat="1" ht="15.75" thickBot="1" x14ac:dyDescent="0.3">
      <c r="C338" s="217" t="s">
        <v>430</v>
      </c>
      <c r="D338" s="218">
        <v>0</v>
      </c>
      <c r="E338" s="333">
        <v>0</v>
      </c>
      <c r="F338" s="104">
        <f>HLOOKUP(C338,$AH$2:$BU$3,2,0)</f>
        <v>1150</v>
      </c>
      <c r="G338" s="105">
        <f>D338*E338*F338</f>
        <v>0</v>
      </c>
      <c r="H338" s="334"/>
      <c r="I338" s="335" t="s">
        <v>301</v>
      </c>
      <c r="J338" s="106" t="str">
        <f>VLOOKUP(I338,Presupuesto!$B$11:$C$566,2,0)</f>
        <v>VIATICOS (26200-00)</v>
      </c>
      <c r="K338" s="336" t="s">
        <v>1366</v>
      </c>
      <c r="L338" s="336" t="s">
        <v>1691</v>
      </c>
    </row>
    <row r="339" spans="1:555" s="467" customFormat="1" x14ac:dyDescent="0.25">
      <c r="A339" s="86"/>
      <c r="B339" s="86"/>
      <c r="H339" s="454"/>
      <c r="M339" s="86"/>
      <c r="N339" s="86"/>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c r="AV339" s="86"/>
      <c r="AW339" s="86"/>
      <c r="AX339" s="86"/>
      <c r="AY339" s="86"/>
      <c r="AZ339" s="86"/>
      <c r="BA339" s="86"/>
      <c r="BB339" s="86"/>
      <c r="BC339" s="86"/>
      <c r="BD339" s="86"/>
      <c r="BE339" s="86"/>
      <c r="BF339" s="86"/>
      <c r="BG339" s="86"/>
      <c r="BH339" s="86"/>
      <c r="BI339" s="86"/>
      <c r="BJ339" s="86"/>
      <c r="BK339" s="86"/>
      <c r="BL339" s="86"/>
      <c r="BM339" s="86"/>
      <c r="BN339" s="86"/>
      <c r="BO339" s="86"/>
      <c r="BP339" s="86"/>
      <c r="BQ339" s="86"/>
      <c r="BR339" s="86"/>
      <c r="BS339" s="86"/>
      <c r="BT339" s="86"/>
      <c r="BU339" s="86"/>
      <c r="BV339" s="86"/>
      <c r="BW339" s="86"/>
      <c r="BX339" s="86"/>
      <c r="BY339" s="86"/>
      <c r="BZ339" s="86"/>
      <c r="CA339" s="86"/>
      <c r="CB339" s="86"/>
      <c r="CC339" s="86"/>
      <c r="CD339" s="86"/>
      <c r="CE339" s="86"/>
      <c r="CF339" s="86"/>
      <c r="CG339" s="86"/>
      <c r="CH339" s="86"/>
      <c r="CI339" s="86"/>
      <c r="CJ339" s="86"/>
      <c r="CK339" s="86"/>
      <c r="CL339" s="86"/>
      <c r="CM339" s="86"/>
      <c r="CN339" s="86"/>
      <c r="CO339" s="86"/>
      <c r="CP339" s="86"/>
      <c r="CQ339" s="86"/>
      <c r="CR339" s="86"/>
      <c r="CS339" s="86"/>
      <c r="CT339" s="86"/>
      <c r="CU339" s="86"/>
      <c r="CV339" s="86"/>
      <c r="CW339" s="86"/>
      <c r="CX339" s="86"/>
      <c r="CY339" s="86"/>
      <c r="CZ339" s="86"/>
      <c r="DA339" s="86"/>
      <c r="DB339" s="86"/>
      <c r="DC339" s="86"/>
      <c r="DD339" s="86"/>
      <c r="DE339" s="86"/>
      <c r="DF339" s="86"/>
      <c r="DG339" s="86"/>
      <c r="DH339" s="86"/>
      <c r="DI339" s="86"/>
      <c r="DJ339" s="86"/>
      <c r="DK339" s="86"/>
      <c r="DL339" s="86"/>
      <c r="DM339" s="86"/>
      <c r="DN339" s="86"/>
      <c r="DO339" s="86"/>
      <c r="DP339" s="86"/>
      <c r="DQ339" s="86"/>
      <c r="DR339" s="86"/>
      <c r="DS339" s="86"/>
      <c r="DT339" s="86"/>
      <c r="DU339" s="86"/>
      <c r="DV339" s="86"/>
      <c r="DW339" s="86"/>
      <c r="DX339" s="86"/>
      <c r="DY339" s="86"/>
      <c r="DZ339" s="86"/>
      <c r="EA339" s="86"/>
      <c r="EB339" s="86"/>
      <c r="EC339" s="86"/>
      <c r="ED339" s="86"/>
      <c r="EE339" s="86"/>
      <c r="EF339" s="86"/>
      <c r="EG339" s="86"/>
      <c r="EH339" s="86"/>
      <c r="EI339" s="86"/>
      <c r="EJ339" s="86"/>
      <c r="EK339" s="86"/>
      <c r="EL339" s="86"/>
      <c r="EM339" s="86"/>
      <c r="EN339" s="86"/>
      <c r="EO339" s="86"/>
      <c r="EP339" s="86"/>
      <c r="EQ339" s="86"/>
      <c r="ER339" s="86"/>
      <c r="ES339" s="86"/>
      <c r="ET339" s="86"/>
      <c r="EU339" s="86"/>
      <c r="EV339" s="86"/>
      <c r="EW339" s="86"/>
      <c r="EX339" s="86"/>
      <c r="EY339" s="86"/>
      <c r="EZ339" s="86"/>
      <c r="FA339" s="86"/>
      <c r="FB339" s="86"/>
      <c r="FC339" s="86"/>
      <c r="FD339" s="86"/>
      <c r="FE339" s="86"/>
      <c r="FF339" s="86"/>
      <c r="FG339" s="86"/>
      <c r="FH339" s="86"/>
      <c r="FI339" s="86"/>
      <c r="FJ339" s="86"/>
      <c r="FK339" s="86"/>
      <c r="FL339" s="86"/>
      <c r="FM339" s="86"/>
      <c r="FN339" s="86"/>
      <c r="FO339" s="86"/>
      <c r="FP339" s="86"/>
      <c r="FQ339" s="86"/>
      <c r="FR339" s="86"/>
      <c r="FS339" s="86"/>
      <c r="FT339" s="86"/>
      <c r="FU339" s="86"/>
      <c r="FV339" s="86"/>
      <c r="FW339" s="86"/>
      <c r="FX339" s="86"/>
      <c r="FY339" s="86"/>
      <c r="FZ339" s="86"/>
      <c r="GA339" s="86"/>
      <c r="GB339" s="86"/>
      <c r="GC339" s="86"/>
      <c r="GD339" s="86"/>
      <c r="GE339" s="86"/>
      <c r="GF339" s="86"/>
      <c r="GG339" s="86"/>
      <c r="GH339" s="86"/>
      <c r="GI339" s="86"/>
      <c r="GJ339" s="86"/>
      <c r="GK339" s="86"/>
      <c r="GL339" s="86"/>
      <c r="GM339" s="86"/>
      <c r="GN339" s="86"/>
      <c r="GO339" s="86"/>
      <c r="GP339" s="86"/>
      <c r="GQ339" s="86"/>
      <c r="GR339" s="86"/>
      <c r="GS339" s="86"/>
      <c r="GT339" s="86"/>
      <c r="GU339" s="86"/>
      <c r="GV339" s="86"/>
      <c r="GW339" s="86"/>
      <c r="GX339" s="86"/>
      <c r="GY339" s="86"/>
      <c r="GZ339" s="86"/>
      <c r="HA339" s="86"/>
      <c r="HB339" s="86"/>
      <c r="HC339" s="86"/>
      <c r="HD339" s="86"/>
      <c r="HE339" s="86"/>
      <c r="HF339" s="86"/>
      <c r="HG339" s="86"/>
      <c r="HH339" s="86"/>
      <c r="HI339" s="86"/>
      <c r="HJ339" s="86"/>
      <c r="HK339" s="86"/>
      <c r="HL339" s="86"/>
      <c r="HM339" s="86"/>
      <c r="HN339" s="86"/>
      <c r="HO339" s="86"/>
      <c r="HP339" s="86"/>
      <c r="HQ339" s="86"/>
      <c r="HR339" s="86"/>
      <c r="HS339" s="86"/>
      <c r="HT339" s="86"/>
      <c r="HU339" s="86"/>
      <c r="HV339" s="86"/>
      <c r="HW339" s="86"/>
      <c r="HX339" s="86"/>
      <c r="HY339" s="86"/>
      <c r="HZ339" s="86"/>
      <c r="IA339" s="86"/>
      <c r="IB339" s="86"/>
      <c r="IC339" s="86"/>
      <c r="ID339" s="86"/>
      <c r="IE339" s="86"/>
      <c r="IF339" s="86"/>
      <c r="IG339" s="86"/>
      <c r="IH339" s="86"/>
      <c r="II339" s="86"/>
      <c r="IJ339" s="86"/>
      <c r="IK339" s="86"/>
      <c r="IL339" s="86"/>
      <c r="IM339" s="86"/>
      <c r="IN339" s="86"/>
      <c r="IO339" s="86"/>
      <c r="IP339" s="86"/>
      <c r="IQ339" s="86"/>
      <c r="IR339" s="86"/>
      <c r="IS339" s="86"/>
      <c r="IT339" s="86"/>
      <c r="IU339" s="86"/>
      <c r="IV339" s="86"/>
      <c r="IW339" s="86"/>
      <c r="IX339" s="86"/>
      <c r="IY339" s="86"/>
      <c r="IZ339" s="86"/>
      <c r="JA339" s="86"/>
      <c r="JB339" s="86"/>
      <c r="JC339" s="86"/>
      <c r="JD339" s="86"/>
      <c r="JE339" s="86"/>
      <c r="JF339" s="86"/>
      <c r="JG339" s="86"/>
      <c r="JH339" s="86"/>
      <c r="JI339" s="86"/>
      <c r="JJ339" s="86"/>
      <c r="JK339" s="86"/>
      <c r="JL339" s="86"/>
      <c r="JM339" s="86"/>
      <c r="JN339" s="86"/>
      <c r="JO339" s="86"/>
      <c r="JP339" s="86"/>
      <c r="JQ339" s="86"/>
      <c r="JR339" s="86"/>
      <c r="JS339" s="86"/>
      <c r="JT339" s="86"/>
      <c r="JU339" s="86"/>
      <c r="JV339" s="86"/>
      <c r="JW339" s="86"/>
      <c r="JX339" s="86"/>
      <c r="JY339" s="86"/>
      <c r="JZ339" s="86"/>
      <c r="KA339" s="86"/>
      <c r="KB339" s="86"/>
      <c r="KC339" s="86"/>
      <c r="KD339" s="86"/>
      <c r="KE339" s="86"/>
      <c r="KF339" s="86"/>
      <c r="KG339" s="86"/>
      <c r="KH339" s="86"/>
      <c r="KI339" s="86"/>
      <c r="KJ339" s="86"/>
      <c r="KK339" s="86"/>
      <c r="KL339" s="86"/>
      <c r="KM339" s="86"/>
      <c r="KN339" s="86"/>
      <c r="KO339" s="86"/>
      <c r="KP339" s="86"/>
      <c r="KQ339" s="86"/>
      <c r="KR339" s="86"/>
      <c r="KS339" s="86"/>
      <c r="KT339" s="86"/>
      <c r="KU339" s="86"/>
      <c r="KV339" s="86"/>
      <c r="KW339" s="86"/>
      <c r="KX339" s="86"/>
      <c r="KY339" s="86"/>
      <c r="KZ339" s="86"/>
      <c r="LA339" s="86"/>
      <c r="LB339" s="86"/>
      <c r="LC339" s="86"/>
      <c r="LD339" s="86"/>
      <c r="LE339" s="86"/>
      <c r="LF339" s="86"/>
      <c r="LG339" s="86"/>
      <c r="LH339" s="86"/>
      <c r="LI339" s="86"/>
      <c r="LJ339" s="86"/>
      <c r="LK339" s="86"/>
      <c r="LL339" s="86"/>
      <c r="LM339" s="86"/>
      <c r="LN339" s="86"/>
      <c r="LO339" s="86"/>
      <c r="LP339" s="86"/>
      <c r="LQ339" s="86"/>
      <c r="LR339" s="86"/>
      <c r="LS339" s="86"/>
      <c r="LT339" s="86"/>
      <c r="LU339" s="86"/>
      <c r="LV339" s="86"/>
      <c r="LW339" s="86"/>
      <c r="LX339" s="86"/>
      <c r="LY339" s="86"/>
      <c r="LZ339" s="86"/>
      <c r="MA339" s="86"/>
      <c r="MB339" s="86"/>
      <c r="MC339" s="86"/>
      <c r="MD339" s="86"/>
      <c r="ME339" s="86"/>
      <c r="MF339" s="86"/>
      <c r="MG339" s="86"/>
      <c r="MH339" s="86"/>
      <c r="MI339" s="86"/>
      <c r="MJ339" s="86"/>
      <c r="MK339" s="86"/>
      <c r="ML339" s="86"/>
      <c r="MM339" s="86"/>
      <c r="MN339" s="86"/>
      <c r="MO339" s="86"/>
      <c r="MP339" s="86"/>
      <c r="MQ339" s="86"/>
      <c r="MR339" s="86"/>
      <c r="MS339" s="86"/>
      <c r="MT339" s="86"/>
      <c r="MU339" s="86"/>
      <c r="MV339" s="86"/>
      <c r="MW339" s="86"/>
      <c r="MX339" s="86"/>
      <c r="MY339" s="86"/>
      <c r="MZ339" s="86"/>
      <c r="NA339" s="86"/>
      <c r="NB339" s="86"/>
      <c r="NC339" s="86"/>
      <c r="ND339" s="86"/>
      <c r="NE339" s="86"/>
      <c r="NF339" s="86"/>
      <c r="NG339" s="86"/>
      <c r="NH339" s="86"/>
      <c r="NI339" s="86"/>
      <c r="NJ339" s="86"/>
      <c r="NK339" s="86"/>
      <c r="NL339" s="86"/>
      <c r="NM339" s="86"/>
      <c r="NN339" s="86"/>
      <c r="NO339" s="86"/>
      <c r="NP339" s="86"/>
      <c r="NQ339" s="86"/>
      <c r="NR339" s="86"/>
      <c r="NS339" s="86"/>
      <c r="NT339" s="86"/>
      <c r="NU339" s="86"/>
      <c r="NV339" s="86"/>
      <c r="NW339" s="86"/>
      <c r="NX339" s="86"/>
      <c r="NY339" s="86"/>
      <c r="NZ339" s="86"/>
      <c r="OA339" s="86"/>
      <c r="OB339" s="86"/>
      <c r="OC339" s="86"/>
      <c r="OD339" s="86"/>
      <c r="OE339" s="86"/>
      <c r="OF339" s="86"/>
      <c r="OG339" s="86"/>
      <c r="OH339" s="86"/>
      <c r="OI339" s="86"/>
      <c r="OJ339" s="86"/>
      <c r="OK339" s="86"/>
      <c r="OL339" s="86"/>
      <c r="OM339" s="86"/>
      <c r="ON339" s="86"/>
      <c r="OO339" s="86"/>
      <c r="OP339" s="86"/>
      <c r="OQ339" s="86"/>
      <c r="OR339" s="86"/>
      <c r="OS339" s="86"/>
      <c r="OT339" s="86"/>
      <c r="OU339" s="86"/>
      <c r="OV339" s="86"/>
      <c r="OW339" s="86"/>
      <c r="OX339" s="86"/>
      <c r="OY339" s="86"/>
      <c r="OZ339" s="86"/>
      <c r="PA339" s="86"/>
      <c r="PB339" s="86"/>
      <c r="PC339" s="86"/>
      <c r="PD339" s="86"/>
      <c r="PE339" s="86"/>
      <c r="PF339" s="86"/>
      <c r="PG339" s="86"/>
      <c r="PH339" s="86"/>
      <c r="PI339" s="86"/>
      <c r="PJ339" s="86"/>
      <c r="PK339" s="86"/>
      <c r="PL339" s="86"/>
      <c r="PM339" s="86"/>
      <c r="PN339" s="86"/>
      <c r="PO339" s="86"/>
      <c r="PP339" s="86"/>
      <c r="PQ339" s="86"/>
      <c r="PR339" s="86"/>
      <c r="PS339" s="86"/>
      <c r="PT339" s="86"/>
      <c r="PU339" s="86"/>
      <c r="PV339" s="86"/>
      <c r="PW339" s="86"/>
      <c r="PX339" s="86"/>
      <c r="PY339" s="86"/>
      <c r="PZ339" s="86"/>
      <c r="QA339" s="86"/>
      <c r="QB339" s="86"/>
      <c r="QC339" s="86"/>
      <c r="QD339" s="86"/>
      <c r="QE339" s="86"/>
      <c r="QF339" s="86"/>
      <c r="QG339" s="86"/>
      <c r="QH339" s="86"/>
      <c r="QI339" s="86"/>
      <c r="QJ339" s="86"/>
      <c r="QK339" s="86"/>
      <c r="QL339" s="86"/>
      <c r="QM339" s="86"/>
      <c r="QN339" s="86"/>
      <c r="QO339" s="86"/>
      <c r="QP339" s="86"/>
      <c r="QQ339" s="86"/>
      <c r="QR339" s="86"/>
      <c r="QS339" s="86"/>
      <c r="QT339" s="86"/>
      <c r="QU339" s="86"/>
      <c r="QV339" s="86"/>
      <c r="QW339" s="86"/>
      <c r="QX339" s="86"/>
      <c r="QY339" s="86"/>
      <c r="QZ339" s="86"/>
      <c r="RA339" s="86"/>
      <c r="RB339" s="86"/>
      <c r="RC339" s="86"/>
      <c r="RD339" s="86"/>
      <c r="RE339" s="86"/>
      <c r="RF339" s="86"/>
      <c r="RG339" s="86"/>
      <c r="RH339" s="86"/>
      <c r="RI339" s="86"/>
      <c r="RJ339" s="86"/>
      <c r="RK339" s="86"/>
      <c r="RL339" s="86"/>
      <c r="RM339" s="86"/>
      <c r="RN339" s="86"/>
      <c r="RO339" s="86"/>
      <c r="RP339" s="86"/>
      <c r="RQ339" s="86"/>
      <c r="RR339" s="86"/>
      <c r="RS339" s="86"/>
      <c r="RT339" s="86"/>
      <c r="RU339" s="86"/>
      <c r="RV339" s="86"/>
      <c r="RW339" s="86"/>
      <c r="RX339" s="86"/>
      <c r="RY339" s="86"/>
      <c r="RZ339" s="86"/>
      <c r="SA339" s="86"/>
      <c r="SB339" s="86"/>
      <c r="SC339" s="86"/>
      <c r="SD339" s="86"/>
      <c r="SE339" s="86"/>
      <c r="SF339" s="86"/>
      <c r="SG339" s="86"/>
      <c r="SH339" s="86"/>
      <c r="SI339" s="86"/>
      <c r="SJ339" s="86"/>
      <c r="SK339" s="86"/>
      <c r="SL339" s="86"/>
      <c r="SM339" s="86"/>
      <c r="SN339" s="86"/>
      <c r="SO339" s="86"/>
      <c r="SP339" s="86"/>
      <c r="SQ339" s="86"/>
      <c r="SR339" s="86"/>
      <c r="SS339" s="86"/>
      <c r="ST339" s="86"/>
      <c r="SU339" s="86"/>
      <c r="SV339" s="86"/>
      <c r="SW339" s="86"/>
      <c r="SX339" s="86"/>
      <c r="SY339" s="86"/>
      <c r="SZ339" s="86"/>
      <c r="TA339" s="86"/>
      <c r="TB339" s="86"/>
      <c r="TC339" s="86"/>
      <c r="TD339" s="86"/>
      <c r="TE339" s="86"/>
      <c r="TF339" s="86"/>
      <c r="TG339" s="86"/>
      <c r="TH339" s="86"/>
      <c r="TI339" s="86"/>
      <c r="TJ339" s="86"/>
      <c r="TK339" s="86"/>
      <c r="TL339" s="86"/>
      <c r="TM339" s="86"/>
      <c r="TN339" s="86"/>
      <c r="TO339" s="86"/>
      <c r="TP339" s="86"/>
      <c r="TQ339" s="86"/>
      <c r="TR339" s="86"/>
      <c r="TS339" s="86"/>
      <c r="TT339" s="86"/>
      <c r="TU339" s="86"/>
      <c r="TV339" s="86"/>
      <c r="TW339" s="86"/>
      <c r="TX339" s="86"/>
      <c r="TY339" s="86"/>
      <c r="TZ339" s="86"/>
      <c r="UA339" s="86"/>
      <c r="UB339" s="86"/>
      <c r="UC339" s="86"/>
      <c r="UD339" s="86"/>
      <c r="UE339" s="86"/>
      <c r="UF339" s="86"/>
      <c r="UG339" s="86"/>
      <c r="UH339" s="86"/>
      <c r="UI339" s="86"/>
    </row>
    <row r="340" spans="1:555" ht="15.75" thickBot="1" x14ac:dyDescent="0.3"/>
    <row r="341" spans="1:555" s="467" customFormat="1" ht="15.75" thickBot="1" x14ac:dyDescent="0.3">
      <c r="C341" s="29" t="s">
        <v>43</v>
      </c>
      <c r="D341" s="30">
        <f>SUM(G348:G357)</f>
        <v>82000</v>
      </c>
      <c r="E341" s="93"/>
      <c r="F341" s="93"/>
      <c r="G341" s="93"/>
      <c r="H341" s="76"/>
      <c r="I341" s="76"/>
      <c r="J341" s="76"/>
      <c r="K341" s="112"/>
    </row>
    <row r="342" spans="1:555" s="467" customFormat="1" x14ac:dyDescent="0.25">
      <c r="C342" s="70"/>
      <c r="D342" s="31"/>
      <c r="E342" s="93"/>
      <c r="F342" s="93"/>
      <c r="G342" s="93"/>
      <c r="H342" s="76"/>
      <c r="I342" s="76"/>
      <c r="J342" s="76"/>
      <c r="K342" s="112"/>
    </row>
    <row r="343" spans="1:555" s="467" customFormat="1" x14ac:dyDescent="0.25">
      <c r="C343" s="70"/>
      <c r="D343" s="31"/>
      <c r="E343" s="93"/>
      <c r="F343" s="93"/>
      <c r="G343" s="93"/>
      <c r="H343" s="76"/>
      <c r="I343" s="76"/>
      <c r="J343" s="76"/>
      <c r="K343" s="112"/>
    </row>
    <row r="344" spans="1:555" s="467" customFormat="1" ht="15.75" x14ac:dyDescent="0.25">
      <c r="C344" s="202" t="s">
        <v>392</v>
      </c>
      <c r="D344" s="527" t="s">
        <v>1710</v>
      </c>
      <c r="E344" s="93"/>
      <c r="F344" s="93"/>
      <c r="G344" s="93"/>
      <c r="H344" s="76"/>
      <c r="I344" s="76"/>
      <c r="J344" s="76"/>
      <c r="K344" s="112"/>
    </row>
    <row r="345" spans="1:555" s="467" customFormat="1" ht="18.75" x14ac:dyDescent="0.25">
      <c r="C345" s="211" t="str">
        <f>IFERROR(VLOOKUP(D344,'1. Desarrollo e Innov. Curricu.'!$E:$F,2,FALSE),IFERROR(VLOOKUP(D344,'2. Investigación Científica'!$E:$F,2,FALSE),IFERROR(VLOOKUP(D344,'3. Vinculación Univ. Sociedad'!$E:$F,2,FALSE),IFERROR(VLOOKUP(D344,'4. Docencia y Profesorado Univ.'!$E:$F,2,FALSE),IFERROR(VLOOKUP(D344,'5. Estudiantes y Graduados'!$E:$F,2,FALSE),IFERROR(VLOOKUP(D344,'11. Gestion Administrativa'!$E:$F,2,FALSE),IFERROR(VLOOKUP(D344,'13. Gestión Académica'!$E:$F,2,FALSE),IFERROR(VLOOKUP(D344,'8. Asegura. de la Calid. y M'!$E:$F,2,FALSE),IFERROR(VLOOKUP(D344,'6. Gestión del Conocimiento'!$E:$F,2,FALSE),IFERROR(VLOOKUP(D344,'15. Gobernabilidad y Proceso...'!$E:$F,2,FALSE),IFERROR(VLOOKUP(D344,'12. Gestión del Talento Humano'!$E:$F,2,FALSE),IFERROR(VLOOKUP(D344,'14. Internacional... de la E.S.'!$E:$F,2,FALSE),IFERROR(VLOOKUP(D344,'10. Posgrado'!$E:$F,2,FALSE),IFERROR(VLOOKUP(D344,'17. Gestión TIC'!$E:$F,2,FALSE),IFERROR(VLOOKUP(D344,'16. Desa. del Sistema Educ.Sup.'!$E:$F,2,FALSE),IFERROR(VLOOKUP(D344,'9. Cultura de Inno. Insti...'!$E:$F,2,FALSE),VLOOKUP(D344,'7. Lo Esencial de la Reforma U.'!$E:$F,2,0)))))))))))))))))</f>
        <v xml:space="preserve">1. Proceso de elección del Director del CURVA. </v>
      </c>
      <c r="D345" s="31"/>
      <c r="E345" s="93"/>
      <c r="F345" s="93"/>
      <c r="G345" s="93"/>
      <c r="H345" s="76"/>
      <c r="I345" s="76"/>
      <c r="J345" s="76"/>
      <c r="K345" s="112"/>
    </row>
    <row r="346" spans="1:555" s="467" customFormat="1" ht="15.75" thickBot="1" x14ac:dyDescent="0.3">
      <c r="C346" s="70"/>
      <c r="D346" s="31"/>
      <c r="E346" s="93"/>
      <c r="F346" s="93"/>
      <c r="G346" s="93"/>
      <c r="H346" s="76"/>
      <c r="I346" s="76"/>
      <c r="J346" s="76"/>
      <c r="K346" s="112"/>
    </row>
    <row r="347" spans="1:555" s="467" customFormat="1" ht="30.75" thickBot="1" x14ac:dyDescent="0.3">
      <c r="C347" s="126" t="s">
        <v>44</v>
      </c>
      <c r="D347" s="129" t="s">
        <v>45</v>
      </c>
      <c r="E347" s="128" t="s">
        <v>55</v>
      </c>
      <c r="F347" s="128" t="s">
        <v>57</v>
      </c>
      <c r="G347" s="127" t="s">
        <v>27</v>
      </c>
      <c r="H347" s="133" t="s">
        <v>131</v>
      </c>
      <c r="I347" s="128" t="s">
        <v>46</v>
      </c>
      <c r="J347" s="128" t="s">
        <v>132</v>
      </c>
      <c r="K347" s="128" t="s">
        <v>410</v>
      </c>
      <c r="L347" s="128" t="s">
        <v>411</v>
      </c>
    </row>
    <row r="348" spans="1:555" s="467" customFormat="1" x14ac:dyDescent="0.25">
      <c r="C348" s="328" t="s">
        <v>47</v>
      </c>
      <c r="D348" s="550"/>
      <c r="E348" s="329"/>
      <c r="F348" s="115">
        <v>30000</v>
      </c>
      <c r="G348" s="330">
        <f t="shared" ref="G348:G356" si="34">E348*F348</f>
        <v>0</v>
      </c>
      <c r="H348" s="331"/>
      <c r="I348" s="116" t="s">
        <v>699</v>
      </c>
      <c r="J348" s="116" t="str">
        <f>VLOOKUP(I348,Presupuesto!$B$11:$C$566,2,0)</f>
        <v>SERVICIOS DE CAPACITACION.</v>
      </c>
      <c r="K348" s="332" t="s">
        <v>1368</v>
      </c>
      <c r="L348" s="116" t="s">
        <v>394</v>
      </c>
    </row>
    <row r="349" spans="1:555" s="467" customFormat="1" x14ac:dyDescent="0.25">
      <c r="C349" s="99" t="s">
        <v>1748</v>
      </c>
      <c r="D349" s="551"/>
      <c r="E349" s="200">
        <v>4</v>
      </c>
      <c r="F349" s="100">
        <v>8000</v>
      </c>
      <c r="G349" s="97">
        <f t="shared" si="34"/>
        <v>32000</v>
      </c>
      <c r="H349" s="161" t="s">
        <v>129</v>
      </c>
      <c r="I349" s="98" t="s">
        <v>731</v>
      </c>
      <c r="J349" s="98" t="str">
        <f>VLOOKUP(I349,Presupuesto!$B$11:$C$566,2,0)</f>
        <v>PUBLICIDAD Y PROPAGANDA</v>
      </c>
      <c r="K349" s="98" t="s">
        <v>1368</v>
      </c>
      <c r="L349" s="98" t="s">
        <v>412</v>
      </c>
    </row>
    <row r="350" spans="1:555" s="467" customFormat="1" x14ac:dyDescent="0.25">
      <c r="C350" s="99" t="s">
        <v>49</v>
      </c>
      <c r="D350" s="551"/>
      <c r="E350" s="200">
        <v>80</v>
      </c>
      <c r="F350" s="100">
        <v>475</v>
      </c>
      <c r="G350" s="97">
        <f t="shared" si="34"/>
        <v>38000</v>
      </c>
      <c r="H350" s="161" t="s">
        <v>129</v>
      </c>
      <c r="I350" s="98" t="s">
        <v>792</v>
      </c>
      <c r="J350" s="98" t="str">
        <f>VLOOKUP(I350,Presupuesto!$B$11:$C$566,2,0)</f>
        <v>ALIMENTOS B EBIDAS PARA PERSONAS</v>
      </c>
      <c r="K350" s="98" t="s">
        <v>1368</v>
      </c>
      <c r="L350" s="98" t="s">
        <v>395</v>
      </c>
    </row>
    <row r="351" spans="1:555" s="467" customFormat="1" x14ac:dyDescent="0.25">
      <c r="C351" s="99" t="s">
        <v>1681</v>
      </c>
      <c r="D351" s="551"/>
      <c r="E351" s="151">
        <v>1</v>
      </c>
      <c r="F351" s="118">
        <v>9000</v>
      </c>
      <c r="G351" s="97">
        <f t="shared" si="34"/>
        <v>9000</v>
      </c>
      <c r="H351" s="161" t="s">
        <v>129</v>
      </c>
      <c r="I351" s="323" t="s">
        <v>661</v>
      </c>
      <c r="J351" s="98" t="str">
        <f>VLOOKUP(I351,Presupuesto!$B$11:$C$566,2,0)</f>
        <v>OTROS ALQUILERES</v>
      </c>
      <c r="K351" s="98" t="s">
        <v>1368</v>
      </c>
      <c r="L351" s="98" t="s">
        <v>396</v>
      </c>
    </row>
    <row r="352" spans="1:555" s="467" customFormat="1" x14ac:dyDescent="0.25">
      <c r="C352" s="99" t="s">
        <v>417</v>
      </c>
      <c r="D352" s="551"/>
      <c r="E352" s="151"/>
      <c r="F352" s="118">
        <v>250</v>
      </c>
      <c r="G352" s="97">
        <f t="shared" si="34"/>
        <v>0</v>
      </c>
      <c r="H352" s="161"/>
      <c r="I352" s="98" t="s">
        <v>821</v>
      </c>
      <c r="J352" s="98" t="str">
        <f>VLOOKUP(I352,Presupuesto!$B$11:$C$566,2,0)</f>
        <v>PRODUCTOS PAPEL Y CARTON</v>
      </c>
      <c r="K352" s="98" t="s">
        <v>1368</v>
      </c>
      <c r="L352" s="98" t="s">
        <v>397</v>
      </c>
    </row>
    <row r="353" spans="3:12" s="467" customFormat="1" x14ac:dyDescent="0.25">
      <c r="C353" s="99" t="s">
        <v>51</v>
      </c>
      <c r="D353" s="551"/>
      <c r="E353" s="200"/>
      <c r="F353" s="100">
        <v>85</v>
      </c>
      <c r="G353" s="97">
        <f t="shared" si="34"/>
        <v>0</v>
      </c>
      <c r="H353" s="161"/>
      <c r="I353" s="98" t="s">
        <v>815</v>
      </c>
      <c r="J353" s="98" t="str">
        <f>VLOOKUP(I353,Presupuesto!$B$11:$C$566,2,0)</f>
        <v>PAPEL DE ESCRITORIO</v>
      </c>
      <c r="K353" s="98" t="s">
        <v>1368</v>
      </c>
      <c r="L353" s="98" t="s">
        <v>398</v>
      </c>
    </row>
    <row r="354" spans="3:12" s="467" customFormat="1" x14ac:dyDescent="0.25">
      <c r="C354" s="99" t="s">
        <v>123</v>
      </c>
      <c r="D354" s="551"/>
      <c r="E354" s="200"/>
      <c r="F354" s="100">
        <v>36</v>
      </c>
      <c r="G354" s="97">
        <f t="shared" si="34"/>
        <v>0</v>
      </c>
      <c r="H354" s="161"/>
      <c r="I354" s="98" t="s">
        <v>942</v>
      </c>
      <c r="J354" s="98" t="str">
        <f>VLOOKUP(I354,Presupuesto!$B$11:$C$566,2,0)</f>
        <v>UTILES DE ESCRITORIO, OFICINA Y ENSE¥ANZA</v>
      </c>
      <c r="K354" s="98" t="s">
        <v>1368</v>
      </c>
      <c r="L354" s="98" t="s">
        <v>1688</v>
      </c>
    </row>
    <row r="355" spans="3:12" s="467" customFormat="1" x14ac:dyDescent="0.25">
      <c r="C355" s="99" t="s">
        <v>1682</v>
      </c>
      <c r="D355" s="551"/>
      <c r="E355" s="200"/>
      <c r="F355" s="100">
        <v>3000</v>
      </c>
      <c r="G355" s="97">
        <f t="shared" si="34"/>
        <v>0</v>
      </c>
      <c r="H355" s="161"/>
      <c r="I355" s="98" t="s">
        <v>955</v>
      </c>
      <c r="J355" s="98" t="str">
        <f>VLOOKUP(I355,Presupuesto!$B$11:$C$566,2,0)</f>
        <v>OTROS RESPUESTOS Y ACCESORIOS MENORES</v>
      </c>
      <c r="K355" s="98" t="s">
        <v>1368</v>
      </c>
      <c r="L355" s="98" t="s">
        <v>1689</v>
      </c>
    </row>
    <row r="356" spans="3:12" s="467" customFormat="1" x14ac:dyDescent="0.25">
      <c r="C356" s="109" t="s">
        <v>1747</v>
      </c>
      <c r="D356" s="551"/>
      <c r="E356" s="213">
        <v>1</v>
      </c>
      <c r="F356" s="119">
        <v>3000</v>
      </c>
      <c r="G356" s="97">
        <f t="shared" si="34"/>
        <v>3000</v>
      </c>
      <c r="H356" s="161" t="s">
        <v>129</v>
      </c>
      <c r="I356" s="98" t="s">
        <v>743</v>
      </c>
      <c r="J356" s="98" t="str">
        <f>VLOOKUP(I356,Presupuesto!$B$11:$C$566,2,0)</f>
        <v>OTROS SERVICIOS COMERCIALES Y FINANCIEROS</v>
      </c>
      <c r="K356" s="98" t="s">
        <v>1368</v>
      </c>
      <c r="L356" s="98" t="s">
        <v>1690</v>
      </c>
    </row>
    <row r="357" spans="3:12" s="467" customFormat="1" ht="15.75" thickBot="1" x14ac:dyDescent="0.3">
      <c r="C357" s="217" t="s">
        <v>430</v>
      </c>
      <c r="D357" s="218">
        <v>0</v>
      </c>
      <c r="E357" s="333">
        <v>0</v>
      </c>
      <c r="F357" s="104">
        <f>HLOOKUP(C357,$AH$2:$BU$3,2,0)</f>
        <v>1150</v>
      </c>
      <c r="G357" s="105">
        <f>D357*E357*F357</f>
        <v>0</v>
      </c>
      <c r="H357" s="334"/>
      <c r="I357" s="335" t="s">
        <v>301</v>
      </c>
      <c r="J357" s="106" t="str">
        <f>VLOOKUP(I357,Presupuesto!$B$11:$C$566,2,0)</f>
        <v>VIATICOS (26200-00)</v>
      </c>
      <c r="K357" s="336" t="s">
        <v>1367</v>
      </c>
      <c r="L357" s="98" t="s">
        <v>1691</v>
      </c>
    </row>
    <row r="359" spans="3:12" ht="15.75" thickBot="1" x14ac:dyDescent="0.3"/>
    <row r="360" spans="3:12" s="467" customFormat="1" ht="15.75" thickBot="1" x14ac:dyDescent="0.3">
      <c r="C360" s="29" t="s">
        <v>43</v>
      </c>
      <c r="D360" s="30">
        <f>SUM(G367:G376)</f>
        <v>12250</v>
      </c>
      <c r="E360" s="93"/>
      <c r="F360" s="93"/>
      <c r="G360" s="93"/>
      <c r="H360" s="76"/>
      <c r="I360" s="76"/>
      <c r="J360" s="76"/>
      <c r="K360" s="112"/>
    </row>
    <row r="361" spans="3:12" s="467" customFormat="1" x14ac:dyDescent="0.25">
      <c r="C361" s="70"/>
      <c r="D361" s="31"/>
      <c r="E361" s="93"/>
      <c r="F361" s="93"/>
      <c r="G361" s="93"/>
      <c r="H361" s="76"/>
      <c r="I361" s="76"/>
      <c r="J361" s="76"/>
      <c r="K361" s="112"/>
    </row>
    <row r="362" spans="3:12" s="467" customFormat="1" x14ac:dyDescent="0.25">
      <c r="C362" s="70"/>
      <c r="D362" s="31"/>
      <c r="E362" s="93"/>
      <c r="F362" s="93"/>
      <c r="G362" s="93"/>
      <c r="H362" s="76"/>
      <c r="I362" s="76"/>
      <c r="J362" s="76"/>
      <c r="K362" s="112"/>
    </row>
    <row r="363" spans="3:12" s="467" customFormat="1" ht="15.75" x14ac:dyDescent="0.25">
      <c r="C363" s="202" t="s">
        <v>392</v>
      </c>
      <c r="D363" s="527" t="s">
        <v>1711</v>
      </c>
      <c r="E363" s="93"/>
      <c r="F363" s="93"/>
      <c r="G363" s="93"/>
      <c r="H363" s="76"/>
      <c r="I363" s="76"/>
      <c r="J363" s="76"/>
      <c r="K363" s="112"/>
    </row>
    <row r="364" spans="3:12" s="467" customFormat="1" ht="18.75" x14ac:dyDescent="0.25">
      <c r="C364" s="211" t="str">
        <f>IFERROR(VLOOKUP(D363,'1. Desarrollo e Innov. Curricu.'!$E:$F,2,FALSE),IFERROR(VLOOKUP(D363,'2. Investigación Científica'!$E:$F,2,FALSE),IFERROR(VLOOKUP(D363,'3. Vinculación Univ. Sociedad'!$E:$F,2,FALSE),IFERROR(VLOOKUP(D363,'4. Docencia y Profesorado Univ.'!$E:$F,2,FALSE),IFERROR(VLOOKUP(D363,'5. Estudiantes y Graduados'!$E:$F,2,FALSE),IFERROR(VLOOKUP(D363,'11. Gestion Administrativa'!$E:$F,2,FALSE),IFERROR(VLOOKUP(D363,'13. Gestión Académica'!$E:$F,2,FALSE),IFERROR(VLOOKUP(D363,'8. Asegura. de la Calid. y M'!$E:$F,2,FALSE),IFERROR(VLOOKUP(D363,'6. Gestión del Conocimiento'!$E:$F,2,FALSE),IFERROR(VLOOKUP(D363,'15. Gobernabilidad y Proceso...'!$E:$F,2,FALSE),IFERROR(VLOOKUP(D363,'12. Gestión del Talento Humano'!$E:$F,2,FALSE),IFERROR(VLOOKUP(D363,'14. Internacional... de la E.S.'!$E:$F,2,FALSE),IFERROR(VLOOKUP(D363,'10. Posgrado'!$E:$F,2,FALSE),IFERROR(VLOOKUP(D363,'17. Gestión TIC'!$E:$F,2,FALSE),IFERROR(VLOOKUP(D363,'16. Desa. del Sistema Educ.Sup.'!$E:$F,2,FALSE),IFERROR(VLOOKUP(D363,'9. Cultura de Inno. Insti...'!$E:$F,2,FALSE),VLOOKUP(D363,'7. Lo Esencial de la Reforma U.'!$E:$F,2,0)))))))))))))))))</f>
        <v>2. Proceso de elección de los  Representantes ante el Consejo de Educación Superior.</v>
      </c>
      <c r="D364" s="31"/>
      <c r="E364" s="93"/>
      <c r="F364" s="93"/>
      <c r="G364" s="93"/>
      <c r="H364" s="76"/>
      <c r="I364" s="76"/>
      <c r="J364" s="76"/>
      <c r="K364" s="112"/>
    </row>
    <row r="365" spans="3:12" s="467" customFormat="1" ht="15.75" thickBot="1" x14ac:dyDescent="0.3">
      <c r="C365" s="70"/>
      <c r="D365" s="31"/>
      <c r="E365" s="93"/>
      <c r="F365" s="93"/>
      <c r="G365" s="93"/>
      <c r="H365" s="76"/>
      <c r="I365" s="76"/>
      <c r="J365" s="76"/>
      <c r="K365" s="112"/>
    </row>
    <row r="366" spans="3:12" s="467" customFormat="1" ht="30.75" thickBot="1" x14ac:dyDescent="0.3">
      <c r="C366" s="126" t="s">
        <v>44</v>
      </c>
      <c r="D366" s="129" t="s">
        <v>45</v>
      </c>
      <c r="E366" s="128" t="s">
        <v>55</v>
      </c>
      <c r="F366" s="128" t="s">
        <v>57</v>
      </c>
      <c r="G366" s="127" t="s">
        <v>27</v>
      </c>
      <c r="H366" s="133" t="s">
        <v>131</v>
      </c>
      <c r="I366" s="128" t="s">
        <v>46</v>
      </c>
      <c r="J366" s="128" t="s">
        <v>132</v>
      </c>
      <c r="K366" s="128" t="s">
        <v>410</v>
      </c>
      <c r="L366" s="128" t="s">
        <v>411</v>
      </c>
    </row>
    <row r="367" spans="3:12" s="467" customFormat="1" x14ac:dyDescent="0.25">
      <c r="C367" s="328" t="s">
        <v>47</v>
      </c>
      <c r="D367" s="550"/>
      <c r="E367" s="329"/>
      <c r="F367" s="115">
        <v>30000</v>
      </c>
      <c r="G367" s="330">
        <f t="shared" ref="G367:G375" si="35">E367*F367</f>
        <v>0</v>
      </c>
      <c r="H367" s="331"/>
      <c r="I367" s="116" t="s">
        <v>699</v>
      </c>
      <c r="J367" s="116" t="str">
        <f>VLOOKUP(I367,Presupuesto!$B$11:$C$566,2,0)</f>
        <v>SERVICIOS DE CAPACITACION.</v>
      </c>
      <c r="K367" s="332" t="s">
        <v>1368</v>
      </c>
      <c r="L367" s="116" t="s">
        <v>394</v>
      </c>
    </row>
    <row r="368" spans="3:12" s="467" customFormat="1" x14ac:dyDescent="0.25">
      <c r="C368" s="99" t="s">
        <v>1748</v>
      </c>
      <c r="D368" s="551"/>
      <c r="E368" s="200"/>
      <c r="F368" s="100">
        <v>8000</v>
      </c>
      <c r="G368" s="97">
        <f t="shared" si="35"/>
        <v>0</v>
      </c>
      <c r="H368" s="161"/>
      <c r="I368" s="98" t="s">
        <v>731</v>
      </c>
      <c r="J368" s="98" t="str">
        <f>VLOOKUP(I368,Presupuesto!$B$11:$C$566,2,0)</f>
        <v>PUBLICIDAD Y PROPAGANDA</v>
      </c>
      <c r="K368" s="98" t="s">
        <v>1368</v>
      </c>
      <c r="L368" s="98" t="s">
        <v>412</v>
      </c>
    </row>
    <row r="369" spans="3:12" s="467" customFormat="1" x14ac:dyDescent="0.25">
      <c r="C369" s="99" t="s">
        <v>49</v>
      </c>
      <c r="D369" s="551"/>
      <c r="E369" s="200">
        <v>25</v>
      </c>
      <c r="F369" s="100">
        <v>250</v>
      </c>
      <c r="G369" s="97">
        <f t="shared" si="35"/>
        <v>6250</v>
      </c>
      <c r="H369" s="161" t="s">
        <v>129</v>
      </c>
      <c r="I369" s="98" t="s">
        <v>792</v>
      </c>
      <c r="J369" s="98" t="str">
        <f>VLOOKUP(I369,Presupuesto!$B$11:$C$566,2,0)</f>
        <v>ALIMENTOS B EBIDAS PARA PERSONAS</v>
      </c>
      <c r="K369" s="98" t="s">
        <v>1368</v>
      </c>
      <c r="L369" s="98" t="s">
        <v>395</v>
      </c>
    </row>
    <row r="370" spans="3:12" s="467" customFormat="1" x14ac:dyDescent="0.25">
      <c r="C370" s="99" t="s">
        <v>1681</v>
      </c>
      <c r="D370" s="551"/>
      <c r="E370" s="151">
        <v>25</v>
      </c>
      <c r="F370" s="118">
        <v>120</v>
      </c>
      <c r="G370" s="97">
        <f t="shared" si="35"/>
        <v>3000</v>
      </c>
      <c r="H370" s="161" t="s">
        <v>129</v>
      </c>
      <c r="I370" s="323" t="s">
        <v>661</v>
      </c>
      <c r="J370" s="98" t="str">
        <f>VLOOKUP(I370,Presupuesto!$B$11:$C$566,2,0)</f>
        <v>OTROS ALQUILERES</v>
      </c>
      <c r="K370" s="98" t="s">
        <v>1368</v>
      </c>
      <c r="L370" s="98" t="s">
        <v>396</v>
      </c>
    </row>
    <row r="371" spans="3:12" s="467" customFormat="1" x14ac:dyDescent="0.25">
      <c r="C371" s="99" t="s">
        <v>417</v>
      </c>
      <c r="D371" s="551"/>
      <c r="E371" s="151"/>
      <c r="F371" s="118">
        <v>250</v>
      </c>
      <c r="G371" s="97">
        <f t="shared" si="35"/>
        <v>0</v>
      </c>
      <c r="H371" s="161"/>
      <c r="I371" s="98" t="s">
        <v>821</v>
      </c>
      <c r="J371" s="98" t="str">
        <f>VLOOKUP(I371,Presupuesto!$B$11:$C$566,2,0)</f>
        <v>PRODUCTOS PAPEL Y CARTON</v>
      </c>
      <c r="K371" s="98" t="s">
        <v>1368</v>
      </c>
      <c r="L371" s="98" t="s">
        <v>397</v>
      </c>
    </row>
    <row r="372" spans="3:12" s="467" customFormat="1" x14ac:dyDescent="0.25">
      <c r="C372" s="99" t="s">
        <v>51</v>
      </c>
      <c r="D372" s="551"/>
      <c r="E372" s="200"/>
      <c r="F372" s="100">
        <v>85</v>
      </c>
      <c r="G372" s="97">
        <f t="shared" si="35"/>
        <v>0</v>
      </c>
      <c r="H372" s="161"/>
      <c r="I372" s="98" t="s">
        <v>815</v>
      </c>
      <c r="J372" s="98" t="str">
        <f>VLOOKUP(I372,Presupuesto!$B$11:$C$566,2,0)</f>
        <v>PAPEL DE ESCRITORIO</v>
      </c>
      <c r="K372" s="98" t="s">
        <v>1368</v>
      </c>
      <c r="L372" s="98" t="s">
        <v>398</v>
      </c>
    </row>
    <row r="373" spans="3:12" s="467" customFormat="1" x14ac:dyDescent="0.25">
      <c r="C373" s="99" t="s">
        <v>123</v>
      </c>
      <c r="D373" s="551"/>
      <c r="E373" s="200"/>
      <c r="F373" s="100">
        <v>36</v>
      </c>
      <c r="G373" s="97">
        <f t="shared" si="35"/>
        <v>0</v>
      </c>
      <c r="H373" s="161"/>
      <c r="I373" s="98" t="s">
        <v>942</v>
      </c>
      <c r="J373" s="98" t="str">
        <f>VLOOKUP(I373,Presupuesto!$B$11:$C$566,2,0)</f>
        <v>UTILES DE ESCRITORIO, OFICINA Y ENSE¥ANZA</v>
      </c>
      <c r="K373" s="98" t="s">
        <v>1368</v>
      </c>
      <c r="L373" s="98" t="s">
        <v>1688</v>
      </c>
    </row>
    <row r="374" spans="3:12" s="467" customFormat="1" x14ac:dyDescent="0.25">
      <c r="C374" s="99" t="s">
        <v>1749</v>
      </c>
      <c r="D374" s="551"/>
      <c r="E374" s="200">
        <v>1</v>
      </c>
      <c r="F374" s="100">
        <v>3000</v>
      </c>
      <c r="G374" s="97">
        <f t="shared" si="35"/>
        <v>3000</v>
      </c>
      <c r="H374" s="161" t="s">
        <v>129</v>
      </c>
      <c r="I374" s="98" t="s">
        <v>955</v>
      </c>
      <c r="J374" s="98" t="str">
        <f>VLOOKUP(I374,Presupuesto!$B$11:$C$566,2,0)</f>
        <v>OTROS RESPUESTOS Y ACCESORIOS MENORES</v>
      </c>
      <c r="K374" s="98" t="s">
        <v>1368</v>
      </c>
      <c r="L374" s="98" t="s">
        <v>1689</v>
      </c>
    </row>
    <row r="375" spans="3:12" s="467" customFormat="1" x14ac:dyDescent="0.25">
      <c r="C375" s="109" t="s">
        <v>1747</v>
      </c>
      <c r="D375" s="551"/>
      <c r="E375" s="213"/>
      <c r="F375" s="119"/>
      <c r="G375" s="97">
        <f t="shared" si="35"/>
        <v>0</v>
      </c>
      <c r="H375" s="161"/>
      <c r="I375" s="98" t="s">
        <v>743</v>
      </c>
      <c r="J375" s="98" t="str">
        <f>VLOOKUP(I375,Presupuesto!$B$11:$C$566,2,0)</f>
        <v>OTROS SERVICIOS COMERCIALES Y FINANCIEROS</v>
      </c>
      <c r="K375" s="98" t="s">
        <v>1368</v>
      </c>
      <c r="L375" s="98" t="s">
        <v>1690</v>
      </c>
    </row>
    <row r="376" spans="3:12" s="467" customFormat="1" ht="15.75" thickBot="1" x14ac:dyDescent="0.3">
      <c r="C376" s="217" t="s">
        <v>430</v>
      </c>
      <c r="D376" s="218">
        <v>0</v>
      </c>
      <c r="E376" s="333">
        <v>0</v>
      </c>
      <c r="F376" s="104">
        <f>HLOOKUP(C376,$AH$2:$BU$3,2,0)</f>
        <v>1150</v>
      </c>
      <c r="G376" s="105">
        <f>D376*E376*F376</f>
        <v>0</v>
      </c>
      <c r="H376" s="334"/>
      <c r="I376" s="335" t="s">
        <v>301</v>
      </c>
      <c r="J376" s="106" t="str">
        <f>VLOOKUP(I376,Presupuesto!$B$11:$C$566,2,0)</f>
        <v>VIATICOS (26200-00)</v>
      </c>
      <c r="K376" s="336" t="s">
        <v>1367</v>
      </c>
      <c r="L376" s="98" t="s">
        <v>1691</v>
      </c>
    </row>
    <row r="378" spans="3:12" ht="15.75" thickBot="1" x14ac:dyDescent="0.3"/>
    <row r="379" spans="3:12" s="467" customFormat="1" ht="15.75" thickBot="1" x14ac:dyDescent="0.3">
      <c r="C379" s="29" t="s">
        <v>43</v>
      </c>
      <c r="D379" s="30">
        <f>SUM(G386:G395)</f>
        <v>30000</v>
      </c>
      <c r="E379" s="93"/>
      <c r="F379" s="93"/>
      <c r="G379" s="93"/>
      <c r="H379" s="76"/>
      <c r="I379" s="76"/>
      <c r="J379" s="76"/>
      <c r="K379" s="112"/>
    </row>
    <row r="380" spans="3:12" s="467" customFormat="1" x14ac:dyDescent="0.25">
      <c r="C380" s="70"/>
      <c r="D380" s="31"/>
      <c r="E380" s="93"/>
      <c r="F380" s="93"/>
      <c r="G380" s="93"/>
      <c r="H380" s="76"/>
      <c r="I380" s="76"/>
      <c r="J380" s="76"/>
      <c r="K380" s="112"/>
    </row>
    <row r="381" spans="3:12" s="467" customFormat="1" x14ac:dyDescent="0.25">
      <c r="C381" s="70"/>
      <c r="D381" s="31"/>
      <c r="E381" s="93"/>
      <c r="F381" s="93"/>
      <c r="G381" s="93"/>
      <c r="H381" s="76"/>
      <c r="I381" s="76"/>
      <c r="J381" s="76"/>
      <c r="K381" s="112"/>
    </row>
    <row r="382" spans="3:12" s="467" customFormat="1" ht="15.75" x14ac:dyDescent="0.25">
      <c r="C382" s="202" t="s">
        <v>392</v>
      </c>
      <c r="D382" s="370" t="s">
        <v>1713</v>
      </c>
      <c r="E382" s="93"/>
      <c r="F382" s="93"/>
      <c r="G382" s="93"/>
      <c r="H382" s="76"/>
      <c r="I382" s="76"/>
      <c r="J382" s="76"/>
      <c r="K382" s="112"/>
    </row>
    <row r="383" spans="3:12" s="467" customFormat="1" ht="18.75" x14ac:dyDescent="0.25">
      <c r="C383" s="211" t="str">
        <f>IFERROR(VLOOKUP(D382,'1. Desarrollo e Innov. Curricu.'!$E:$F,2,FALSE),IFERROR(VLOOKUP(D382,'2. Investigación Científica'!$E:$F,2,FALSE),IFERROR(VLOOKUP(D382,'3. Vinculación Univ. Sociedad'!$E:$F,2,FALSE),IFERROR(VLOOKUP(D382,'4. Docencia y Profesorado Univ.'!$E:$F,2,FALSE),IFERROR(VLOOKUP(D382,'5. Estudiantes y Graduados'!$E:$F,2,FALSE),IFERROR(VLOOKUP(D382,'11. Gestion Administrativa'!$E:$F,2,FALSE),IFERROR(VLOOKUP(D382,'13. Gestión Académica'!$E:$F,2,FALSE),IFERROR(VLOOKUP(D382,'8. Asegura. de la Calid. y M'!$E:$F,2,FALSE),IFERROR(VLOOKUP(D382,'6. Gestión del Conocimiento'!$E:$F,2,FALSE),IFERROR(VLOOKUP(D382,'15. Gobernabilidad y Proceso...'!$E:$F,2,FALSE),IFERROR(VLOOKUP(D382,'12. Gestión del Talento Humano'!$E:$F,2,FALSE),IFERROR(VLOOKUP(D382,'14. Internacional... de la E.S.'!$E:$F,2,FALSE),IFERROR(VLOOKUP(D382,'10. Posgrado'!$E:$F,2,FALSE),IFERROR(VLOOKUP(D382,'17. Gestión TIC'!$E:$F,2,FALSE),IFERROR(VLOOKUP(D382,'16. Desa. del Sistema Educ.Sup.'!$E:$F,2,FALSE),IFERROR(VLOOKUP(D382,'9. Cultura de Inno. Insti...'!$E:$F,2,FALSE),VLOOKUP(D382,'7. Lo Esencial de la Reforma U.'!$E:$F,2,0)))))))))))))))))</f>
        <v xml:space="preserve">1. Estudio y Análisis de estructuras organizativas de las diferentes instancias de ejecucion, asesoramiento y apoyo del gobierno universitario, en función de la calidad y pertinencia de su quehacer.  </v>
      </c>
      <c r="D383" s="31"/>
      <c r="E383" s="93"/>
      <c r="F383" s="93"/>
      <c r="G383" s="93"/>
      <c r="H383" s="76"/>
      <c r="I383" s="76"/>
      <c r="J383" s="76"/>
      <c r="K383" s="112"/>
    </row>
    <row r="384" spans="3:12" s="467" customFormat="1" ht="15.75" thickBot="1" x14ac:dyDescent="0.3">
      <c r="C384" s="70"/>
      <c r="D384" s="31"/>
      <c r="E384" s="93"/>
      <c r="F384" s="93"/>
      <c r="G384" s="93"/>
      <c r="H384" s="76"/>
      <c r="I384" s="76"/>
      <c r="J384" s="76"/>
      <c r="K384" s="112"/>
    </row>
    <row r="385" spans="3:12" s="467" customFormat="1" ht="30.75" thickBot="1" x14ac:dyDescent="0.3">
      <c r="C385" s="126" t="s">
        <v>44</v>
      </c>
      <c r="D385" s="129" t="s">
        <v>45</v>
      </c>
      <c r="E385" s="128" t="s">
        <v>55</v>
      </c>
      <c r="F385" s="128" t="s">
        <v>57</v>
      </c>
      <c r="G385" s="127" t="s">
        <v>27</v>
      </c>
      <c r="H385" s="133" t="s">
        <v>131</v>
      </c>
      <c r="I385" s="128" t="s">
        <v>46</v>
      </c>
      <c r="J385" s="128" t="s">
        <v>132</v>
      </c>
      <c r="K385" s="128" t="s">
        <v>410</v>
      </c>
      <c r="L385" s="128" t="s">
        <v>411</v>
      </c>
    </row>
    <row r="386" spans="3:12" s="467" customFormat="1" x14ac:dyDescent="0.25">
      <c r="C386" s="328" t="s">
        <v>47</v>
      </c>
      <c r="D386" s="550"/>
      <c r="E386" s="329"/>
      <c r="F386" s="115">
        <v>30000</v>
      </c>
      <c r="G386" s="330">
        <f t="shared" ref="G386:G394" si="36">E386*F386</f>
        <v>0</v>
      </c>
      <c r="H386" s="331"/>
      <c r="I386" s="116" t="s">
        <v>699</v>
      </c>
      <c r="J386" s="116" t="str">
        <f>VLOOKUP(I386,Presupuesto!$B$11:$C$566,2,0)</f>
        <v>SERVICIOS DE CAPACITACION.</v>
      </c>
      <c r="K386" s="332" t="s">
        <v>1368</v>
      </c>
      <c r="L386" s="116" t="s">
        <v>394</v>
      </c>
    </row>
    <row r="387" spans="3:12" s="467" customFormat="1" x14ac:dyDescent="0.25">
      <c r="C387" s="99" t="s">
        <v>48</v>
      </c>
      <c r="D387" s="551"/>
      <c r="E387" s="200">
        <v>50</v>
      </c>
      <c r="F387" s="100">
        <v>89</v>
      </c>
      <c r="G387" s="97">
        <f t="shared" si="36"/>
        <v>4450</v>
      </c>
      <c r="H387" s="161" t="s">
        <v>129</v>
      </c>
      <c r="I387" s="98" t="s">
        <v>717</v>
      </c>
      <c r="J387" s="98" t="str">
        <f>VLOOKUP(I387,Presupuesto!$B$11:$C$566,2,0)</f>
        <v>SERVICIOS DE IMPRENTA PUBLIC.Y REPRODUCCION</v>
      </c>
      <c r="K387" s="98" t="s">
        <v>1368</v>
      </c>
      <c r="L387" s="98" t="s">
        <v>412</v>
      </c>
    </row>
    <row r="388" spans="3:12" s="467" customFormat="1" x14ac:dyDescent="0.25">
      <c r="C388" s="99" t="s">
        <v>49</v>
      </c>
      <c r="D388" s="551"/>
      <c r="E388" s="200">
        <v>1</v>
      </c>
      <c r="F388" s="100">
        <v>10000</v>
      </c>
      <c r="G388" s="97">
        <f t="shared" si="36"/>
        <v>10000</v>
      </c>
      <c r="H388" s="161" t="s">
        <v>129</v>
      </c>
      <c r="I388" s="98" t="s">
        <v>792</v>
      </c>
      <c r="J388" s="98" t="str">
        <f>VLOOKUP(I388,Presupuesto!$B$11:$C$566,2,0)</f>
        <v>ALIMENTOS B EBIDAS PARA PERSONAS</v>
      </c>
      <c r="K388" s="98" t="s">
        <v>1368</v>
      </c>
      <c r="L388" s="98" t="s">
        <v>1684</v>
      </c>
    </row>
    <row r="389" spans="3:12" s="467" customFormat="1" x14ac:dyDescent="0.25">
      <c r="C389" s="99" t="s">
        <v>50</v>
      </c>
      <c r="D389" s="551"/>
      <c r="E389" s="151">
        <v>0</v>
      </c>
      <c r="F389" s="118">
        <v>10000</v>
      </c>
      <c r="G389" s="97">
        <f t="shared" si="36"/>
        <v>0</v>
      </c>
      <c r="H389" s="161"/>
      <c r="I389" s="323" t="s">
        <v>300</v>
      </c>
      <c r="J389" s="98" t="str">
        <f>VLOOKUP(I389,Presupuesto!$B$11:$C$566,2,0)</f>
        <v>PASAJES (26100-00)</v>
      </c>
      <c r="K389" s="98" t="s">
        <v>1368</v>
      </c>
      <c r="L389" s="98" t="s">
        <v>1693</v>
      </c>
    </row>
    <row r="390" spans="3:12" s="467" customFormat="1" x14ac:dyDescent="0.25">
      <c r="C390" s="99" t="s">
        <v>1725</v>
      </c>
      <c r="D390" s="551"/>
      <c r="E390" s="151">
        <v>1</v>
      </c>
      <c r="F390" s="118">
        <v>5000</v>
      </c>
      <c r="G390" s="97">
        <f t="shared" si="36"/>
        <v>5000</v>
      </c>
      <c r="H390" s="161" t="s">
        <v>129</v>
      </c>
      <c r="I390" s="98" t="s">
        <v>711</v>
      </c>
      <c r="J390" s="98" t="str">
        <f>VLOOKUP(I390,Presupuesto!$B$11:$C$566,2,0)</f>
        <v>SERVICIO DE TRANSPORTE EVENTUALES</v>
      </c>
      <c r="K390" s="98" t="s">
        <v>1368</v>
      </c>
      <c r="L390" s="98" t="s">
        <v>1685</v>
      </c>
    </row>
    <row r="391" spans="3:12" s="467" customFormat="1" x14ac:dyDescent="0.25">
      <c r="C391" s="99" t="s">
        <v>1729</v>
      </c>
      <c r="D391" s="551"/>
      <c r="E391" s="200">
        <v>1</v>
      </c>
      <c r="F391" s="100">
        <v>3000</v>
      </c>
      <c r="G391" s="97">
        <f t="shared" si="36"/>
        <v>3000</v>
      </c>
      <c r="H391" s="161" t="s">
        <v>129</v>
      </c>
      <c r="I391" s="98" t="s">
        <v>821</v>
      </c>
      <c r="J391" s="98" t="str">
        <f>VLOOKUP(I391,Presupuesto!$B$11:$C$566,2,0)</f>
        <v>PRODUCTOS PAPEL Y CARTON</v>
      </c>
      <c r="K391" s="98" t="s">
        <v>1368</v>
      </c>
      <c r="L391" s="98" t="s">
        <v>1686</v>
      </c>
    </row>
    <row r="392" spans="3:12" s="467" customFormat="1" x14ac:dyDescent="0.25">
      <c r="C392" s="99" t="s">
        <v>1728</v>
      </c>
      <c r="D392" s="551"/>
      <c r="E392" s="200">
        <v>30</v>
      </c>
      <c r="F392" s="100">
        <v>85</v>
      </c>
      <c r="G392" s="97">
        <f t="shared" si="36"/>
        <v>2550</v>
      </c>
      <c r="H392" s="161" t="s">
        <v>129</v>
      </c>
      <c r="I392" s="98" t="s">
        <v>815</v>
      </c>
      <c r="J392" s="98" t="str">
        <f>VLOOKUP(I392,Presupuesto!$B$11:$C$566,2,0)</f>
        <v>PAPEL DE ESCRITORIO</v>
      </c>
      <c r="K392" s="98" t="s">
        <v>1368</v>
      </c>
      <c r="L392" s="98" t="s">
        <v>1687</v>
      </c>
    </row>
    <row r="393" spans="3:12" s="467" customFormat="1" x14ac:dyDescent="0.25">
      <c r="C393" s="99" t="s">
        <v>1716</v>
      </c>
      <c r="D393" s="551"/>
      <c r="E393" s="200">
        <v>1</v>
      </c>
      <c r="F393" s="100">
        <v>1200</v>
      </c>
      <c r="G393" s="97">
        <f t="shared" si="36"/>
        <v>1200</v>
      </c>
      <c r="H393" s="161" t="s">
        <v>129</v>
      </c>
      <c r="I393" s="98" t="s">
        <v>942</v>
      </c>
      <c r="J393" s="98" t="str">
        <f>VLOOKUP(I393,Presupuesto!$B$11:$C$566,2,0)</f>
        <v>UTILES DE ESCRITORIO, OFICINA Y ENSE¥ANZA</v>
      </c>
      <c r="K393" s="98" t="s">
        <v>1368</v>
      </c>
      <c r="L393" s="98" t="s">
        <v>1688</v>
      </c>
    </row>
    <row r="394" spans="3:12" s="467" customFormat="1" x14ac:dyDescent="0.25">
      <c r="C394" s="109" t="s">
        <v>1682</v>
      </c>
      <c r="D394" s="551"/>
      <c r="E394" s="213">
        <v>1</v>
      </c>
      <c r="F394" s="119">
        <v>3800</v>
      </c>
      <c r="G394" s="97">
        <f t="shared" si="36"/>
        <v>3800</v>
      </c>
      <c r="H394" s="161" t="s">
        <v>129</v>
      </c>
      <c r="I394" s="98" t="s">
        <v>955</v>
      </c>
      <c r="J394" s="98" t="str">
        <f>VLOOKUP(I394,Presupuesto!$B$11:$C$566,2,0)</f>
        <v>OTROS RESPUESTOS Y ACCESORIOS MENORES</v>
      </c>
      <c r="K394" s="98" t="s">
        <v>1368</v>
      </c>
      <c r="L394" s="98" t="s">
        <v>1689</v>
      </c>
    </row>
    <row r="395" spans="3:12" s="467" customFormat="1" ht="15.75" thickBot="1" x14ac:dyDescent="0.3">
      <c r="C395" s="217" t="s">
        <v>430</v>
      </c>
      <c r="D395" s="218">
        <v>0</v>
      </c>
      <c r="E395" s="333">
        <v>0</v>
      </c>
      <c r="F395" s="104">
        <f>HLOOKUP(C395,$AH$2:$BU$3,2,0)</f>
        <v>1150</v>
      </c>
      <c r="G395" s="105">
        <f>D395*E395*F395</f>
        <v>0</v>
      </c>
      <c r="H395" s="334"/>
      <c r="I395" s="335" t="s">
        <v>301</v>
      </c>
      <c r="J395" s="106" t="str">
        <f>VLOOKUP(I395,Presupuesto!$B$11:$C$566,2,0)</f>
        <v>VIATICOS (26200-00)</v>
      </c>
      <c r="K395" s="336" t="s">
        <v>1368</v>
      </c>
      <c r="L395" s="336" t="s">
        <v>1691</v>
      </c>
    </row>
    <row r="397" spans="3:12" ht="15.75" thickBot="1" x14ac:dyDescent="0.3"/>
    <row r="398" spans="3:12" s="467" customFormat="1" ht="15.75" thickBot="1" x14ac:dyDescent="0.3">
      <c r="C398" s="29" t="s">
        <v>43</v>
      </c>
      <c r="D398" s="30">
        <f>SUM(G405:G414)</f>
        <v>30000</v>
      </c>
      <c r="E398" s="93"/>
      <c r="F398" s="93"/>
      <c r="G398" s="93"/>
      <c r="H398" s="76"/>
      <c r="I398" s="76"/>
      <c r="J398" s="76"/>
      <c r="K398" s="112"/>
    </row>
    <row r="399" spans="3:12" s="467" customFormat="1" x14ac:dyDescent="0.25">
      <c r="C399" s="70"/>
      <c r="D399" s="31"/>
      <c r="E399" s="93"/>
      <c r="F399" s="93"/>
      <c r="G399" s="93"/>
      <c r="H399" s="76"/>
      <c r="I399" s="76"/>
      <c r="J399" s="76"/>
      <c r="K399" s="112"/>
    </row>
    <row r="400" spans="3:12" s="467" customFormat="1" x14ac:dyDescent="0.25">
      <c r="C400" s="70"/>
      <c r="D400" s="31"/>
      <c r="E400" s="93"/>
      <c r="F400" s="93"/>
      <c r="G400" s="93"/>
      <c r="H400" s="76"/>
      <c r="I400" s="76"/>
      <c r="J400" s="76"/>
      <c r="K400" s="112"/>
    </row>
    <row r="401" spans="3:12" s="467" customFormat="1" ht="15.75" x14ac:dyDescent="0.25">
      <c r="C401" s="202" t="s">
        <v>392</v>
      </c>
      <c r="D401" s="370" t="s">
        <v>1713</v>
      </c>
      <c r="E401" s="93"/>
      <c r="F401" s="93"/>
      <c r="G401" s="93"/>
      <c r="H401" s="76"/>
      <c r="I401" s="76"/>
      <c r="J401" s="76"/>
      <c r="K401" s="112"/>
    </row>
    <row r="402" spans="3:12" s="467" customFormat="1" ht="18.75" x14ac:dyDescent="0.25">
      <c r="C402" s="211" t="str">
        <f>IFERROR(VLOOKUP(D401,'1. Desarrollo e Innov. Curricu.'!$E:$F,2,FALSE),IFERROR(VLOOKUP(D401,'2. Investigación Científica'!$E:$F,2,FALSE),IFERROR(VLOOKUP(D401,'3. Vinculación Univ. Sociedad'!$E:$F,2,FALSE),IFERROR(VLOOKUP(D401,'4. Docencia y Profesorado Univ.'!$E:$F,2,FALSE),IFERROR(VLOOKUP(D401,'5. Estudiantes y Graduados'!$E:$F,2,FALSE),IFERROR(VLOOKUP(D401,'11. Gestion Administrativa'!$E:$F,2,FALSE),IFERROR(VLOOKUP(D401,'13. Gestión Académica'!$E:$F,2,FALSE),IFERROR(VLOOKUP(D401,'8. Asegura. de la Calid. y M'!$E:$F,2,FALSE),IFERROR(VLOOKUP(D401,'6. Gestión del Conocimiento'!$E:$F,2,FALSE),IFERROR(VLOOKUP(D401,'15. Gobernabilidad y Proceso...'!$E:$F,2,FALSE),IFERROR(VLOOKUP(D401,'12. Gestión del Talento Humano'!$E:$F,2,FALSE),IFERROR(VLOOKUP(D401,'14. Internacional... de la E.S.'!$E:$F,2,FALSE),IFERROR(VLOOKUP(D401,'10. Posgrado'!$E:$F,2,FALSE),IFERROR(VLOOKUP(D401,'17. Gestión TIC'!$E:$F,2,FALSE),IFERROR(VLOOKUP(D401,'16. Desa. del Sistema Educ.Sup.'!$E:$F,2,FALSE),IFERROR(VLOOKUP(D401,'9. Cultura de Inno. Insti...'!$E:$F,2,FALSE),VLOOKUP(D401,'7. Lo Esencial de la Reforma U.'!$E:$F,2,0)))))))))))))))))</f>
        <v xml:space="preserve">1. Estudio y Análisis de estructuras organizativas de las diferentes instancias de ejecucion, asesoramiento y apoyo del gobierno universitario, en función de la calidad y pertinencia de su quehacer.  </v>
      </c>
      <c r="D402" s="31"/>
      <c r="E402" s="93"/>
      <c r="F402" s="93"/>
      <c r="G402" s="93"/>
      <c r="H402" s="76"/>
      <c r="I402" s="76"/>
      <c r="J402" s="76"/>
      <c r="K402" s="112"/>
    </row>
    <row r="403" spans="3:12" s="467" customFormat="1" ht="15.75" thickBot="1" x14ac:dyDescent="0.3">
      <c r="C403" s="70"/>
      <c r="D403" s="31"/>
      <c r="E403" s="93"/>
      <c r="F403" s="93"/>
      <c r="G403" s="93"/>
      <c r="H403" s="76"/>
      <c r="I403" s="76"/>
      <c r="J403" s="76"/>
      <c r="K403" s="112"/>
    </row>
    <row r="404" spans="3:12" s="467" customFormat="1" ht="30.75" thickBot="1" x14ac:dyDescent="0.3">
      <c r="C404" s="126" t="s">
        <v>44</v>
      </c>
      <c r="D404" s="129" t="s">
        <v>45</v>
      </c>
      <c r="E404" s="128" t="s">
        <v>55</v>
      </c>
      <c r="F404" s="128" t="s">
        <v>57</v>
      </c>
      <c r="G404" s="127" t="s">
        <v>27</v>
      </c>
      <c r="H404" s="133" t="s">
        <v>131</v>
      </c>
      <c r="I404" s="128" t="s">
        <v>46</v>
      </c>
      <c r="J404" s="128" t="s">
        <v>132</v>
      </c>
      <c r="K404" s="128" t="s">
        <v>410</v>
      </c>
      <c r="L404" s="128" t="s">
        <v>411</v>
      </c>
    </row>
    <row r="405" spans="3:12" s="467" customFormat="1" x14ac:dyDescent="0.25">
      <c r="C405" s="328" t="s">
        <v>47</v>
      </c>
      <c r="D405" s="550"/>
      <c r="E405" s="329"/>
      <c r="F405" s="115">
        <v>30000</v>
      </c>
      <c r="G405" s="330">
        <f t="shared" ref="G405:G413" si="37">E405*F405</f>
        <v>0</v>
      </c>
      <c r="H405" s="331"/>
      <c r="I405" s="116" t="s">
        <v>699</v>
      </c>
      <c r="J405" s="116" t="str">
        <f>VLOOKUP(I405,Presupuesto!$B$11:$C$566,2,0)</f>
        <v>SERVICIOS DE CAPACITACION.</v>
      </c>
      <c r="K405" s="332" t="s">
        <v>1368</v>
      </c>
      <c r="L405" s="116" t="s">
        <v>394</v>
      </c>
    </row>
    <row r="406" spans="3:12" s="467" customFormat="1" x14ac:dyDescent="0.25">
      <c r="C406" s="99" t="s">
        <v>48</v>
      </c>
      <c r="D406" s="551"/>
      <c r="E406" s="200">
        <v>50</v>
      </c>
      <c r="F406" s="100">
        <v>89</v>
      </c>
      <c r="G406" s="97">
        <f t="shared" si="37"/>
        <v>4450</v>
      </c>
      <c r="H406" s="161" t="s">
        <v>129</v>
      </c>
      <c r="I406" s="98" t="s">
        <v>717</v>
      </c>
      <c r="J406" s="98" t="str">
        <f>VLOOKUP(I406,Presupuesto!$B$11:$C$566,2,0)</f>
        <v>SERVICIOS DE IMPRENTA PUBLIC.Y REPRODUCCION</v>
      </c>
      <c r="K406" s="98" t="s">
        <v>1368</v>
      </c>
      <c r="L406" s="98" t="s">
        <v>412</v>
      </c>
    </row>
    <row r="407" spans="3:12" s="467" customFormat="1" x14ac:dyDescent="0.25">
      <c r="C407" s="99" t="s">
        <v>49</v>
      </c>
      <c r="D407" s="551"/>
      <c r="E407" s="200">
        <v>1</v>
      </c>
      <c r="F407" s="100">
        <v>10000</v>
      </c>
      <c r="G407" s="97">
        <f t="shared" si="37"/>
        <v>10000</v>
      </c>
      <c r="H407" s="161" t="s">
        <v>129</v>
      </c>
      <c r="I407" s="98" t="s">
        <v>792</v>
      </c>
      <c r="J407" s="98" t="str">
        <f>VLOOKUP(I407,Presupuesto!$B$11:$C$566,2,0)</f>
        <v>ALIMENTOS B EBIDAS PARA PERSONAS</v>
      </c>
      <c r="K407" s="98" t="s">
        <v>1368</v>
      </c>
      <c r="L407" s="98" t="s">
        <v>1684</v>
      </c>
    </row>
    <row r="408" spans="3:12" s="467" customFormat="1" x14ac:dyDescent="0.25">
      <c r="C408" s="99" t="s">
        <v>50</v>
      </c>
      <c r="D408" s="551"/>
      <c r="E408" s="151">
        <v>0</v>
      </c>
      <c r="F408" s="118">
        <v>10000</v>
      </c>
      <c r="G408" s="97">
        <f t="shared" si="37"/>
        <v>0</v>
      </c>
      <c r="H408" s="161"/>
      <c r="I408" s="323" t="s">
        <v>300</v>
      </c>
      <c r="J408" s="98" t="str">
        <f>VLOOKUP(I408,Presupuesto!$B$11:$C$566,2,0)</f>
        <v>PASAJES (26100-00)</v>
      </c>
      <c r="K408" s="98" t="s">
        <v>1368</v>
      </c>
      <c r="L408" s="98" t="s">
        <v>1693</v>
      </c>
    </row>
    <row r="409" spans="3:12" s="467" customFormat="1" x14ac:dyDescent="0.25">
      <c r="C409" s="99" t="s">
        <v>1725</v>
      </c>
      <c r="D409" s="551"/>
      <c r="E409" s="151">
        <v>1</v>
      </c>
      <c r="F409" s="118">
        <v>5000</v>
      </c>
      <c r="G409" s="97">
        <f t="shared" si="37"/>
        <v>5000</v>
      </c>
      <c r="H409" s="161" t="s">
        <v>129</v>
      </c>
      <c r="I409" s="98" t="s">
        <v>711</v>
      </c>
      <c r="J409" s="98" t="str">
        <f>VLOOKUP(I409,Presupuesto!$B$11:$C$566,2,0)</f>
        <v>SERVICIO DE TRANSPORTE EVENTUALES</v>
      </c>
      <c r="K409" s="98" t="s">
        <v>1368</v>
      </c>
      <c r="L409" s="98" t="s">
        <v>1685</v>
      </c>
    </row>
    <row r="410" spans="3:12" s="467" customFormat="1" x14ac:dyDescent="0.25">
      <c r="C410" s="99" t="s">
        <v>1729</v>
      </c>
      <c r="D410" s="551"/>
      <c r="E410" s="200">
        <v>1</v>
      </c>
      <c r="F410" s="100">
        <v>3000</v>
      </c>
      <c r="G410" s="97">
        <f t="shared" si="37"/>
        <v>3000</v>
      </c>
      <c r="H410" s="161" t="s">
        <v>129</v>
      </c>
      <c r="I410" s="98" t="s">
        <v>821</v>
      </c>
      <c r="J410" s="98" t="str">
        <f>VLOOKUP(I410,Presupuesto!$B$11:$C$566,2,0)</f>
        <v>PRODUCTOS PAPEL Y CARTON</v>
      </c>
      <c r="K410" s="98" t="s">
        <v>1368</v>
      </c>
      <c r="L410" s="98" t="s">
        <v>1686</v>
      </c>
    </row>
    <row r="411" spans="3:12" s="467" customFormat="1" x14ac:dyDescent="0.25">
      <c r="C411" s="99" t="s">
        <v>1728</v>
      </c>
      <c r="D411" s="551"/>
      <c r="E411" s="200">
        <v>30</v>
      </c>
      <c r="F411" s="100">
        <v>85</v>
      </c>
      <c r="G411" s="97">
        <f t="shared" si="37"/>
        <v>2550</v>
      </c>
      <c r="H411" s="161" t="s">
        <v>129</v>
      </c>
      <c r="I411" s="98" t="s">
        <v>815</v>
      </c>
      <c r="J411" s="98" t="str">
        <f>VLOOKUP(I411,Presupuesto!$B$11:$C$566,2,0)</f>
        <v>PAPEL DE ESCRITORIO</v>
      </c>
      <c r="K411" s="98" t="s">
        <v>1368</v>
      </c>
      <c r="L411" s="98" t="s">
        <v>1687</v>
      </c>
    </row>
    <row r="412" spans="3:12" s="467" customFormat="1" x14ac:dyDescent="0.25">
      <c r="C412" s="99" t="s">
        <v>1716</v>
      </c>
      <c r="D412" s="551"/>
      <c r="E412" s="200">
        <v>1</v>
      </c>
      <c r="F412" s="100">
        <v>1200</v>
      </c>
      <c r="G412" s="97">
        <f t="shared" si="37"/>
        <v>1200</v>
      </c>
      <c r="H412" s="161" t="s">
        <v>129</v>
      </c>
      <c r="I412" s="98" t="s">
        <v>942</v>
      </c>
      <c r="J412" s="98" t="str">
        <f>VLOOKUP(I412,Presupuesto!$B$11:$C$566,2,0)</f>
        <v>UTILES DE ESCRITORIO, OFICINA Y ENSE¥ANZA</v>
      </c>
      <c r="K412" s="98" t="s">
        <v>1368</v>
      </c>
      <c r="L412" s="98" t="s">
        <v>1688</v>
      </c>
    </row>
    <row r="413" spans="3:12" s="467" customFormat="1" x14ac:dyDescent="0.25">
      <c r="C413" s="109" t="s">
        <v>1682</v>
      </c>
      <c r="D413" s="551"/>
      <c r="E413" s="213">
        <v>1</v>
      </c>
      <c r="F413" s="119">
        <v>3800</v>
      </c>
      <c r="G413" s="97">
        <f t="shared" si="37"/>
        <v>3800</v>
      </c>
      <c r="H413" s="161" t="s">
        <v>129</v>
      </c>
      <c r="I413" s="98" t="s">
        <v>955</v>
      </c>
      <c r="J413" s="98" t="str">
        <f>VLOOKUP(I413,Presupuesto!$B$11:$C$566,2,0)</f>
        <v>OTROS RESPUESTOS Y ACCESORIOS MENORES</v>
      </c>
      <c r="K413" s="98" t="s">
        <v>1368</v>
      </c>
      <c r="L413" s="98" t="s">
        <v>1689</v>
      </c>
    </row>
    <row r="414" spans="3:12" s="467" customFormat="1" ht="15.75" thickBot="1" x14ac:dyDescent="0.3">
      <c r="C414" s="217" t="s">
        <v>430</v>
      </c>
      <c r="D414" s="218">
        <v>0</v>
      </c>
      <c r="E414" s="333">
        <v>0</v>
      </c>
      <c r="F414" s="104">
        <f>HLOOKUP(C414,$AH$2:$BU$3,2,0)</f>
        <v>1150</v>
      </c>
      <c r="G414" s="105">
        <f>D414*E414*F414</f>
        <v>0</v>
      </c>
      <c r="H414" s="334"/>
      <c r="I414" s="335" t="s">
        <v>301</v>
      </c>
      <c r="J414" s="106" t="str">
        <f>VLOOKUP(I414,Presupuesto!$B$11:$C$566,2,0)</f>
        <v>VIATICOS (26200-00)</v>
      </c>
      <c r="K414" s="336" t="s">
        <v>1368</v>
      </c>
      <c r="L414" s="336" t="s">
        <v>1691</v>
      </c>
    </row>
  </sheetData>
  <protectedRanges>
    <protectedRange password="DE9D" sqref="D16:F26 H16:I26 K16:L26 K36 K55 K74 K93 K112 K131 K150 K169 K188 K207 K226 K245 K264 K286 K308 K329 K348 K367 K386 K405" name="bloqueo"/>
  </protectedRanges>
  <mergeCells count="21">
    <mergeCell ref="D367:D375"/>
    <mergeCell ref="D386:D394"/>
    <mergeCell ref="D405:D413"/>
    <mergeCell ref="D286:D297"/>
    <mergeCell ref="D308:D319"/>
    <mergeCell ref="D329:D337"/>
    <mergeCell ref="D348:D356"/>
    <mergeCell ref="D17:D25"/>
    <mergeCell ref="D36:D44"/>
    <mergeCell ref="D55:D63"/>
    <mergeCell ref="D74:D82"/>
    <mergeCell ref="D93:D101"/>
    <mergeCell ref="D245:D253"/>
    <mergeCell ref="D264:D275"/>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C254 C276 C298 C320 C338 C357 C376 C395 C414">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405:L414 L188:L197 L207:L216 L226:L235 L245:L254 L264:L276 L286:L298 L308:L320 L329:L338 L169:L178 L348:L357 L386:L395 L367:L376">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6 H286:H298 H308:H320 H329:H338 H348:H357 H367:H376 H386:H395 H405:H414">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6 I286:I298 I308:I320 I329:I338 I348:I357 I367:I376 I386:I395 I405:I414">
      <formula1>$A$1:$UI$1</formula1>
    </dataValidation>
    <dataValidation type="list" allowBlank="1" showInputMessage="1" showErrorMessage="1" sqref="K18:K26 K37:K45 K56:K64 K75:K83 K94:K102 K113:K121 K132:K140 K151:K159 K170:K178 K189:K197 K208:K216 K227:K235 K246:K254 K265:K276 K287:K298 K309:K320 K330:K338 K349:K357 K368:K376 K387:K395 K406:K414">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6 K308 K329 K348 K367 K386 K405">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D97" zoomScale="84" zoomScaleNormal="84" workbookViewId="0">
      <selection activeCell="C29" sqref="C29"/>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200000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200000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278" t="s">
        <v>1695</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Revisar y dictaminar la asignación y uso de los recursos por los diferentes Órganos, autoridades y organizaciones de empleados y estudiantes de la UNAH.  </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1508</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
        <v>1364</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v>
      </c>
      <c r="F59" s="139"/>
      <c r="G59" s="113">
        <f>D59*E59*F59</f>
        <v>0</v>
      </c>
      <c r="H59" s="166"/>
      <c r="I59" s="114" t="s">
        <v>564</v>
      </c>
      <c r="J59" s="114" t="str">
        <f>VLOOKUP(I59,Presupuesto!$B$11:$C$565,2,0)</f>
        <v>CONTRATOS ESPECIALES</v>
      </c>
      <c r="K59" s="98" t="s">
        <v>1364</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396</v>
      </c>
    </row>
    <row r="61" spans="3:12" ht="15.75" thickBot="1" x14ac:dyDescent="0.3">
      <c r="C61" s="172" t="s">
        <v>59</v>
      </c>
      <c r="D61" s="163"/>
      <c r="E61" s="154">
        <v>0</v>
      </c>
      <c r="F61" s="100" t="str">
        <f>IF(E59&lt;6,"",((E59-6)/12)*(G59/E59))</f>
        <v/>
      </c>
      <c r="G61" s="97" t="str">
        <f>F61</f>
        <v/>
      </c>
      <c r="H61" s="164"/>
      <c r="I61" s="101" t="s">
        <v>564</v>
      </c>
      <c r="J61" s="101" t="str">
        <f>VLOOKUP(I61,Presupuesto!$B$11:$C$565,2,0)</f>
        <v>CONTRATOS ESPECIALES</v>
      </c>
      <c r="K61" s="98" t="str">
        <f t="shared" si="1"/>
        <v>Gestión Tecnologías de Información y Comunicación</v>
      </c>
      <c r="L61" s="98" t="s">
        <v>398</v>
      </c>
    </row>
    <row r="62" spans="3:12" ht="15.75" thickBot="1" x14ac:dyDescent="0.3">
      <c r="C62" s="140" t="s">
        <v>60</v>
      </c>
      <c r="D62" s="199">
        <v>1</v>
      </c>
      <c r="E62" s="152">
        <v>4</v>
      </c>
      <c r="F62" s="118">
        <v>50000</v>
      </c>
      <c r="G62" s="113">
        <f>D62*E62*F62</f>
        <v>200000</v>
      </c>
      <c r="H62" s="166" t="s">
        <v>129</v>
      </c>
      <c r="I62" s="114" t="s">
        <v>705</v>
      </c>
      <c r="J62" s="114" t="str">
        <f>VLOOKUP(I62,Presupuesto!$B$11:$C$565,2,0)</f>
        <v>OTROS SERVICIOS TECNICOS Y PROFESIONALES</v>
      </c>
      <c r="K62" s="98" t="s">
        <v>1364</v>
      </c>
      <c r="L62" s="98" t="s">
        <v>1684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1693</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1685</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1445</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1445</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1445</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1445</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1445</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1445</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1445</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1445</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1445</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1445</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1445</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1445</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1445</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1445</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1470</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1445</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1445</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1445</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1445</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1445</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1445</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1445</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1445</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1445</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1445</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1445</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1470</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D52" zoomScaleNormal="100" workbookViewId="0">
      <selection activeCell="K42" sqref="K42:K5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564750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276750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491" t="s">
        <v>1667</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17.e.1 Fortalecimiento de las TIC mediante a dotación de recursos de información y aprendizaje necesarios para el buen funcionamiento de la JDU</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4</v>
      </c>
      <c r="E17" s="96">
        <v>28000</v>
      </c>
      <c r="F17" s="97">
        <f>D17*E17</f>
        <v>112000</v>
      </c>
      <c r="G17" s="165" t="s">
        <v>1500</v>
      </c>
      <c r="H17" s="98" t="s">
        <v>1014</v>
      </c>
      <c r="I17" s="98" t="str">
        <f>VLOOKUP(H17,Presupuesto!$B$11:$C$565,2,0)</f>
        <v>EQUIPO DE COMPUTACION</v>
      </c>
      <c r="J17" s="219" t="s">
        <v>1508</v>
      </c>
      <c r="K17" s="98" t="s">
        <v>394</v>
      </c>
      <c r="L17" s="98"/>
    </row>
    <row r="18" spans="2:12" x14ac:dyDescent="0.25">
      <c r="B18" s="93"/>
      <c r="C18" s="306" t="s">
        <v>1337</v>
      </c>
      <c r="D18" s="151">
        <v>1</v>
      </c>
      <c r="E18" s="96">
        <v>30000</v>
      </c>
      <c r="F18" s="97">
        <f>D18*E18</f>
        <v>30000</v>
      </c>
      <c r="G18" s="165" t="s">
        <v>1500</v>
      </c>
      <c r="H18" s="101" t="s">
        <v>1014</v>
      </c>
      <c r="I18" s="101" t="str">
        <f>VLOOKUP(H18,Presupuesto!$B$11:$C$565,2,0)</f>
        <v>EQUIPO DE COMPUTACION</v>
      </c>
      <c r="J18" s="98" t="str">
        <f t="shared" ref="J18:J29" si="0">$J$17</f>
        <v>Gestión Tecnologías de Información y Comunicación</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Gestión Tecnologías de Información y Comunicación</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Gestión Tecnologías de Información y Comunicación</v>
      </c>
      <c r="K20" s="98" t="s">
        <v>395</v>
      </c>
      <c r="L20" s="98"/>
    </row>
    <row r="21" spans="2:12" x14ac:dyDescent="0.25">
      <c r="B21" s="93"/>
      <c r="C21" s="99" t="s">
        <v>75</v>
      </c>
      <c r="D21" s="151"/>
      <c r="E21" s="100">
        <v>5000</v>
      </c>
      <c r="F21" s="97"/>
      <c r="G21" s="165"/>
      <c r="H21" s="101" t="s">
        <v>1014</v>
      </c>
      <c r="I21" s="101" t="str">
        <f>VLOOKUP(H21,Presupuesto!$B$11:$C$565,2,0)</f>
        <v>EQUIPO DE COMPUTACION</v>
      </c>
      <c r="J21" s="98" t="str">
        <f t="shared" si="0"/>
        <v>Gestión Tecnologías de Información y Comunicación</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Gestión Tecnologías de Información y Comunicación</v>
      </c>
      <c r="K22" s="98" t="s">
        <v>395</v>
      </c>
      <c r="L22" s="98"/>
    </row>
    <row r="23" spans="2:12" x14ac:dyDescent="0.25">
      <c r="B23" s="93"/>
      <c r="C23" s="99" t="s">
        <v>1669</v>
      </c>
      <c r="D23" s="151"/>
      <c r="E23" s="100"/>
      <c r="F23" s="97">
        <f t="shared" si="1"/>
        <v>0</v>
      </c>
      <c r="G23" s="165"/>
      <c r="H23" s="101" t="s">
        <v>337</v>
      </c>
      <c r="I23" s="101" t="str">
        <f>VLOOKUP(H23,Presupuesto!$B$11:$C$565,2,0)</f>
        <v>EQUIPO DE COMUNICACIàN Y SE¥ALAMIENTO</v>
      </c>
      <c r="J23" s="98" t="str">
        <f t="shared" si="0"/>
        <v>Gestión Tecnologías de Información y Comunicación</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Gestión Tecnologías de Información y Comunicación</v>
      </c>
      <c r="K24" s="98" t="s">
        <v>395</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Gestión Tecnologías de Información y Comunicación</v>
      </c>
      <c r="K25" s="98" t="s">
        <v>395</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Gestión Tecnologías de Información y Comunicación</v>
      </c>
      <c r="K26" s="98" t="s">
        <v>395</v>
      </c>
      <c r="L26" s="98"/>
    </row>
    <row r="27" spans="2:12" x14ac:dyDescent="0.25">
      <c r="C27" s="109" t="s">
        <v>1473</v>
      </c>
      <c r="D27" s="151">
        <v>5</v>
      </c>
      <c r="E27" s="100">
        <v>1850</v>
      </c>
      <c r="F27" s="97">
        <f t="shared" si="1"/>
        <v>9250</v>
      </c>
      <c r="G27" s="165" t="s">
        <v>1500</v>
      </c>
      <c r="H27" s="110" t="s">
        <v>946</v>
      </c>
      <c r="I27" s="110" t="str">
        <f>VLOOKUP(H27,Presupuesto!$B$11:$C$565,2,0)</f>
        <v>UTILES Y MATERIALES ELECTRICOS</v>
      </c>
      <c r="J27" s="98" t="str">
        <f t="shared" si="0"/>
        <v>Gestión Tecnologías de Información y Comunicación</v>
      </c>
      <c r="K27" s="98" t="s">
        <v>395</v>
      </c>
      <c r="L27" s="98"/>
    </row>
    <row r="28" spans="2:12" x14ac:dyDescent="0.25">
      <c r="C28" s="109" t="s">
        <v>1670</v>
      </c>
      <c r="D28" s="151">
        <v>1</v>
      </c>
      <c r="E28" s="100">
        <v>119500</v>
      </c>
      <c r="F28" s="97">
        <f t="shared" si="1"/>
        <v>119500</v>
      </c>
      <c r="G28" s="165" t="s">
        <v>1500</v>
      </c>
      <c r="H28" s="110" t="s">
        <v>337</v>
      </c>
      <c r="I28" s="110" t="str">
        <f>VLOOKUP(H28,Presupuesto!$B$11:$C$565,2,0)</f>
        <v>EQUIPO DE COMUNICACIàN Y SE¥ALAMIENTO</v>
      </c>
      <c r="J28" s="98" t="str">
        <f t="shared" si="0"/>
        <v>Gestión Tecnologías de Información y Comunicación</v>
      </c>
      <c r="K28" s="98" t="s">
        <v>395</v>
      </c>
      <c r="L28" s="98"/>
    </row>
    <row r="29" spans="2:12" x14ac:dyDescent="0.25">
      <c r="C29" s="109" t="s">
        <v>81</v>
      </c>
      <c r="D29" s="151">
        <v>12</v>
      </c>
      <c r="E29" s="100">
        <v>500</v>
      </c>
      <c r="F29" s="97">
        <f t="shared" si="1"/>
        <v>6000</v>
      </c>
      <c r="G29" s="165" t="s">
        <v>1500</v>
      </c>
      <c r="H29" s="110" t="s">
        <v>955</v>
      </c>
      <c r="I29" s="110" t="str">
        <f>VLOOKUP(H29,Presupuesto!$B$11:$C$565,2,0)</f>
        <v>OTROS RESPUESTOS Y ACCESORIOS MENORES</v>
      </c>
      <c r="J29" s="98" t="str">
        <f t="shared" si="0"/>
        <v>Gestión Tecnologías de Información y Comunicación</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Gestión Tecnologías de Información y Comunicación</v>
      </c>
      <c r="K30" s="98" t="s">
        <v>395</v>
      </c>
      <c r="L30" s="124"/>
    </row>
    <row r="31" spans="2:12" ht="15.75" thickBot="1" x14ac:dyDescent="0.3">
      <c r="B31" s="93"/>
      <c r="F31" s="93"/>
      <c r="G31" s="76"/>
      <c r="H31" s="76"/>
      <c r="I31" s="76"/>
    </row>
    <row r="32" spans="2:12" s="467" customFormat="1" ht="15.75" thickBot="1" x14ac:dyDescent="0.3">
      <c r="B32" s="93"/>
      <c r="C32" s="29" t="s">
        <v>43</v>
      </c>
      <c r="D32" s="108">
        <f>SUM(F39:F52)</f>
        <v>288000</v>
      </c>
      <c r="F32" s="70"/>
      <c r="G32" s="79"/>
      <c r="H32" s="70"/>
      <c r="I32" s="70"/>
    </row>
    <row r="33" spans="2:12" s="467" customFormat="1" x14ac:dyDescent="0.25">
      <c r="B33" s="93"/>
      <c r="C33" s="70"/>
      <c r="D33" s="31"/>
      <c r="E33" s="93"/>
      <c r="F33" s="93"/>
      <c r="G33" s="93"/>
      <c r="H33" s="76"/>
      <c r="I33" s="76"/>
      <c r="J33" s="76"/>
      <c r="K33" s="112"/>
    </row>
    <row r="34" spans="2:12" s="467" customFormat="1" x14ac:dyDescent="0.25">
      <c r="B34" s="93"/>
      <c r="C34" s="70"/>
      <c r="D34" s="31"/>
      <c r="E34" s="93"/>
      <c r="F34" s="93"/>
      <c r="G34" s="93"/>
      <c r="H34" s="76"/>
      <c r="I34" s="76"/>
      <c r="J34" s="76"/>
      <c r="K34" s="112"/>
    </row>
    <row r="35" spans="2:12" s="467" customFormat="1" ht="15.75" x14ac:dyDescent="0.25">
      <c r="B35" s="93"/>
      <c r="C35" s="202" t="s">
        <v>392</v>
      </c>
      <c r="D35" s="491" t="s">
        <v>1668</v>
      </c>
      <c r="E35" s="93"/>
      <c r="F35" s="93"/>
      <c r="G35" s="93"/>
      <c r="H35" s="76"/>
      <c r="I35" s="76"/>
      <c r="J35" s="76"/>
      <c r="K35" s="112"/>
    </row>
    <row r="36" spans="2:12" s="467" customFormat="1" ht="18.75" x14ac:dyDescent="0.25">
      <c r="B36" s="93"/>
      <c r="C36" s="211" t="str">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17.e.2 Fortalecimiento de las TIC mediante el uso de recursos de información y aprendizaje en apoyo a la implementación del nuevo modelo de Auditoría Interna.</v>
      </c>
      <c r="D36" s="31"/>
      <c r="E36" s="93"/>
      <c r="F36" s="93"/>
      <c r="G36" s="93"/>
      <c r="H36" s="76"/>
      <c r="I36" s="76"/>
      <c r="J36" s="76"/>
      <c r="K36" s="112"/>
    </row>
    <row r="37" spans="2:12" s="467" customFormat="1" x14ac:dyDescent="0.25">
      <c r="B37" s="93"/>
      <c r="F37" s="93"/>
      <c r="G37" s="76"/>
      <c r="H37" s="76"/>
      <c r="I37" s="76"/>
    </row>
    <row r="38" spans="2:12" s="467" customFormat="1" ht="32.25" customHeight="1" thickBot="1" x14ac:dyDescent="0.3">
      <c r="B38" s="93"/>
      <c r="C38" s="149" t="s">
        <v>44</v>
      </c>
      <c r="D38" s="149" t="s">
        <v>55</v>
      </c>
      <c r="E38" s="149" t="s">
        <v>57</v>
      </c>
      <c r="F38" s="150" t="s">
        <v>27</v>
      </c>
      <c r="G38" s="150" t="s">
        <v>131</v>
      </c>
      <c r="H38" s="149" t="s">
        <v>46</v>
      </c>
      <c r="I38" s="149" t="s">
        <v>132</v>
      </c>
      <c r="J38" s="149" t="s">
        <v>410</v>
      </c>
      <c r="K38" s="149" t="s">
        <v>411</v>
      </c>
      <c r="L38" s="149" t="s">
        <v>464</v>
      </c>
    </row>
    <row r="39" spans="2:12" s="467" customFormat="1" ht="15.75" thickBot="1" x14ac:dyDescent="0.3">
      <c r="B39" s="93"/>
      <c r="C39" s="306" t="s">
        <v>1339</v>
      </c>
      <c r="D39" s="158">
        <v>5</v>
      </c>
      <c r="E39" s="96">
        <v>18000</v>
      </c>
      <c r="F39" s="97">
        <f>D39*E39</f>
        <v>90000</v>
      </c>
      <c r="G39" s="165" t="s">
        <v>1500</v>
      </c>
      <c r="H39" s="98" t="s">
        <v>1014</v>
      </c>
      <c r="I39" s="98" t="str">
        <f>VLOOKUP(H39,Presupuesto!$B$11:$C$565,2,0)</f>
        <v>EQUIPO DE COMPUTACION</v>
      </c>
      <c r="J39" s="219" t="s">
        <v>1508</v>
      </c>
      <c r="K39" s="98" t="s">
        <v>394</v>
      </c>
      <c r="L39" s="98"/>
    </row>
    <row r="40" spans="2:12" s="467" customFormat="1" x14ac:dyDescent="0.25">
      <c r="B40" s="93"/>
      <c r="C40" s="306" t="s">
        <v>1337</v>
      </c>
      <c r="D40" s="151">
        <v>2</v>
      </c>
      <c r="E40" s="96">
        <v>30000</v>
      </c>
      <c r="F40" s="97">
        <f>D40*E40</f>
        <v>60000</v>
      </c>
      <c r="G40" s="165" t="s">
        <v>1500</v>
      </c>
      <c r="H40" s="101" t="s">
        <v>1014</v>
      </c>
      <c r="I40" s="101" t="str">
        <f>VLOOKUP(H40,Presupuesto!$B$11:$C$565,2,0)</f>
        <v>EQUIPO DE COMPUTACION</v>
      </c>
      <c r="J40" s="98" t="str">
        <f t="shared" ref="J40:J52" si="3">$J$17</f>
        <v>Gestión Tecnologías de Información y Comunicación</v>
      </c>
      <c r="K40" s="98" t="s">
        <v>412</v>
      </c>
      <c r="L40" s="98"/>
    </row>
    <row r="41" spans="2:12" s="467" customFormat="1" x14ac:dyDescent="0.25">
      <c r="B41" s="93"/>
      <c r="C41" s="99" t="s">
        <v>73</v>
      </c>
      <c r="D41" s="151"/>
      <c r="E41" s="100">
        <v>4000</v>
      </c>
      <c r="F41" s="97">
        <f t="shared" ref="F41:F52" si="4">D41*E41</f>
        <v>0</v>
      </c>
      <c r="G41" s="165"/>
      <c r="H41" s="101" t="s">
        <v>986</v>
      </c>
      <c r="I41" s="101" t="str">
        <f>VLOOKUP(H41,Presupuesto!$B$11:$C$565,2,0)</f>
        <v>EQUIPOS VARIOS DE OFICINA</v>
      </c>
      <c r="J41" s="98" t="str">
        <f t="shared" si="3"/>
        <v>Gestión Tecnologías de Información y Comunicación</v>
      </c>
      <c r="K41" s="98" t="s">
        <v>395</v>
      </c>
      <c r="L41" s="98"/>
    </row>
    <row r="42" spans="2:12" s="467" customFormat="1" x14ac:dyDescent="0.25">
      <c r="B42" s="93"/>
      <c r="C42" s="99" t="s">
        <v>74</v>
      </c>
      <c r="D42" s="151"/>
      <c r="E42" s="100">
        <v>8000</v>
      </c>
      <c r="F42" s="97">
        <f t="shared" si="4"/>
        <v>0</v>
      </c>
      <c r="G42" s="165"/>
      <c r="H42" s="101" t="s">
        <v>1014</v>
      </c>
      <c r="I42" s="101" t="str">
        <f>VLOOKUP(H42,Presupuesto!$B$11:$C$565,2,0)</f>
        <v>EQUIPO DE COMPUTACION</v>
      </c>
      <c r="J42" s="98" t="str">
        <f t="shared" si="3"/>
        <v>Gestión Tecnologías de Información y Comunicación</v>
      </c>
      <c r="K42" s="98" t="s">
        <v>395</v>
      </c>
      <c r="L42" s="98"/>
    </row>
    <row r="43" spans="2:12" s="467" customFormat="1" x14ac:dyDescent="0.25">
      <c r="B43" s="93"/>
      <c r="C43" s="99" t="s">
        <v>75</v>
      </c>
      <c r="D43" s="151"/>
      <c r="E43" s="100">
        <v>5000</v>
      </c>
      <c r="F43" s="97">
        <f t="shared" si="4"/>
        <v>0</v>
      </c>
      <c r="G43" s="165"/>
      <c r="H43" s="101" t="s">
        <v>1014</v>
      </c>
      <c r="I43" s="101" t="str">
        <f>VLOOKUP(H43,Presupuesto!$B$11:$C$565,2,0)</f>
        <v>EQUIPO DE COMPUTACION</v>
      </c>
      <c r="J43" s="98" t="str">
        <f t="shared" si="3"/>
        <v>Gestión Tecnologías de Información y Comunicación</v>
      </c>
      <c r="K43" s="98" t="s">
        <v>395</v>
      </c>
      <c r="L43" s="98"/>
    </row>
    <row r="44" spans="2:12" s="467" customFormat="1" x14ac:dyDescent="0.25">
      <c r="B44" s="93"/>
      <c r="C44" s="99" t="s">
        <v>35</v>
      </c>
      <c r="D44" s="151"/>
      <c r="E44" s="100">
        <v>13000</v>
      </c>
      <c r="F44" s="97">
        <f t="shared" si="4"/>
        <v>0</v>
      </c>
      <c r="G44" s="165"/>
      <c r="H44" s="101" t="s">
        <v>1000</v>
      </c>
      <c r="I44" s="101" t="str">
        <f>VLOOKUP(H44,Presupuesto!$B$11:$C$565,2,0)</f>
        <v>EQUIPO DE TRANSPORTE TRACCION Y ELEVACION</v>
      </c>
      <c r="J44" s="98" t="str">
        <f t="shared" si="3"/>
        <v>Gestión Tecnologías de Información y Comunicación</v>
      </c>
      <c r="K44" s="98" t="s">
        <v>395</v>
      </c>
      <c r="L44" s="98"/>
    </row>
    <row r="45" spans="2:12" s="467" customFormat="1" x14ac:dyDescent="0.25">
      <c r="B45" s="93"/>
      <c r="C45" s="99" t="s">
        <v>76</v>
      </c>
      <c r="D45" s="151"/>
      <c r="E45" s="100">
        <v>15000</v>
      </c>
      <c r="F45" s="97">
        <f t="shared" si="4"/>
        <v>0</v>
      </c>
      <c r="G45" s="165"/>
      <c r="H45" s="101" t="s">
        <v>1000</v>
      </c>
      <c r="I45" s="101" t="str">
        <f>VLOOKUP(H45,Presupuesto!$B$11:$C$565,2,0)</f>
        <v>EQUIPO DE TRANSPORTE TRACCION Y ELEVACION</v>
      </c>
      <c r="J45" s="98" t="str">
        <f t="shared" si="3"/>
        <v>Gestión Tecnologías de Información y Comunicación</v>
      </c>
      <c r="K45" s="98" t="s">
        <v>395</v>
      </c>
      <c r="L45" s="98"/>
    </row>
    <row r="46" spans="2:12" s="467" customFormat="1" x14ac:dyDescent="0.25">
      <c r="B46" s="93"/>
      <c r="C46" s="99" t="s">
        <v>77</v>
      </c>
      <c r="D46" s="151"/>
      <c r="E46" s="100">
        <v>10000</v>
      </c>
      <c r="F46" s="97">
        <f t="shared" si="4"/>
        <v>0</v>
      </c>
      <c r="G46" s="165"/>
      <c r="H46" s="101" t="s">
        <v>1000</v>
      </c>
      <c r="I46" s="101" t="str">
        <f>VLOOKUP(H46,Presupuesto!$B$11:$C$565,2,0)</f>
        <v>EQUIPO DE TRANSPORTE TRACCION Y ELEVACION</v>
      </c>
      <c r="J46" s="98" t="str">
        <f t="shared" si="3"/>
        <v>Gestión Tecnologías de Información y Comunicación</v>
      </c>
      <c r="K46" s="98" t="s">
        <v>395</v>
      </c>
      <c r="L46" s="98"/>
    </row>
    <row r="47" spans="2:12" s="467" customFormat="1" x14ac:dyDescent="0.25">
      <c r="C47" s="99" t="s">
        <v>78</v>
      </c>
      <c r="D47" s="151">
        <v>1</v>
      </c>
      <c r="E47" s="100">
        <v>138000</v>
      </c>
      <c r="F47" s="97">
        <f t="shared" si="4"/>
        <v>138000</v>
      </c>
      <c r="G47" s="165" t="s">
        <v>1500</v>
      </c>
      <c r="H47" s="101" t="s">
        <v>1046</v>
      </c>
      <c r="I47" s="101" t="str">
        <f>VLOOKUP(H47,Presupuesto!$B$11:$C$565,2,0)</f>
        <v>APLICACIONES INFORMATICAS</v>
      </c>
      <c r="J47" s="98" t="str">
        <f t="shared" si="3"/>
        <v>Gestión Tecnologías de Información y Comunicación</v>
      </c>
      <c r="K47" s="98" t="s">
        <v>395</v>
      </c>
      <c r="L47" s="98"/>
    </row>
    <row r="48" spans="2:12" s="467" customFormat="1" x14ac:dyDescent="0.25">
      <c r="C48" s="109" t="s">
        <v>79</v>
      </c>
      <c r="D48" s="151"/>
      <c r="E48" s="100">
        <v>2000</v>
      </c>
      <c r="F48" s="97">
        <f t="shared" si="4"/>
        <v>0</v>
      </c>
      <c r="G48" s="165"/>
      <c r="H48" s="110" t="s">
        <v>1014</v>
      </c>
      <c r="I48" s="110" t="str">
        <f>VLOOKUP(H48,Presupuesto!$B$11:$C$565,2,0)</f>
        <v>EQUIPO DE COMPUTACION</v>
      </c>
      <c r="J48" s="98" t="str">
        <f t="shared" si="3"/>
        <v>Gestión Tecnologías de Información y Comunicación</v>
      </c>
      <c r="K48" s="98" t="s">
        <v>395</v>
      </c>
      <c r="L48" s="98"/>
    </row>
    <row r="49" spans="2:12" s="467" customFormat="1" x14ac:dyDescent="0.25">
      <c r="C49" s="109" t="s">
        <v>1473</v>
      </c>
      <c r="D49" s="151"/>
      <c r="E49" s="100">
        <v>1500</v>
      </c>
      <c r="F49" s="97">
        <f t="shared" si="4"/>
        <v>0</v>
      </c>
      <c r="G49" s="165"/>
      <c r="H49" s="110" t="s">
        <v>946</v>
      </c>
      <c r="I49" s="110" t="str">
        <f>VLOOKUP(H49,Presupuesto!$B$11:$C$565,2,0)</f>
        <v>UTILES Y MATERIALES ELECTRICOS</v>
      </c>
      <c r="J49" s="98" t="str">
        <f t="shared" si="3"/>
        <v>Gestión Tecnologías de Información y Comunicación</v>
      </c>
      <c r="K49" s="98" t="s">
        <v>395</v>
      </c>
      <c r="L49" s="98"/>
    </row>
    <row r="50" spans="2:12" s="467" customFormat="1" x14ac:dyDescent="0.25">
      <c r="C50" s="109" t="s">
        <v>80</v>
      </c>
      <c r="D50" s="151"/>
      <c r="E50" s="100">
        <v>1500</v>
      </c>
      <c r="F50" s="97">
        <f t="shared" si="4"/>
        <v>0</v>
      </c>
      <c r="G50" s="165"/>
      <c r="H50" s="110" t="s">
        <v>1014</v>
      </c>
      <c r="I50" s="110" t="str">
        <f>VLOOKUP(H50,Presupuesto!$B$11:$C$565,2,0)</f>
        <v>EQUIPO DE COMPUTACION</v>
      </c>
      <c r="J50" s="98" t="str">
        <f t="shared" si="3"/>
        <v>Gestión Tecnologías de Información y Comunicación</v>
      </c>
      <c r="K50" s="98" t="s">
        <v>395</v>
      </c>
      <c r="L50" s="98"/>
    </row>
    <row r="51" spans="2:12" s="467" customFormat="1" x14ac:dyDescent="0.25">
      <c r="C51" s="109" t="s">
        <v>81</v>
      </c>
      <c r="D51" s="151"/>
      <c r="E51" s="100">
        <v>500</v>
      </c>
      <c r="F51" s="97">
        <f t="shared" si="4"/>
        <v>0</v>
      </c>
      <c r="G51" s="165"/>
      <c r="H51" s="110" t="s">
        <v>955</v>
      </c>
      <c r="I51" s="110" t="str">
        <f>VLOOKUP(H51,Presupuesto!$B$11:$C$565,2,0)</f>
        <v>OTROS RESPUESTOS Y ACCESORIOS MENORES</v>
      </c>
      <c r="J51" s="98" t="str">
        <f t="shared" si="3"/>
        <v>Gestión Tecnologías de Información y Comunicación</v>
      </c>
      <c r="K51" s="98" t="s">
        <v>395</v>
      </c>
      <c r="L51" s="98"/>
    </row>
    <row r="52" spans="2:12" s="467" customFormat="1" ht="15.75" thickBot="1" x14ac:dyDescent="0.3">
      <c r="B52" s="93"/>
      <c r="C52" s="102" t="s">
        <v>82</v>
      </c>
      <c r="D52" s="159"/>
      <c r="E52" s="104">
        <v>20</v>
      </c>
      <c r="F52" s="105">
        <f t="shared" si="4"/>
        <v>0</v>
      </c>
      <c r="G52" s="162"/>
      <c r="H52" s="106" t="s">
        <v>955</v>
      </c>
      <c r="I52" s="106" t="str">
        <f>VLOOKUP(H52,Presupuesto!$B$11:$C$565,2,0)</f>
        <v>OTROS RESPUESTOS Y ACCESORIOS MENORES</v>
      </c>
      <c r="J52" s="106" t="str">
        <f t="shared" si="3"/>
        <v>Gestión Tecnologías de Información y Comunicación</v>
      </c>
      <c r="K52" s="98" t="s">
        <v>395</v>
      </c>
      <c r="L52" s="124"/>
    </row>
    <row r="53" spans="2:12" ht="15.75" thickBot="1" x14ac:dyDescent="0.3">
      <c r="C53" s="102" t="s">
        <v>82</v>
      </c>
      <c r="D53" s="159"/>
      <c r="E53" s="104">
        <v>20</v>
      </c>
      <c r="F53" s="105">
        <f t="shared" ref="F53" si="5">D53*E53</f>
        <v>0</v>
      </c>
      <c r="G53" s="162"/>
      <c r="H53" s="106" t="s">
        <v>955</v>
      </c>
      <c r="I53" s="106" t="str">
        <f>VLOOKUP(H53,Presupuesto!$B$11:$C$565,2,0)</f>
        <v>OTROS RESPUESTOS Y ACCESORIOS MENORES</v>
      </c>
      <c r="J53" s="106" t="str">
        <f t="shared" ref="J53" si="6">$J$40</f>
        <v>Gestión Tecnologías de Información y Comunicación</v>
      </c>
      <c r="K53" s="98" t="s">
        <v>395</v>
      </c>
      <c r="L53" s="124"/>
    </row>
    <row r="55" spans="2:12" ht="15.75" thickBot="1" x14ac:dyDescent="0.3"/>
    <row r="56" spans="2:12" ht="15.75" thickBot="1" x14ac:dyDescent="0.3">
      <c r="C56" s="29" t="s">
        <v>43</v>
      </c>
      <c r="D56" s="108">
        <f>SUM(F63:F76)</f>
        <v>0</v>
      </c>
      <c r="F56" s="70"/>
      <c r="G56" s="79"/>
      <c r="H56" s="70"/>
      <c r="I56" s="70"/>
    </row>
    <row r="57" spans="2:12" x14ac:dyDescent="0.25">
      <c r="C57" s="70"/>
      <c r="D57" s="31"/>
      <c r="E57" s="93"/>
      <c r="F57" s="93"/>
      <c r="G57" s="93"/>
      <c r="H57" s="76"/>
      <c r="I57" s="76"/>
      <c r="J57" s="76"/>
      <c r="K57" s="112"/>
    </row>
    <row r="58" spans="2:12" x14ac:dyDescent="0.25">
      <c r="C58" s="70"/>
      <c r="D58" s="31"/>
      <c r="E58" s="93"/>
      <c r="F58" s="93"/>
      <c r="G58" s="93"/>
      <c r="H58" s="76"/>
      <c r="I58" s="76"/>
      <c r="J58" s="76"/>
      <c r="K58" s="112"/>
    </row>
    <row r="59" spans="2:12" ht="15.75" x14ac:dyDescent="0.25">
      <c r="C59" s="202" t="s">
        <v>392</v>
      </c>
      <c r="D59" s="370"/>
      <c r="E59" s="93"/>
      <c r="F59" s="93"/>
      <c r="G59" s="93"/>
      <c r="H59" s="76"/>
      <c r="I59" s="76"/>
      <c r="J59" s="76"/>
      <c r="K59" s="112"/>
    </row>
    <row r="60" spans="2: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2:12" x14ac:dyDescent="0.25">
      <c r="F61" s="93"/>
      <c r="G61" s="76"/>
      <c r="H61" s="76"/>
      <c r="I61" s="76"/>
    </row>
    <row r="62" spans="2:12" ht="30.75" thickBot="1" x14ac:dyDescent="0.3">
      <c r="C62" s="149" t="s">
        <v>44</v>
      </c>
      <c r="D62" s="149" t="s">
        <v>55</v>
      </c>
      <c r="E62" s="149" t="s">
        <v>57</v>
      </c>
      <c r="F62" s="150" t="s">
        <v>27</v>
      </c>
      <c r="G62" s="150" t="s">
        <v>131</v>
      </c>
      <c r="H62" s="149" t="s">
        <v>46</v>
      </c>
      <c r="I62" s="149" t="s">
        <v>132</v>
      </c>
      <c r="J62" s="149" t="s">
        <v>410</v>
      </c>
      <c r="K62" s="149" t="s">
        <v>411</v>
      </c>
      <c r="L62" s="149" t="s">
        <v>464</v>
      </c>
    </row>
    <row r="63" spans="2:12" ht="15.75" thickBot="1" x14ac:dyDescent="0.3">
      <c r="C63" s="306" t="s">
        <v>1339</v>
      </c>
      <c r="D63" s="158"/>
      <c r="E63" s="96">
        <f>HLOOKUP($C63,$CB$2:$CE$3,2,0)</f>
        <v>15000</v>
      </c>
      <c r="F63" s="97">
        <f>D63*E63</f>
        <v>0</v>
      </c>
      <c r="G63" s="165"/>
      <c r="H63" s="98" t="s">
        <v>1014</v>
      </c>
      <c r="I63" s="98" t="str">
        <f>VLOOKUP(H63,Presupuesto!$B$11:$C$565,2,0)</f>
        <v>EQUIPO DE COMPUTACION</v>
      </c>
      <c r="J63" s="219" t="s">
        <v>1445</v>
      </c>
      <c r="K63" s="98" t="s">
        <v>394</v>
      </c>
      <c r="L63" s="98"/>
    </row>
    <row r="64" spans="2: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7">D65*E65</f>
        <v>0</v>
      </c>
      <c r="G65" s="165"/>
      <c r="H65" s="101" t="s">
        <v>986</v>
      </c>
      <c r="I65" s="101" t="str">
        <f>VLOOKUP(H65,Presupuesto!$B$11:$C$565,2,0)</f>
        <v>EQUIPOS VARIOS DE OFICINA</v>
      </c>
      <c r="J65" s="98" t="str">
        <f t="shared" ref="J65:J76" si="8">$J$63</f>
        <v>Posgrado</v>
      </c>
      <c r="K65" s="98" t="s">
        <v>395</v>
      </c>
      <c r="L65" s="98"/>
    </row>
    <row r="66" spans="3:12" x14ac:dyDescent="0.25">
      <c r="C66" s="99" t="s">
        <v>74</v>
      </c>
      <c r="D66" s="151"/>
      <c r="E66" s="100">
        <v>8000</v>
      </c>
      <c r="F66" s="97">
        <f t="shared" si="7"/>
        <v>0</v>
      </c>
      <c r="G66" s="165"/>
      <c r="H66" s="101" t="s">
        <v>1014</v>
      </c>
      <c r="I66" s="101" t="str">
        <f>VLOOKUP(H66,Presupuesto!$B$11:$C$565,2,0)</f>
        <v>EQUIPO DE COMPUTACION</v>
      </c>
      <c r="J66" s="98" t="str">
        <f t="shared" si="8"/>
        <v>Posgrado</v>
      </c>
      <c r="K66" s="98" t="s">
        <v>395</v>
      </c>
      <c r="L66" s="98"/>
    </row>
    <row r="67" spans="3:12" x14ac:dyDescent="0.25">
      <c r="C67" s="99" t="s">
        <v>75</v>
      </c>
      <c r="D67" s="151"/>
      <c r="E67" s="100">
        <v>5000</v>
      </c>
      <c r="F67" s="97">
        <f t="shared" si="7"/>
        <v>0</v>
      </c>
      <c r="G67" s="165"/>
      <c r="H67" s="101" t="s">
        <v>1014</v>
      </c>
      <c r="I67" s="101" t="str">
        <f>VLOOKUP(H67,Presupuesto!$B$11:$C$565,2,0)</f>
        <v>EQUIPO DE COMPUTACION</v>
      </c>
      <c r="J67" s="98" t="str">
        <f t="shared" si="8"/>
        <v>Posgrado</v>
      </c>
      <c r="K67" s="98" t="s">
        <v>395</v>
      </c>
      <c r="L67" s="98"/>
    </row>
    <row r="68" spans="3:12" x14ac:dyDescent="0.25">
      <c r="C68" s="99" t="s">
        <v>35</v>
      </c>
      <c r="D68" s="151"/>
      <c r="E68" s="100">
        <v>13000</v>
      </c>
      <c r="F68" s="97">
        <f t="shared" si="7"/>
        <v>0</v>
      </c>
      <c r="G68" s="165"/>
      <c r="H68" s="101" t="s">
        <v>1000</v>
      </c>
      <c r="I68" s="101" t="str">
        <f>VLOOKUP(H68,Presupuesto!$B$11:$C$565,2,0)</f>
        <v>EQUIPO DE TRANSPORTE TRACCION Y ELEVACION</v>
      </c>
      <c r="J68" s="98" t="str">
        <f t="shared" si="8"/>
        <v>Posgrado</v>
      </c>
      <c r="K68" s="98" t="s">
        <v>395</v>
      </c>
      <c r="L68" s="98"/>
    </row>
    <row r="69" spans="3:12" x14ac:dyDescent="0.25">
      <c r="C69" s="99" t="s">
        <v>76</v>
      </c>
      <c r="D69" s="151"/>
      <c r="E69" s="100">
        <v>15000</v>
      </c>
      <c r="F69" s="97">
        <f t="shared" si="7"/>
        <v>0</v>
      </c>
      <c r="G69" s="165"/>
      <c r="H69" s="101" t="s">
        <v>1000</v>
      </c>
      <c r="I69" s="101" t="str">
        <f>VLOOKUP(H69,Presupuesto!$B$11:$C$565,2,0)</f>
        <v>EQUIPO DE TRANSPORTE TRACCION Y ELEVACION</v>
      </c>
      <c r="J69" s="98" t="str">
        <f t="shared" si="8"/>
        <v>Posgrado</v>
      </c>
      <c r="K69" s="98" t="s">
        <v>395</v>
      </c>
      <c r="L69" s="98"/>
    </row>
    <row r="70" spans="3:12" x14ac:dyDescent="0.25">
      <c r="C70" s="99" t="s">
        <v>77</v>
      </c>
      <c r="D70" s="151"/>
      <c r="E70" s="100">
        <v>10000</v>
      </c>
      <c r="F70" s="97">
        <f t="shared" si="7"/>
        <v>0</v>
      </c>
      <c r="G70" s="165"/>
      <c r="H70" s="101" t="s">
        <v>1000</v>
      </c>
      <c r="I70" s="101" t="str">
        <f>VLOOKUP(H70,Presupuesto!$B$11:$C$565,2,0)</f>
        <v>EQUIPO DE TRANSPORTE TRACCION Y ELEVACION</v>
      </c>
      <c r="J70" s="98" t="str">
        <f t="shared" si="8"/>
        <v>Posgrado</v>
      </c>
      <c r="K70" s="98" t="s">
        <v>403</v>
      </c>
      <c r="L70" s="98"/>
    </row>
    <row r="71" spans="3:12" x14ac:dyDescent="0.25">
      <c r="C71" s="99" t="s">
        <v>78</v>
      </c>
      <c r="D71" s="151"/>
      <c r="E71" s="100">
        <v>10000</v>
      </c>
      <c r="F71" s="97">
        <f t="shared" si="7"/>
        <v>0</v>
      </c>
      <c r="G71" s="165"/>
      <c r="H71" s="101" t="s">
        <v>1046</v>
      </c>
      <c r="I71" s="101" t="str">
        <f>VLOOKUP(H71,Presupuesto!$B$11:$C$565,2,0)</f>
        <v>APLICACIONES INFORMATICAS</v>
      </c>
      <c r="J71" s="98" t="str">
        <f t="shared" si="8"/>
        <v>Posgrado</v>
      </c>
      <c r="K71" s="98" t="s">
        <v>399</v>
      </c>
      <c r="L71" s="98"/>
    </row>
    <row r="72" spans="3:12" x14ac:dyDescent="0.25">
      <c r="C72" s="109" t="s">
        <v>79</v>
      </c>
      <c r="D72" s="151"/>
      <c r="E72" s="100">
        <v>2000</v>
      </c>
      <c r="F72" s="97">
        <f t="shared" si="7"/>
        <v>0</v>
      </c>
      <c r="G72" s="165"/>
      <c r="H72" s="110" t="s">
        <v>1014</v>
      </c>
      <c r="I72" s="110" t="str">
        <f>VLOOKUP(H72,Presupuesto!$B$11:$C$565,2,0)</f>
        <v>EQUIPO DE COMPUTACION</v>
      </c>
      <c r="J72" s="98" t="str">
        <f t="shared" si="8"/>
        <v>Posgrado</v>
      </c>
      <c r="K72" s="98" t="s">
        <v>395</v>
      </c>
      <c r="L72" s="98"/>
    </row>
    <row r="73" spans="3:12" x14ac:dyDescent="0.25">
      <c r="C73" s="109" t="s">
        <v>1473</v>
      </c>
      <c r="D73" s="151"/>
      <c r="E73" s="100">
        <v>1500</v>
      </c>
      <c r="F73" s="97">
        <f t="shared" si="7"/>
        <v>0</v>
      </c>
      <c r="G73" s="165"/>
      <c r="H73" s="110" t="s">
        <v>946</v>
      </c>
      <c r="I73" s="110" t="str">
        <f>VLOOKUP(H73,Presupuesto!$B$11:$C$565,2,0)</f>
        <v>UTILES Y MATERIALES ELECTRICOS</v>
      </c>
      <c r="J73" s="98" t="str">
        <f t="shared" si="8"/>
        <v>Posgrado</v>
      </c>
      <c r="K73" s="98" t="s">
        <v>395</v>
      </c>
      <c r="L73" s="98"/>
    </row>
    <row r="74" spans="3:12" x14ac:dyDescent="0.25">
      <c r="C74" s="109" t="s">
        <v>80</v>
      </c>
      <c r="D74" s="151"/>
      <c r="E74" s="100">
        <v>1500</v>
      </c>
      <c r="F74" s="97">
        <f t="shared" si="7"/>
        <v>0</v>
      </c>
      <c r="G74" s="165"/>
      <c r="H74" s="110" t="s">
        <v>1014</v>
      </c>
      <c r="I74" s="110" t="str">
        <f>VLOOKUP(H74,Presupuesto!$B$11:$C$565,2,0)</f>
        <v>EQUIPO DE COMPUTACION</v>
      </c>
      <c r="J74" s="98" t="str">
        <f t="shared" si="8"/>
        <v>Posgrado</v>
      </c>
      <c r="K74" s="98" t="s">
        <v>395</v>
      </c>
      <c r="L74" s="98"/>
    </row>
    <row r="75" spans="3:12" x14ac:dyDescent="0.25">
      <c r="C75" s="109" t="s">
        <v>81</v>
      </c>
      <c r="D75" s="151"/>
      <c r="E75" s="100">
        <v>500</v>
      </c>
      <c r="F75" s="97">
        <f t="shared" si="7"/>
        <v>0</v>
      </c>
      <c r="G75" s="165"/>
      <c r="H75" s="110" t="s">
        <v>955</v>
      </c>
      <c r="I75" s="110" t="str">
        <f>VLOOKUP(H75,Presupuesto!$B$11:$C$565,2,0)</f>
        <v>OTROS RESPUESTOS Y ACCESORIOS MENORES</v>
      </c>
      <c r="J75" s="98" t="str">
        <f t="shared" si="8"/>
        <v>Posgrado</v>
      </c>
      <c r="K75" s="98" t="s">
        <v>395</v>
      </c>
      <c r="L75" s="98"/>
    </row>
    <row r="76" spans="3:12" ht="15.75" thickBot="1" x14ac:dyDescent="0.3">
      <c r="C76" s="102" t="s">
        <v>82</v>
      </c>
      <c r="D76" s="159"/>
      <c r="E76" s="104">
        <v>20</v>
      </c>
      <c r="F76" s="105">
        <f t="shared" si="7"/>
        <v>0</v>
      </c>
      <c r="G76" s="162"/>
      <c r="H76" s="106" t="s">
        <v>955</v>
      </c>
      <c r="I76" s="106" t="str">
        <f>VLOOKUP(H76,Presupuesto!$B$11:$C$565,2,0)</f>
        <v>OTROS RESPUESTOS Y ACCESORIOS MENORES</v>
      </c>
      <c r="J76" s="106" t="str">
        <f t="shared" si="8"/>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1445</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9">D88*E88</f>
        <v>0</v>
      </c>
      <c r="G88" s="165"/>
      <c r="H88" s="101" t="s">
        <v>986</v>
      </c>
      <c r="I88" s="101" t="str">
        <f>VLOOKUP(H88,Presupuesto!$B$11:$C$565,2,0)</f>
        <v>EQUIPOS VARIOS DE OFICINA</v>
      </c>
      <c r="J88" s="98" t="str">
        <f t="shared" ref="J88:J99" si="10">$J$86</f>
        <v>Posgrado</v>
      </c>
      <c r="K88" s="98" t="s">
        <v>395</v>
      </c>
      <c r="L88" s="98"/>
    </row>
    <row r="89" spans="3:12" x14ac:dyDescent="0.25">
      <c r="C89" s="99" t="s">
        <v>74</v>
      </c>
      <c r="D89" s="151"/>
      <c r="E89" s="100">
        <v>8000</v>
      </c>
      <c r="F89" s="97">
        <f t="shared" si="9"/>
        <v>0</v>
      </c>
      <c r="G89" s="165"/>
      <c r="H89" s="101" t="s">
        <v>1014</v>
      </c>
      <c r="I89" s="101" t="str">
        <f>VLOOKUP(H89,Presupuesto!$B$11:$C$565,2,0)</f>
        <v>EQUIPO DE COMPUTACION</v>
      </c>
      <c r="J89" s="98" t="str">
        <f t="shared" si="10"/>
        <v>Posgrado</v>
      </c>
      <c r="K89" s="98" t="s">
        <v>395</v>
      </c>
      <c r="L89" s="98"/>
    </row>
    <row r="90" spans="3:12" x14ac:dyDescent="0.25">
      <c r="C90" s="99" t="s">
        <v>75</v>
      </c>
      <c r="D90" s="151"/>
      <c r="E90" s="100">
        <v>5000</v>
      </c>
      <c r="F90" s="97">
        <f t="shared" si="9"/>
        <v>0</v>
      </c>
      <c r="G90" s="165"/>
      <c r="H90" s="101" t="s">
        <v>1014</v>
      </c>
      <c r="I90" s="101" t="str">
        <f>VLOOKUP(H90,Presupuesto!$B$11:$C$565,2,0)</f>
        <v>EQUIPO DE COMPUTACION</v>
      </c>
      <c r="J90" s="98" t="str">
        <f t="shared" si="10"/>
        <v>Posgrado</v>
      </c>
      <c r="K90" s="98" t="s">
        <v>395</v>
      </c>
      <c r="L90" s="98"/>
    </row>
    <row r="91" spans="3:12" x14ac:dyDescent="0.25">
      <c r="C91" s="99" t="s">
        <v>35</v>
      </c>
      <c r="D91" s="151"/>
      <c r="E91" s="100">
        <v>13000</v>
      </c>
      <c r="F91" s="97">
        <f t="shared" si="9"/>
        <v>0</v>
      </c>
      <c r="G91" s="165"/>
      <c r="H91" s="101" t="s">
        <v>1000</v>
      </c>
      <c r="I91" s="101" t="str">
        <f>VLOOKUP(H91,Presupuesto!$B$11:$C$565,2,0)</f>
        <v>EQUIPO DE TRANSPORTE TRACCION Y ELEVACION</v>
      </c>
      <c r="J91" s="98" t="str">
        <f t="shared" si="10"/>
        <v>Posgrado</v>
      </c>
      <c r="K91" s="98" t="s">
        <v>395</v>
      </c>
      <c r="L91" s="98"/>
    </row>
    <row r="92" spans="3:12" x14ac:dyDescent="0.25">
      <c r="C92" s="99" t="s">
        <v>76</v>
      </c>
      <c r="D92" s="151"/>
      <c r="E92" s="100">
        <v>15000</v>
      </c>
      <c r="F92" s="97">
        <f t="shared" si="9"/>
        <v>0</v>
      </c>
      <c r="G92" s="165"/>
      <c r="H92" s="101" t="s">
        <v>1000</v>
      </c>
      <c r="I92" s="101" t="str">
        <f>VLOOKUP(H92,Presupuesto!$B$11:$C$565,2,0)</f>
        <v>EQUIPO DE TRANSPORTE TRACCION Y ELEVACION</v>
      </c>
      <c r="J92" s="98" t="str">
        <f t="shared" si="10"/>
        <v>Posgrado</v>
      </c>
      <c r="K92" s="98" t="s">
        <v>395</v>
      </c>
      <c r="L92" s="98"/>
    </row>
    <row r="93" spans="3:12" x14ac:dyDescent="0.25">
      <c r="C93" s="99" t="s">
        <v>77</v>
      </c>
      <c r="D93" s="151"/>
      <c r="E93" s="100">
        <v>10000</v>
      </c>
      <c r="F93" s="97">
        <f t="shared" si="9"/>
        <v>0</v>
      </c>
      <c r="G93" s="165"/>
      <c r="H93" s="101" t="s">
        <v>1000</v>
      </c>
      <c r="I93" s="101" t="str">
        <f>VLOOKUP(H93,Presupuesto!$B$11:$C$565,2,0)</f>
        <v>EQUIPO DE TRANSPORTE TRACCION Y ELEVACION</v>
      </c>
      <c r="J93" s="98" t="str">
        <f t="shared" si="10"/>
        <v>Posgrado</v>
      </c>
      <c r="K93" s="98" t="s">
        <v>403</v>
      </c>
      <c r="L93" s="98"/>
    </row>
    <row r="94" spans="3:12" x14ac:dyDescent="0.25">
      <c r="C94" s="99" t="s">
        <v>78</v>
      </c>
      <c r="D94" s="151"/>
      <c r="E94" s="100">
        <v>10000</v>
      </c>
      <c r="F94" s="97">
        <f t="shared" si="9"/>
        <v>0</v>
      </c>
      <c r="G94" s="165"/>
      <c r="H94" s="101" t="s">
        <v>1046</v>
      </c>
      <c r="I94" s="101" t="str">
        <f>VLOOKUP(H94,Presupuesto!$B$11:$C$565,2,0)</f>
        <v>APLICACIONES INFORMATICAS</v>
      </c>
      <c r="J94" s="98" t="str">
        <f t="shared" si="10"/>
        <v>Posgrado</v>
      </c>
      <c r="K94" s="98" t="s">
        <v>399</v>
      </c>
      <c r="L94" s="98"/>
    </row>
    <row r="95" spans="3:12" x14ac:dyDescent="0.25">
      <c r="C95" s="109" t="s">
        <v>79</v>
      </c>
      <c r="D95" s="151"/>
      <c r="E95" s="100">
        <v>2000</v>
      </c>
      <c r="F95" s="97">
        <f t="shared" si="9"/>
        <v>0</v>
      </c>
      <c r="G95" s="165"/>
      <c r="H95" s="110" t="s">
        <v>1014</v>
      </c>
      <c r="I95" s="110" t="str">
        <f>VLOOKUP(H95,Presupuesto!$B$11:$C$565,2,0)</f>
        <v>EQUIPO DE COMPUTACION</v>
      </c>
      <c r="J95" s="98" t="str">
        <f t="shared" si="10"/>
        <v>Posgrado</v>
      </c>
      <c r="K95" s="98" t="s">
        <v>395</v>
      </c>
      <c r="L95" s="98"/>
    </row>
    <row r="96" spans="3:12" x14ac:dyDescent="0.25">
      <c r="C96" s="109" t="s">
        <v>1473</v>
      </c>
      <c r="D96" s="151"/>
      <c r="E96" s="100">
        <v>1500</v>
      </c>
      <c r="F96" s="97">
        <f t="shared" si="9"/>
        <v>0</v>
      </c>
      <c r="G96" s="165"/>
      <c r="H96" s="110" t="s">
        <v>946</v>
      </c>
      <c r="I96" s="110" t="str">
        <f>VLOOKUP(H96,Presupuesto!$B$11:$C$565,2,0)</f>
        <v>UTILES Y MATERIALES ELECTRICOS</v>
      </c>
      <c r="J96" s="98" t="str">
        <f t="shared" si="10"/>
        <v>Posgrado</v>
      </c>
      <c r="K96" s="98" t="s">
        <v>395</v>
      </c>
      <c r="L96" s="98"/>
    </row>
    <row r="97" spans="3:12" x14ac:dyDescent="0.25">
      <c r="C97" s="109" t="s">
        <v>80</v>
      </c>
      <c r="D97" s="151"/>
      <c r="E97" s="100">
        <v>1500</v>
      </c>
      <c r="F97" s="97">
        <f t="shared" si="9"/>
        <v>0</v>
      </c>
      <c r="G97" s="165"/>
      <c r="H97" s="110" t="s">
        <v>1014</v>
      </c>
      <c r="I97" s="110" t="str">
        <f>VLOOKUP(H97,Presupuesto!$B$11:$C$565,2,0)</f>
        <v>EQUIPO DE COMPUTACION</v>
      </c>
      <c r="J97" s="98" t="str">
        <f t="shared" si="10"/>
        <v>Posgrado</v>
      </c>
      <c r="K97" s="98" t="s">
        <v>395</v>
      </c>
      <c r="L97" s="98"/>
    </row>
    <row r="98" spans="3:12" x14ac:dyDescent="0.25">
      <c r="C98" s="109" t="s">
        <v>81</v>
      </c>
      <c r="D98" s="151"/>
      <c r="E98" s="100">
        <v>500</v>
      </c>
      <c r="F98" s="97">
        <f t="shared" si="9"/>
        <v>0</v>
      </c>
      <c r="G98" s="165"/>
      <c r="H98" s="110" t="s">
        <v>955</v>
      </c>
      <c r="I98" s="110" t="str">
        <f>VLOOKUP(H98,Presupuesto!$B$11:$C$565,2,0)</f>
        <v>OTROS RESPUESTOS Y ACCESORIOS MENORES</v>
      </c>
      <c r="J98" s="98" t="str">
        <f t="shared" si="10"/>
        <v>Posgrado</v>
      </c>
      <c r="K98" s="98" t="s">
        <v>395</v>
      </c>
      <c r="L98" s="98"/>
    </row>
    <row r="99" spans="3:12" ht="15.75" thickBot="1" x14ac:dyDescent="0.3">
      <c r="C99" s="102" t="s">
        <v>82</v>
      </c>
      <c r="D99" s="159"/>
      <c r="E99" s="104">
        <v>20</v>
      </c>
      <c r="F99" s="105">
        <f t="shared" si="9"/>
        <v>0</v>
      </c>
      <c r="G99" s="162"/>
      <c r="H99" s="106" t="s">
        <v>955</v>
      </c>
      <c r="I99" s="106" t="str">
        <f>VLOOKUP(H99,Presupuesto!$B$11:$C$565,2,0)</f>
        <v>OTROS RESPUESTOS Y ACCESORIOS MENORES</v>
      </c>
      <c r="J99" s="106" t="str">
        <f t="shared" si="10"/>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1508</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11">D111*E111</f>
        <v>0</v>
      </c>
      <c r="G111" s="165"/>
      <c r="H111" s="101" t="s">
        <v>986</v>
      </c>
      <c r="I111" s="101" t="str">
        <f>VLOOKUP(H111,Presupuesto!$B$11:$C$565,2,0)</f>
        <v>EQUIPOS VARIOS DE OFICINA</v>
      </c>
      <c r="J111" s="98" t="str">
        <f t="shared" ref="J111:J122" si="12">$J$109</f>
        <v>Gestión Tecnologías de Información y Comunicación</v>
      </c>
      <c r="K111" s="98" t="s">
        <v>395</v>
      </c>
      <c r="L111" s="98"/>
    </row>
    <row r="112" spans="3:12" x14ac:dyDescent="0.25">
      <c r="C112" s="99" t="s">
        <v>74</v>
      </c>
      <c r="D112" s="151"/>
      <c r="E112" s="100">
        <v>8000</v>
      </c>
      <c r="F112" s="97">
        <f t="shared" si="11"/>
        <v>0</v>
      </c>
      <c r="G112" s="165"/>
      <c r="H112" s="101" t="s">
        <v>1014</v>
      </c>
      <c r="I112" s="101" t="str">
        <f>VLOOKUP(H112,Presupuesto!$B$11:$C$565,2,0)</f>
        <v>EQUIPO DE COMPUTACION</v>
      </c>
      <c r="J112" s="98" t="str">
        <f t="shared" si="12"/>
        <v>Gestión Tecnologías de Información y Comunicación</v>
      </c>
      <c r="K112" s="98" t="s">
        <v>395</v>
      </c>
      <c r="L112" s="98"/>
    </row>
    <row r="113" spans="3:12" x14ac:dyDescent="0.25">
      <c r="C113" s="99" t="s">
        <v>75</v>
      </c>
      <c r="D113" s="151"/>
      <c r="E113" s="100">
        <v>5000</v>
      </c>
      <c r="F113" s="97">
        <f t="shared" si="11"/>
        <v>0</v>
      </c>
      <c r="G113" s="165"/>
      <c r="H113" s="101" t="s">
        <v>1014</v>
      </c>
      <c r="I113" s="101" t="str">
        <f>VLOOKUP(H113,Presupuesto!$B$11:$C$565,2,0)</f>
        <v>EQUIPO DE COMPUTACION</v>
      </c>
      <c r="J113" s="98" t="str">
        <f t="shared" si="12"/>
        <v>Gestión Tecnologías de Información y Comunicación</v>
      </c>
      <c r="K113" s="98" t="s">
        <v>395</v>
      </c>
      <c r="L113" s="98"/>
    </row>
    <row r="114" spans="3:12" x14ac:dyDescent="0.25">
      <c r="C114" s="99" t="s">
        <v>35</v>
      </c>
      <c r="D114" s="151"/>
      <c r="E114" s="100">
        <v>13000</v>
      </c>
      <c r="F114" s="97">
        <f t="shared" si="11"/>
        <v>0</v>
      </c>
      <c r="G114" s="165"/>
      <c r="H114" s="101" t="s">
        <v>1000</v>
      </c>
      <c r="I114" s="101" t="str">
        <f>VLOOKUP(H114,Presupuesto!$B$11:$C$565,2,0)</f>
        <v>EQUIPO DE TRANSPORTE TRACCION Y ELEVACION</v>
      </c>
      <c r="J114" s="98" t="str">
        <f t="shared" si="12"/>
        <v>Gestión Tecnologías de Información y Comunicación</v>
      </c>
      <c r="K114" s="98" t="s">
        <v>395</v>
      </c>
      <c r="L114" s="98"/>
    </row>
    <row r="115" spans="3:12" x14ac:dyDescent="0.25">
      <c r="C115" s="99" t="s">
        <v>76</v>
      </c>
      <c r="D115" s="151"/>
      <c r="E115" s="100">
        <v>15000</v>
      </c>
      <c r="F115" s="97">
        <f t="shared" si="11"/>
        <v>0</v>
      </c>
      <c r="G115" s="165"/>
      <c r="H115" s="101" t="s">
        <v>1000</v>
      </c>
      <c r="I115" s="101" t="str">
        <f>VLOOKUP(H115,Presupuesto!$B$11:$C$565,2,0)</f>
        <v>EQUIPO DE TRANSPORTE TRACCION Y ELEVACION</v>
      </c>
      <c r="J115" s="98" t="str">
        <f t="shared" si="12"/>
        <v>Gestión Tecnologías de Información y Comunicación</v>
      </c>
      <c r="K115" s="98" t="s">
        <v>395</v>
      </c>
      <c r="L115" s="98"/>
    </row>
    <row r="116" spans="3:12" x14ac:dyDescent="0.25">
      <c r="C116" s="99" t="s">
        <v>77</v>
      </c>
      <c r="D116" s="151"/>
      <c r="E116" s="100">
        <v>10000</v>
      </c>
      <c r="F116" s="97">
        <f t="shared" si="11"/>
        <v>0</v>
      </c>
      <c r="G116" s="165"/>
      <c r="H116" s="101" t="s">
        <v>1000</v>
      </c>
      <c r="I116" s="101" t="str">
        <f>VLOOKUP(H116,Presupuesto!$B$11:$C$565,2,0)</f>
        <v>EQUIPO DE TRANSPORTE TRACCION Y ELEVACION</v>
      </c>
      <c r="J116" s="98" t="str">
        <f t="shared" si="12"/>
        <v>Gestión Tecnologías de Información y Comunicación</v>
      </c>
      <c r="K116" s="98" t="s">
        <v>403</v>
      </c>
      <c r="L116" s="98"/>
    </row>
    <row r="117" spans="3:12" x14ac:dyDescent="0.25">
      <c r="C117" s="99" t="s">
        <v>78</v>
      </c>
      <c r="D117" s="151"/>
      <c r="E117" s="100">
        <v>10000</v>
      </c>
      <c r="F117" s="97">
        <f t="shared" si="11"/>
        <v>0</v>
      </c>
      <c r="G117" s="165"/>
      <c r="H117" s="101" t="s">
        <v>1046</v>
      </c>
      <c r="I117" s="101" t="str">
        <f>VLOOKUP(H117,Presupuesto!$B$11:$C$565,2,0)</f>
        <v>APLICACIONES INFORMATICAS</v>
      </c>
      <c r="J117" s="98" t="str">
        <f t="shared" si="12"/>
        <v>Gestión Tecnologías de Información y Comunicación</v>
      </c>
      <c r="K117" s="98" t="s">
        <v>399</v>
      </c>
      <c r="L117" s="98"/>
    </row>
    <row r="118" spans="3:12" x14ac:dyDescent="0.25">
      <c r="C118" s="109" t="s">
        <v>79</v>
      </c>
      <c r="D118" s="151"/>
      <c r="E118" s="100">
        <v>2000</v>
      </c>
      <c r="F118" s="97">
        <f t="shared" si="11"/>
        <v>0</v>
      </c>
      <c r="G118" s="165"/>
      <c r="H118" s="110" t="s">
        <v>1014</v>
      </c>
      <c r="I118" s="110" t="str">
        <f>VLOOKUP(H118,Presupuesto!$B$11:$C$565,2,0)</f>
        <v>EQUIPO DE COMPUTACION</v>
      </c>
      <c r="J118" s="98" t="str">
        <f t="shared" si="12"/>
        <v>Gestión Tecnologías de Información y Comunicación</v>
      </c>
      <c r="K118" s="98" t="s">
        <v>395</v>
      </c>
      <c r="L118" s="98"/>
    </row>
    <row r="119" spans="3:12" x14ac:dyDescent="0.25">
      <c r="C119" s="109" t="s">
        <v>1473</v>
      </c>
      <c r="D119" s="151"/>
      <c r="E119" s="100">
        <v>1500</v>
      </c>
      <c r="F119" s="97">
        <f t="shared" si="11"/>
        <v>0</v>
      </c>
      <c r="G119" s="165"/>
      <c r="H119" s="110" t="s">
        <v>946</v>
      </c>
      <c r="I119" s="110" t="str">
        <f>VLOOKUP(H119,Presupuesto!$B$11:$C$565,2,0)</f>
        <v>UTILES Y MATERIALES ELECTRICOS</v>
      </c>
      <c r="J119" s="98" t="str">
        <f t="shared" si="12"/>
        <v>Gestión Tecnologías de Información y Comunicación</v>
      </c>
      <c r="K119" s="98" t="s">
        <v>395</v>
      </c>
      <c r="L119" s="98"/>
    </row>
    <row r="120" spans="3:12" x14ac:dyDescent="0.25">
      <c r="C120" s="109" t="s">
        <v>80</v>
      </c>
      <c r="D120" s="151"/>
      <c r="E120" s="100">
        <v>1500</v>
      </c>
      <c r="F120" s="97">
        <f t="shared" si="11"/>
        <v>0</v>
      </c>
      <c r="G120" s="165"/>
      <c r="H120" s="110" t="s">
        <v>1014</v>
      </c>
      <c r="I120" s="110" t="str">
        <f>VLOOKUP(H120,Presupuesto!$B$11:$C$565,2,0)</f>
        <v>EQUIPO DE COMPUTACION</v>
      </c>
      <c r="J120" s="98" t="str">
        <f t="shared" si="12"/>
        <v>Gestión Tecnologías de Información y Comunicación</v>
      </c>
      <c r="K120" s="98" t="s">
        <v>395</v>
      </c>
      <c r="L120" s="98"/>
    </row>
    <row r="121" spans="3:12" x14ac:dyDescent="0.25">
      <c r="C121" s="109" t="s">
        <v>81</v>
      </c>
      <c r="D121" s="151"/>
      <c r="E121" s="100">
        <v>500</v>
      </c>
      <c r="F121" s="97">
        <f t="shared" si="11"/>
        <v>0</v>
      </c>
      <c r="G121" s="165"/>
      <c r="H121" s="110" t="s">
        <v>955</v>
      </c>
      <c r="I121" s="110" t="str">
        <f>VLOOKUP(H121,Presupuesto!$B$11:$C$565,2,0)</f>
        <v>OTROS RESPUESTOS Y ACCESORIOS MENORES</v>
      </c>
      <c r="J121" s="98" t="str">
        <f t="shared" si="12"/>
        <v>Gestión Tecnologías de Información y Comunicación</v>
      </c>
      <c r="K121" s="98" t="s">
        <v>395</v>
      </c>
      <c r="L121" s="98"/>
    </row>
    <row r="122" spans="3:12" ht="15.75" thickBot="1" x14ac:dyDescent="0.3">
      <c r="C122" s="102" t="s">
        <v>82</v>
      </c>
      <c r="D122" s="159"/>
      <c r="E122" s="104">
        <v>20</v>
      </c>
      <c r="F122" s="105">
        <f t="shared" si="11"/>
        <v>0</v>
      </c>
      <c r="G122" s="162"/>
      <c r="H122" s="106" t="s">
        <v>955</v>
      </c>
      <c r="I122" s="106" t="str">
        <f>VLOOKUP(H122,Presupuesto!$B$11:$C$565,2,0)</f>
        <v>OTROS RESPUESTOS Y ACCESORIOS MENORES</v>
      </c>
      <c r="J122" s="106" t="str">
        <f t="shared" si="12"/>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1445</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3">D134*E134</f>
        <v>0</v>
      </c>
      <c r="G134" s="165"/>
      <c r="H134" s="101" t="s">
        <v>986</v>
      </c>
      <c r="I134" s="101" t="str">
        <f>VLOOKUP(H134,Presupuesto!$B$11:$C$565,2,0)</f>
        <v>EQUIPOS VARIOS DE OFICINA</v>
      </c>
      <c r="J134" s="98" t="str">
        <f t="shared" ref="J134:J144" si="14">$J$132</f>
        <v>Posgrado</v>
      </c>
      <c r="K134" s="98" t="s">
        <v>395</v>
      </c>
      <c r="L134" s="98"/>
    </row>
    <row r="135" spans="3:12" x14ac:dyDescent="0.25">
      <c r="C135" s="99" t="s">
        <v>74</v>
      </c>
      <c r="D135" s="151"/>
      <c r="E135" s="100">
        <v>8000</v>
      </c>
      <c r="F135" s="97">
        <f t="shared" si="13"/>
        <v>0</v>
      </c>
      <c r="G135" s="165"/>
      <c r="H135" s="101" t="s">
        <v>1014</v>
      </c>
      <c r="I135" s="101" t="str">
        <f>VLOOKUP(H135,Presupuesto!$B$11:$C$565,2,0)</f>
        <v>EQUIPO DE COMPUTACION</v>
      </c>
      <c r="J135" s="98" t="str">
        <f t="shared" si="14"/>
        <v>Posgrado</v>
      </c>
      <c r="K135" s="98" t="s">
        <v>395</v>
      </c>
      <c r="L135" s="98"/>
    </row>
    <row r="136" spans="3:12" x14ac:dyDescent="0.25">
      <c r="C136" s="99" t="s">
        <v>75</v>
      </c>
      <c r="D136" s="151"/>
      <c r="E136" s="100">
        <v>5000</v>
      </c>
      <c r="F136" s="97">
        <f t="shared" si="13"/>
        <v>0</v>
      </c>
      <c r="G136" s="165"/>
      <c r="H136" s="101" t="s">
        <v>1014</v>
      </c>
      <c r="I136" s="101" t="str">
        <f>VLOOKUP(H136,Presupuesto!$B$11:$C$565,2,0)</f>
        <v>EQUIPO DE COMPUTACION</v>
      </c>
      <c r="J136" s="98" t="str">
        <f t="shared" si="14"/>
        <v>Posgrado</v>
      </c>
      <c r="K136" s="98" t="s">
        <v>395</v>
      </c>
      <c r="L136" s="98"/>
    </row>
    <row r="137" spans="3:12" x14ac:dyDescent="0.25">
      <c r="C137" s="99" t="s">
        <v>35</v>
      </c>
      <c r="D137" s="151"/>
      <c r="E137" s="100">
        <v>13000</v>
      </c>
      <c r="F137" s="97">
        <f t="shared" si="13"/>
        <v>0</v>
      </c>
      <c r="G137" s="165"/>
      <c r="H137" s="101" t="s">
        <v>1000</v>
      </c>
      <c r="I137" s="101" t="str">
        <f>VLOOKUP(H137,Presupuesto!$B$11:$C$565,2,0)</f>
        <v>EQUIPO DE TRANSPORTE TRACCION Y ELEVACION</v>
      </c>
      <c r="J137" s="98" t="str">
        <f t="shared" si="14"/>
        <v>Posgrado</v>
      </c>
      <c r="K137" s="98" t="s">
        <v>395</v>
      </c>
      <c r="L137" s="98"/>
    </row>
    <row r="138" spans="3:12" x14ac:dyDescent="0.25">
      <c r="C138" s="99" t="s">
        <v>76</v>
      </c>
      <c r="D138" s="151"/>
      <c r="E138" s="100">
        <v>15000</v>
      </c>
      <c r="F138" s="97">
        <f t="shared" si="13"/>
        <v>0</v>
      </c>
      <c r="G138" s="165"/>
      <c r="H138" s="101" t="s">
        <v>1000</v>
      </c>
      <c r="I138" s="101" t="str">
        <f>VLOOKUP(H138,Presupuesto!$B$11:$C$565,2,0)</f>
        <v>EQUIPO DE TRANSPORTE TRACCION Y ELEVACION</v>
      </c>
      <c r="J138" s="98" t="str">
        <f t="shared" si="14"/>
        <v>Posgrado</v>
      </c>
      <c r="K138" s="98" t="s">
        <v>395</v>
      </c>
      <c r="L138" s="98"/>
    </row>
    <row r="139" spans="3:12" x14ac:dyDescent="0.25">
      <c r="C139" s="99" t="s">
        <v>77</v>
      </c>
      <c r="D139" s="151"/>
      <c r="E139" s="100">
        <v>10000</v>
      </c>
      <c r="F139" s="97">
        <f t="shared" si="13"/>
        <v>0</v>
      </c>
      <c r="G139" s="165"/>
      <c r="H139" s="101" t="s">
        <v>1000</v>
      </c>
      <c r="I139" s="101" t="str">
        <f>VLOOKUP(H139,Presupuesto!$B$11:$C$565,2,0)</f>
        <v>EQUIPO DE TRANSPORTE TRACCION Y ELEVACION</v>
      </c>
      <c r="J139" s="98" t="str">
        <f t="shared" si="14"/>
        <v>Posgrado</v>
      </c>
      <c r="K139" s="98" t="s">
        <v>403</v>
      </c>
      <c r="L139" s="98"/>
    </row>
    <row r="140" spans="3:12" x14ac:dyDescent="0.25">
      <c r="C140" s="99" t="s">
        <v>78</v>
      </c>
      <c r="D140" s="151"/>
      <c r="E140" s="100">
        <v>10000</v>
      </c>
      <c r="F140" s="97">
        <f t="shared" si="13"/>
        <v>0</v>
      </c>
      <c r="G140" s="165"/>
      <c r="H140" s="101" t="s">
        <v>1046</v>
      </c>
      <c r="I140" s="101" t="str">
        <f>VLOOKUP(H140,Presupuesto!$B$11:$C$565,2,0)</f>
        <v>APLICACIONES INFORMATICAS</v>
      </c>
      <c r="J140" s="98" t="str">
        <f t="shared" si="14"/>
        <v>Posgrado</v>
      </c>
      <c r="K140" s="98" t="s">
        <v>399</v>
      </c>
      <c r="L140" s="98"/>
    </row>
    <row r="141" spans="3:12" x14ac:dyDescent="0.25">
      <c r="C141" s="109" t="s">
        <v>79</v>
      </c>
      <c r="D141" s="151"/>
      <c r="E141" s="100">
        <v>2000</v>
      </c>
      <c r="F141" s="97">
        <f t="shared" si="13"/>
        <v>0</v>
      </c>
      <c r="G141" s="165"/>
      <c r="H141" s="110" t="s">
        <v>1014</v>
      </c>
      <c r="I141" s="110" t="str">
        <f>VLOOKUP(H141,Presupuesto!$B$11:$C$565,2,0)</f>
        <v>EQUIPO DE COMPUTACION</v>
      </c>
      <c r="J141" s="98" t="str">
        <f t="shared" si="14"/>
        <v>Posgrado</v>
      </c>
      <c r="K141" s="98" t="s">
        <v>395</v>
      </c>
      <c r="L141" s="98"/>
    </row>
    <row r="142" spans="3:12" x14ac:dyDescent="0.25">
      <c r="C142" s="109" t="s">
        <v>1473</v>
      </c>
      <c r="D142" s="151"/>
      <c r="E142" s="100">
        <v>1500</v>
      </c>
      <c r="F142" s="97">
        <f t="shared" si="13"/>
        <v>0</v>
      </c>
      <c r="G142" s="165"/>
      <c r="H142" s="110" t="s">
        <v>946</v>
      </c>
      <c r="I142" s="110" t="str">
        <f>VLOOKUP(H142,Presupuesto!$B$11:$C$565,2,0)</f>
        <v>UTILES Y MATERIALES ELECTRICOS</v>
      </c>
      <c r="J142" s="98" t="str">
        <f t="shared" si="14"/>
        <v>Posgrado</v>
      </c>
      <c r="K142" s="98" t="s">
        <v>395</v>
      </c>
      <c r="L142" s="98"/>
    </row>
    <row r="143" spans="3:12" x14ac:dyDescent="0.25">
      <c r="C143" s="109" t="s">
        <v>80</v>
      </c>
      <c r="D143" s="151"/>
      <c r="E143" s="100">
        <v>1500</v>
      </c>
      <c r="F143" s="97">
        <f t="shared" si="13"/>
        <v>0</v>
      </c>
      <c r="G143" s="165"/>
      <c r="H143" s="110" t="s">
        <v>1014</v>
      </c>
      <c r="I143" s="110" t="str">
        <f>VLOOKUP(H143,Presupuesto!$B$11:$C$565,2,0)</f>
        <v>EQUIPO DE COMPUTACION</v>
      </c>
      <c r="J143" s="98" t="str">
        <f t="shared" si="14"/>
        <v>Posgrado</v>
      </c>
      <c r="K143" s="98" t="s">
        <v>395</v>
      </c>
      <c r="L143" s="98"/>
    </row>
    <row r="144" spans="3:12" x14ac:dyDescent="0.25">
      <c r="C144" s="109" t="s">
        <v>81</v>
      </c>
      <c r="D144" s="151"/>
      <c r="E144" s="100">
        <v>500</v>
      </c>
      <c r="F144" s="97">
        <f t="shared" si="13"/>
        <v>0</v>
      </c>
      <c r="G144" s="165"/>
      <c r="H144" s="110" t="s">
        <v>955</v>
      </c>
      <c r="I144" s="110" t="str">
        <f>VLOOKUP(H144,Presupuesto!$B$11:$C$565,2,0)</f>
        <v>OTROS RESPUESTOS Y ACCESORIOS MENORES</v>
      </c>
      <c r="J144" s="98" t="str">
        <f t="shared" si="14"/>
        <v>Posgrado</v>
      </c>
      <c r="K144" s="98" t="s">
        <v>395</v>
      </c>
      <c r="L144" s="98"/>
    </row>
    <row r="145" spans="3:12" ht="15.75" thickBot="1" x14ac:dyDescent="0.3">
      <c r="C145" s="102" t="s">
        <v>82</v>
      </c>
      <c r="D145" s="159"/>
      <c r="E145" s="104">
        <v>20</v>
      </c>
      <c r="F145" s="105">
        <f t="shared" si="13"/>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1445</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5">D157*E157</f>
        <v>0</v>
      </c>
      <c r="G157" s="165"/>
      <c r="H157" s="101" t="s">
        <v>986</v>
      </c>
      <c r="I157" s="101" t="str">
        <f>VLOOKUP(H157,Presupuesto!$B$11:$C$565,2,0)</f>
        <v>EQUIPOS VARIOS DE OFICINA</v>
      </c>
      <c r="J157" s="98" t="str">
        <f t="shared" ref="J157:J168" si="16">$J$155</f>
        <v>Posgrado</v>
      </c>
      <c r="K157" s="98" t="s">
        <v>395</v>
      </c>
      <c r="L157" s="98"/>
    </row>
    <row r="158" spans="3:12" x14ac:dyDescent="0.25">
      <c r="C158" s="99" t="s">
        <v>74</v>
      </c>
      <c r="D158" s="151"/>
      <c r="E158" s="100">
        <v>8000</v>
      </c>
      <c r="F158" s="97">
        <f t="shared" si="15"/>
        <v>0</v>
      </c>
      <c r="G158" s="165"/>
      <c r="H158" s="101" t="s">
        <v>1014</v>
      </c>
      <c r="I158" s="101" t="str">
        <f>VLOOKUP(H158,Presupuesto!$B$11:$C$565,2,0)</f>
        <v>EQUIPO DE COMPUTACION</v>
      </c>
      <c r="J158" s="98" t="str">
        <f t="shared" si="16"/>
        <v>Posgrado</v>
      </c>
      <c r="K158" s="98" t="s">
        <v>395</v>
      </c>
      <c r="L158" s="98"/>
    </row>
    <row r="159" spans="3:12" x14ac:dyDescent="0.25">
      <c r="C159" s="99" t="s">
        <v>75</v>
      </c>
      <c r="D159" s="151"/>
      <c r="E159" s="100">
        <v>5000</v>
      </c>
      <c r="F159" s="97">
        <f t="shared" si="15"/>
        <v>0</v>
      </c>
      <c r="G159" s="165"/>
      <c r="H159" s="101" t="s">
        <v>1014</v>
      </c>
      <c r="I159" s="101" t="str">
        <f>VLOOKUP(H159,Presupuesto!$B$11:$C$565,2,0)</f>
        <v>EQUIPO DE COMPUTACION</v>
      </c>
      <c r="J159" s="98" t="str">
        <f t="shared" si="16"/>
        <v>Posgrado</v>
      </c>
      <c r="K159" s="98" t="s">
        <v>395</v>
      </c>
      <c r="L159" s="98"/>
    </row>
    <row r="160" spans="3:12" x14ac:dyDescent="0.25">
      <c r="C160" s="99" t="s">
        <v>35</v>
      </c>
      <c r="D160" s="151"/>
      <c r="E160" s="100">
        <v>13000</v>
      </c>
      <c r="F160" s="97">
        <f t="shared" si="15"/>
        <v>0</v>
      </c>
      <c r="G160" s="165"/>
      <c r="H160" s="101" t="s">
        <v>1000</v>
      </c>
      <c r="I160" s="101" t="str">
        <f>VLOOKUP(H160,Presupuesto!$B$11:$C$565,2,0)</f>
        <v>EQUIPO DE TRANSPORTE TRACCION Y ELEVACION</v>
      </c>
      <c r="J160" s="98" t="str">
        <f t="shared" si="16"/>
        <v>Posgrado</v>
      </c>
      <c r="K160" s="98" t="s">
        <v>395</v>
      </c>
      <c r="L160" s="98"/>
    </row>
    <row r="161" spans="3:12" x14ac:dyDescent="0.25">
      <c r="C161" s="99" t="s">
        <v>76</v>
      </c>
      <c r="D161" s="151"/>
      <c r="E161" s="100">
        <v>15000</v>
      </c>
      <c r="F161" s="97">
        <f t="shared" si="15"/>
        <v>0</v>
      </c>
      <c r="G161" s="165"/>
      <c r="H161" s="101" t="s">
        <v>1000</v>
      </c>
      <c r="I161" s="101" t="str">
        <f>VLOOKUP(H161,Presupuesto!$B$11:$C$565,2,0)</f>
        <v>EQUIPO DE TRANSPORTE TRACCION Y ELEVACION</v>
      </c>
      <c r="J161" s="98" t="str">
        <f t="shared" si="16"/>
        <v>Posgrado</v>
      </c>
      <c r="K161" s="98" t="s">
        <v>395</v>
      </c>
      <c r="L161" s="98"/>
    </row>
    <row r="162" spans="3:12" x14ac:dyDescent="0.25">
      <c r="C162" s="99" t="s">
        <v>77</v>
      </c>
      <c r="D162" s="151"/>
      <c r="E162" s="100">
        <v>10000</v>
      </c>
      <c r="F162" s="97">
        <f t="shared" si="15"/>
        <v>0</v>
      </c>
      <c r="G162" s="165"/>
      <c r="H162" s="101" t="s">
        <v>1000</v>
      </c>
      <c r="I162" s="101" t="str">
        <f>VLOOKUP(H162,Presupuesto!$B$11:$C$565,2,0)</f>
        <v>EQUIPO DE TRANSPORTE TRACCION Y ELEVACION</v>
      </c>
      <c r="J162" s="98" t="str">
        <f t="shared" si="16"/>
        <v>Posgrado</v>
      </c>
      <c r="K162" s="98" t="s">
        <v>403</v>
      </c>
      <c r="L162" s="98"/>
    </row>
    <row r="163" spans="3:12" x14ac:dyDescent="0.25">
      <c r="C163" s="99" t="s">
        <v>78</v>
      </c>
      <c r="D163" s="151"/>
      <c r="E163" s="100">
        <v>10000</v>
      </c>
      <c r="F163" s="97">
        <f t="shared" si="15"/>
        <v>0</v>
      </c>
      <c r="G163" s="165"/>
      <c r="H163" s="101" t="s">
        <v>1046</v>
      </c>
      <c r="I163" s="101" t="str">
        <f>VLOOKUP(H163,Presupuesto!$B$11:$C$565,2,0)</f>
        <v>APLICACIONES INFORMATICAS</v>
      </c>
      <c r="J163" s="98" t="str">
        <f t="shared" si="16"/>
        <v>Posgrado</v>
      </c>
      <c r="K163" s="98" t="s">
        <v>399</v>
      </c>
      <c r="L163" s="98"/>
    </row>
    <row r="164" spans="3:12" x14ac:dyDescent="0.25">
      <c r="C164" s="109" t="s">
        <v>79</v>
      </c>
      <c r="D164" s="151"/>
      <c r="E164" s="100">
        <v>2000</v>
      </c>
      <c r="F164" s="97">
        <f t="shared" si="15"/>
        <v>0</v>
      </c>
      <c r="G164" s="165"/>
      <c r="H164" s="110" t="s">
        <v>1014</v>
      </c>
      <c r="I164" s="110" t="str">
        <f>VLOOKUP(H164,Presupuesto!$B$11:$C$565,2,0)</f>
        <v>EQUIPO DE COMPUTACION</v>
      </c>
      <c r="J164" s="98" t="str">
        <f t="shared" si="16"/>
        <v>Posgrado</v>
      </c>
      <c r="K164" s="98" t="s">
        <v>395</v>
      </c>
      <c r="L164" s="98"/>
    </row>
    <row r="165" spans="3:12" x14ac:dyDescent="0.25">
      <c r="C165" s="109" t="s">
        <v>1473</v>
      </c>
      <c r="D165" s="151"/>
      <c r="E165" s="100">
        <v>1500</v>
      </c>
      <c r="F165" s="97">
        <f t="shared" si="15"/>
        <v>0</v>
      </c>
      <c r="G165" s="165"/>
      <c r="H165" s="110" t="s">
        <v>946</v>
      </c>
      <c r="I165" s="110" t="str">
        <f>VLOOKUP(H165,Presupuesto!$B$11:$C$565,2,0)</f>
        <v>UTILES Y MATERIALES ELECTRICOS</v>
      </c>
      <c r="J165" s="98" t="str">
        <f t="shared" si="16"/>
        <v>Posgrado</v>
      </c>
      <c r="K165" s="98" t="s">
        <v>395</v>
      </c>
      <c r="L165" s="98"/>
    </row>
    <row r="166" spans="3:12" x14ac:dyDescent="0.25">
      <c r="C166" s="109" t="s">
        <v>80</v>
      </c>
      <c r="D166" s="151"/>
      <c r="E166" s="100">
        <v>1500</v>
      </c>
      <c r="F166" s="97">
        <f t="shared" si="15"/>
        <v>0</v>
      </c>
      <c r="G166" s="165"/>
      <c r="H166" s="110" t="s">
        <v>1014</v>
      </c>
      <c r="I166" s="110" t="str">
        <f>VLOOKUP(H166,Presupuesto!$B$11:$C$565,2,0)</f>
        <v>EQUIPO DE COMPUTACION</v>
      </c>
      <c r="J166" s="98" t="str">
        <f t="shared" si="16"/>
        <v>Posgrado</v>
      </c>
      <c r="K166" s="98" t="s">
        <v>395</v>
      </c>
      <c r="L166" s="98"/>
    </row>
    <row r="167" spans="3:12" x14ac:dyDescent="0.25">
      <c r="C167" s="109" t="s">
        <v>81</v>
      </c>
      <c r="D167" s="151"/>
      <c r="E167" s="100">
        <v>500</v>
      </c>
      <c r="F167" s="97">
        <f t="shared" si="15"/>
        <v>0</v>
      </c>
      <c r="G167" s="165"/>
      <c r="H167" s="110" t="s">
        <v>955</v>
      </c>
      <c r="I167" s="110" t="str">
        <f>VLOOKUP(H167,Presupuesto!$B$11:$C$565,2,0)</f>
        <v>OTROS RESPUESTOS Y ACCESORIOS MENORES</v>
      </c>
      <c r="J167" s="98" t="str">
        <f t="shared" si="16"/>
        <v>Posgrado</v>
      </c>
      <c r="K167" s="98" t="s">
        <v>395</v>
      </c>
      <c r="L167" s="98"/>
    </row>
    <row r="168" spans="3:12" ht="15.75" thickBot="1" x14ac:dyDescent="0.3">
      <c r="C168" s="102" t="s">
        <v>82</v>
      </c>
      <c r="D168" s="159"/>
      <c r="E168" s="104">
        <v>20</v>
      </c>
      <c r="F168" s="105">
        <f t="shared" si="15"/>
        <v>0</v>
      </c>
      <c r="G168" s="162"/>
      <c r="H168" s="106" t="s">
        <v>955</v>
      </c>
      <c r="I168" s="106" t="str">
        <f>VLOOKUP(H168,Presupuesto!$B$11:$C$565,2,0)</f>
        <v>OTROS RESPUESTOS Y ACCESORIOS MENORES</v>
      </c>
      <c r="J168" s="106" t="str">
        <f t="shared" si="16"/>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1445</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7">D180*E180</f>
        <v>0</v>
      </c>
      <c r="G180" s="165"/>
      <c r="H180" s="101" t="s">
        <v>986</v>
      </c>
      <c r="I180" s="101" t="str">
        <f>VLOOKUP(H180,Presupuesto!$B$11:$C$565,2,0)</f>
        <v>EQUIPOS VARIOS DE OFICINA</v>
      </c>
      <c r="J180" s="98" t="str">
        <f t="shared" ref="J180:J191" si="18">$J$178</f>
        <v>Posgrado</v>
      </c>
      <c r="K180" s="98" t="s">
        <v>395</v>
      </c>
      <c r="L180" s="98"/>
    </row>
    <row r="181" spans="3:12" x14ac:dyDescent="0.25">
      <c r="C181" s="99" t="s">
        <v>74</v>
      </c>
      <c r="D181" s="151"/>
      <c r="E181" s="100">
        <v>8000</v>
      </c>
      <c r="F181" s="97">
        <f t="shared" si="17"/>
        <v>0</v>
      </c>
      <c r="G181" s="165"/>
      <c r="H181" s="101" t="s">
        <v>1014</v>
      </c>
      <c r="I181" s="101" t="str">
        <f>VLOOKUP(H181,Presupuesto!$B$11:$C$565,2,0)</f>
        <v>EQUIPO DE COMPUTACION</v>
      </c>
      <c r="J181" s="98" t="str">
        <f t="shared" si="18"/>
        <v>Posgrado</v>
      </c>
      <c r="K181" s="98" t="s">
        <v>395</v>
      </c>
      <c r="L181" s="98"/>
    </row>
    <row r="182" spans="3:12" x14ac:dyDescent="0.25">
      <c r="C182" s="99" t="s">
        <v>75</v>
      </c>
      <c r="D182" s="151"/>
      <c r="E182" s="100">
        <v>5000</v>
      </c>
      <c r="F182" s="97">
        <f t="shared" si="17"/>
        <v>0</v>
      </c>
      <c r="G182" s="165"/>
      <c r="H182" s="101" t="s">
        <v>1014</v>
      </c>
      <c r="I182" s="101" t="str">
        <f>VLOOKUP(H182,Presupuesto!$B$11:$C$565,2,0)</f>
        <v>EQUIPO DE COMPUTACION</v>
      </c>
      <c r="J182" s="98" t="str">
        <f t="shared" si="18"/>
        <v>Posgrado</v>
      </c>
      <c r="K182" s="98" t="s">
        <v>395</v>
      </c>
      <c r="L182" s="98"/>
    </row>
    <row r="183" spans="3:12" x14ac:dyDescent="0.25">
      <c r="C183" s="99" t="s">
        <v>35</v>
      </c>
      <c r="D183" s="151"/>
      <c r="E183" s="100">
        <v>13000</v>
      </c>
      <c r="F183" s="97">
        <f t="shared" si="17"/>
        <v>0</v>
      </c>
      <c r="G183" s="165"/>
      <c r="H183" s="101" t="s">
        <v>1000</v>
      </c>
      <c r="I183" s="101" t="str">
        <f>VLOOKUP(H183,Presupuesto!$B$11:$C$565,2,0)</f>
        <v>EQUIPO DE TRANSPORTE TRACCION Y ELEVACION</v>
      </c>
      <c r="J183" s="98" t="str">
        <f t="shared" si="18"/>
        <v>Posgrado</v>
      </c>
      <c r="K183" s="98" t="s">
        <v>395</v>
      </c>
      <c r="L183" s="98"/>
    </row>
    <row r="184" spans="3:12" x14ac:dyDescent="0.25">
      <c r="C184" s="99" t="s">
        <v>76</v>
      </c>
      <c r="D184" s="151"/>
      <c r="E184" s="100">
        <v>15000</v>
      </c>
      <c r="F184" s="97">
        <f t="shared" si="17"/>
        <v>0</v>
      </c>
      <c r="G184" s="165"/>
      <c r="H184" s="101" t="s">
        <v>1000</v>
      </c>
      <c r="I184" s="101" t="str">
        <f>VLOOKUP(H184,Presupuesto!$B$11:$C$565,2,0)</f>
        <v>EQUIPO DE TRANSPORTE TRACCION Y ELEVACION</v>
      </c>
      <c r="J184" s="98" t="str">
        <f t="shared" si="18"/>
        <v>Posgrado</v>
      </c>
      <c r="K184" s="98" t="s">
        <v>395</v>
      </c>
      <c r="L184" s="98"/>
    </row>
    <row r="185" spans="3:12" x14ac:dyDescent="0.25">
      <c r="C185" s="99" t="s">
        <v>77</v>
      </c>
      <c r="D185" s="151"/>
      <c r="E185" s="100">
        <v>10000</v>
      </c>
      <c r="F185" s="97">
        <f t="shared" si="17"/>
        <v>0</v>
      </c>
      <c r="G185" s="165"/>
      <c r="H185" s="101" t="s">
        <v>1000</v>
      </c>
      <c r="I185" s="101" t="str">
        <f>VLOOKUP(H185,Presupuesto!$B$11:$C$565,2,0)</f>
        <v>EQUIPO DE TRANSPORTE TRACCION Y ELEVACION</v>
      </c>
      <c r="J185" s="98" t="str">
        <f t="shared" si="18"/>
        <v>Posgrado</v>
      </c>
      <c r="K185" s="98" t="s">
        <v>403</v>
      </c>
      <c r="L185" s="98"/>
    </row>
    <row r="186" spans="3:12" x14ac:dyDescent="0.25">
      <c r="C186" s="99" t="s">
        <v>78</v>
      </c>
      <c r="D186" s="151"/>
      <c r="E186" s="100">
        <v>10000</v>
      </c>
      <c r="F186" s="97">
        <f t="shared" si="17"/>
        <v>0</v>
      </c>
      <c r="G186" s="165"/>
      <c r="H186" s="101" t="s">
        <v>1046</v>
      </c>
      <c r="I186" s="101" t="str">
        <f>VLOOKUP(H186,Presupuesto!$B$11:$C$565,2,0)</f>
        <v>APLICACIONES INFORMATICAS</v>
      </c>
      <c r="J186" s="98" t="str">
        <f t="shared" si="18"/>
        <v>Posgrado</v>
      </c>
      <c r="K186" s="98" t="s">
        <v>399</v>
      </c>
      <c r="L186" s="98"/>
    </row>
    <row r="187" spans="3:12" x14ac:dyDescent="0.25">
      <c r="C187" s="109" t="s">
        <v>79</v>
      </c>
      <c r="D187" s="151"/>
      <c r="E187" s="100">
        <v>2000</v>
      </c>
      <c r="F187" s="97">
        <f t="shared" si="17"/>
        <v>0</v>
      </c>
      <c r="G187" s="165"/>
      <c r="H187" s="110" t="s">
        <v>1014</v>
      </c>
      <c r="I187" s="110" t="str">
        <f>VLOOKUP(H187,Presupuesto!$B$11:$C$565,2,0)</f>
        <v>EQUIPO DE COMPUTACION</v>
      </c>
      <c r="J187" s="98" t="str">
        <f t="shared" si="18"/>
        <v>Posgrado</v>
      </c>
      <c r="K187" s="98" t="s">
        <v>395</v>
      </c>
      <c r="L187" s="98"/>
    </row>
    <row r="188" spans="3:12" x14ac:dyDescent="0.25">
      <c r="C188" s="109" t="s">
        <v>1473</v>
      </c>
      <c r="D188" s="151"/>
      <c r="E188" s="100">
        <v>1500</v>
      </c>
      <c r="F188" s="97">
        <f t="shared" si="17"/>
        <v>0</v>
      </c>
      <c r="G188" s="165"/>
      <c r="H188" s="110" t="s">
        <v>946</v>
      </c>
      <c r="I188" s="110" t="str">
        <f>VLOOKUP(H188,Presupuesto!$B$11:$C$565,2,0)</f>
        <v>UTILES Y MATERIALES ELECTRICOS</v>
      </c>
      <c r="J188" s="98" t="str">
        <f t="shared" si="18"/>
        <v>Posgrado</v>
      </c>
      <c r="K188" s="98" t="s">
        <v>395</v>
      </c>
      <c r="L188" s="98"/>
    </row>
    <row r="189" spans="3:12" x14ac:dyDescent="0.25">
      <c r="C189" s="109" t="s">
        <v>80</v>
      </c>
      <c r="D189" s="151"/>
      <c r="E189" s="100">
        <v>1500</v>
      </c>
      <c r="F189" s="97">
        <f t="shared" si="17"/>
        <v>0</v>
      </c>
      <c r="G189" s="165"/>
      <c r="H189" s="110" t="s">
        <v>1014</v>
      </c>
      <c r="I189" s="110" t="str">
        <f>VLOOKUP(H189,Presupuesto!$B$11:$C$565,2,0)</f>
        <v>EQUIPO DE COMPUTACION</v>
      </c>
      <c r="J189" s="98" t="str">
        <f t="shared" si="18"/>
        <v>Posgrado</v>
      </c>
      <c r="K189" s="98" t="s">
        <v>395</v>
      </c>
      <c r="L189" s="98"/>
    </row>
    <row r="190" spans="3:12" x14ac:dyDescent="0.25">
      <c r="C190" s="109" t="s">
        <v>81</v>
      </c>
      <c r="D190" s="151"/>
      <c r="E190" s="100">
        <v>500</v>
      </c>
      <c r="F190" s="97">
        <f t="shared" si="17"/>
        <v>0</v>
      </c>
      <c r="G190" s="165"/>
      <c r="H190" s="110" t="s">
        <v>955</v>
      </c>
      <c r="I190" s="110" t="str">
        <f>VLOOKUP(H190,Presupuesto!$B$11:$C$565,2,0)</f>
        <v>OTROS RESPUESTOS Y ACCESORIOS MENORES</v>
      </c>
      <c r="J190" s="98" t="str">
        <f t="shared" si="18"/>
        <v>Posgrado</v>
      </c>
      <c r="K190" s="98" t="s">
        <v>395</v>
      </c>
      <c r="L190" s="98"/>
    </row>
    <row r="191" spans="3:12" ht="15.75" thickBot="1" x14ac:dyDescent="0.3">
      <c r="C191" s="102" t="s">
        <v>82</v>
      </c>
      <c r="D191" s="159"/>
      <c r="E191" s="104">
        <v>20</v>
      </c>
      <c r="F191" s="105">
        <f t="shared" si="17"/>
        <v>0</v>
      </c>
      <c r="G191" s="162"/>
      <c r="H191" s="106" t="s">
        <v>955</v>
      </c>
      <c r="I191" s="106" t="str">
        <f>VLOOKUP(H191,Presupuesto!$B$11:$C$565,2,0)</f>
        <v>OTROS RESPUESTOS Y ACCESORIOS MENORES</v>
      </c>
      <c r="J191" s="106" t="str">
        <f t="shared" si="18"/>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1445</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9">D203*E203</f>
        <v>0</v>
      </c>
      <c r="G203" s="165"/>
      <c r="H203" s="101" t="s">
        <v>986</v>
      </c>
      <c r="I203" s="101" t="str">
        <f>VLOOKUP(H203,Presupuesto!$B$11:$C$565,2,0)</f>
        <v>EQUIPOS VARIOS DE OFICINA</v>
      </c>
      <c r="J203" s="98" t="str">
        <f t="shared" ref="J203:J214" si="20">$J$201</f>
        <v>Posgrado</v>
      </c>
      <c r="K203" s="98" t="s">
        <v>395</v>
      </c>
      <c r="L203" s="98"/>
    </row>
    <row r="204" spans="3:12" x14ac:dyDescent="0.25">
      <c r="C204" s="99" t="s">
        <v>74</v>
      </c>
      <c r="D204" s="151"/>
      <c r="E204" s="100">
        <v>8000</v>
      </c>
      <c r="F204" s="97">
        <f t="shared" si="19"/>
        <v>0</v>
      </c>
      <c r="G204" s="165"/>
      <c r="H204" s="101" t="s">
        <v>1014</v>
      </c>
      <c r="I204" s="101" t="str">
        <f>VLOOKUP(H204,Presupuesto!$B$11:$C$565,2,0)</f>
        <v>EQUIPO DE COMPUTACION</v>
      </c>
      <c r="J204" s="98" t="str">
        <f t="shared" si="20"/>
        <v>Posgrado</v>
      </c>
      <c r="K204" s="98" t="s">
        <v>395</v>
      </c>
      <c r="L204" s="98"/>
    </row>
    <row r="205" spans="3:12" x14ac:dyDescent="0.25">
      <c r="C205" s="99" t="s">
        <v>75</v>
      </c>
      <c r="D205" s="151"/>
      <c r="E205" s="100">
        <v>5000</v>
      </c>
      <c r="F205" s="97">
        <f t="shared" si="19"/>
        <v>0</v>
      </c>
      <c r="G205" s="165"/>
      <c r="H205" s="101" t="s">
        <v>1014</v>
      </c>
      <c r="I205" s="101" t="str">
        <f>VLOOKUP(H205,Presupuesto!$B$11:$C$565,2,0)</f>
        <v>EQUIPO DE COMPUTACION</v>
      </c>
      <c r="J205" s="98" t="str">
        <f t="shared" si="20"/>
        <v>Posgrado</v>
      </c>
      <c r="K205" s="98" t="s">
        <v>395</v>
      </c>
      <c r="L205" s="98"/>
    </row>
    <row r="206" spans="3:12" x14ac:dyDescent="0.25">
      <c r="C206" s="99" t="s">
        <v>35</v>
      </c>
      <c r="D206" s="151"/>
      <c r="E206" s="100">
        <v>13000</v>
      </c>
      <c r="F206" s="97">
        <f t="shared" si="19"/>
        <v>0</v>
      </c>
      <c r="G206" s="165"/>
      <c r="H206" s="101" t="s">
        <v>1000</v>
      </c>
      <c r="I206" s="101" t="str">
        <f>VLOOKUP(H206,Presupuesto!$B$11:$C$565,2,0)</f>
        <v>EQUIPO DE TRANSPORTE TRACCION Y ELEVACION</v>
      </c>
      <c r="J206" s="98" t="str">
        <f t="shared" si="20"/>
        <v>Posgrado</v>
      </c>
      <c r="K206" s="98" t="s">
        <v>395</v>
      </c>
      <c r="L206" s="98"/>
    </row>
    <row r="207" spans="3:12" x14ac:dyDescent="0.25">
      <c r="C207" s="99" t="s">
        <v>76</v>
      </c>
      <c r="D207" s="151"/>
      <c r="E207" s="100">
        <v>15000</v>
      </c>
      <c r="F207" s="97">
        <f t="shared" si="19"/>
        <v>0</v>
      </c>
      <c r="G207" s="165"/>
      <c r="H207" s="101" t="s">
        <v>1000</v>
      </c>
      <c r="I207" s="101" t="str">
        <f>VLOOKUP(H207,Presupuesto!$B$11:$C$565,2,0)</f>
        <v>EQUIPO DE TRANSPORTE TRACCION Y ELEVACION</v>
      </c>
      <c r="J207" s="98" t="str">
        <f t="shared" si="20"/>
        <v>Posgrado</v>
      </c>
      <c r="K207" s="98" t="s">
        <v>395</v>
      </c>
      <c r="L207" s="98"/>
    </row>
    <row r="208" spans="3:12" x14ac:dyDescent="0.25">
      <c r="C208" s="99" t="s">
        <v>77</v>
      </c>
      <c r="D208" s="151"/>
      <c r="E208" s="100">
        <v>10000</v>
      </c>
      <c r="F208" s="97">
        <f t="shared" si="19"/>
        <v>0</v>
      </c>
      <c r="G208" s="165"/>
      <c r="H208" s="101" t="s">
        <v>1000</v>
      </c>
      <c r="I208" s="101" t="str">
        <f>VLOOKUP(H208,Presupuesto!$B$11:$C$565,2,0)</f>
        <v>EQUIPO DE TRANSPORTE TRACCION Y ELEVACION</v>
      </c>
      <c r="J208" s="98" t="str">
        <f t="shared" si="20"/>
        <v>Posgrado</v>
      </c>
      <c r="K208" s="98" t="s">
        <v>403</v>
      </c>
      <c r="L208" s="98"/>
    </row>
    <row r="209" spans="3:12" x14ac:dyDescent="0.25">
      <c r="C209" s="99" t="s">
        <v>78</v>
      </c>
      <c r="D209" s="151"/>
      <c r="E209" s="100">
        <v>10000</v>
      </c>
      <c r="F209" s="97">
        <f t="shared" si="19"/>
        <v>0</v>
      </c>
      <c r="G209" s="165"/>
      <c r="H209" s="101" t="s">
        <v>1046</v>
      </c>
      <c r="I209" s="101" t="str">
        <f>VLOOKUP(H209,Presupuesto!$B$11:$C$565,2,0)</f>
        <v>APLICACIONES INFORMATICAS</v>
      </c>
      <c r="J209" s="98" t="str">
        <f t="shared" si="20"/>
        <v>Posgrado</v>
      </c>
      <c r="K209" s="98" t="s">
        <v>399</v>
      </c>
      <c r="L209" s="98"/>
    </row>
    <row r="210" spans="3:12" x14ac:dyDescent="0.25">
      <c r="C210" s="109" t="s">
        <v>79</v>
      </c>
      <c r="D210" s="151"/>
      <c r="E210" s="100">
        <v>2000</v>
      </c>
      <c r="F210" s="97">
        <f t="shared" si="19"/>
        <v>0</v>
      </c>
      <c r="G210" s="165"/>
      <c r="H210" s="110" t="s">
        <v>1014</v>
      </c>
      <c r="I210" s="110" t="str">
        <f>VLOOKUP(H210,Presupuesto!$B$11:$C$565,2,0)</f>
        <v>EQUIPO DE COMPUTACION</v>
      </c>
      <c r="J210" s="98" t="str">
        <f t="shared" si="20"/>
        <v>Posgrado</v>
      </c>
      <c r="K210" s="98" t="s">
        <v>395</v>
      </c>
      <c r="L210" s="98"/>
    </row>
    <row r="211" spans="3:12" x14ac:dyDescent="0.25">
      <c r="C211" s="109" t="s">
        <v>1473</v>
      </c>
      <c r="D211" s="151"/>
      <c r="E211" s="100">
        <v>1500</v>
      </c>
      <c r="F211" s="97">
        <f t="shared" si="19"/>
        <v>0</v>
      </c>
      <c r="G211" s="165"/>
      <c r="H211" s="110" t="s">
        <v>946</v>
      </c>
      <c r="I211" s="110" t="str">
        <f>VLOOKUP(H211,Presupuesto!$B$11:$C$565,2,0)</f>
        <v>UTILES Y MATERIALES ELECTRICOS</v>
      </c>
      <c r="J211" s="98" t="str">
        <f t="shared" si="20"/>
        <v>Posgrado</v>
      </c>
      <c r="K211" s="98" t="s">
        <v>395</v>
      </c>
      <c r="L211" s="98"/>
    </row>
    <row r="212" spans="3:12" x14ac:dyDescent="0.25">
      <c r="C212" s="109" t="s">
        <v>80</v>
      </c>
      <c r="D212" s="151"/>
      <c r="E212" s="100">
        <v>1500</v>
      </c>
      <c r="F212" s="97">
        <f t="shared" si="19"/>
        <v>0</v>
      </c>
      <c r="G212" s="165"/>
      <c r="H212" s="110" t="s">
        <v>1014</v>
      </c>
      <c r="I212" s="110" t="str">
        <f>VLOOKUP(H212,Presupuesto!$B$11:$C$565,2,0)</f>
        <v>EQUIPO DE COMPUTACION</v>
      </c>
      <c r="J212" s="98" t="str">
        <f t="shared" si="20"/>
        <v>Posgrado</v>
      </c>
      <c r="K212" s="98" t="s">
        <v>395</v>
      </c>
      <c r="L212" s="98"/>
    </row>
    <row r="213" spans="3:12" x14ac:dyDescent="0.25">
      <c r="C213" s="109" t="s">
        <v>81</v>
      </c>
      <c r="D213" s="151"/>
      <c r="E213" s="100">
        <v>500</v>
      </c>
      <c r="F213" s="97">
        <f t="shared" si="19"/>
        <v>0</v>
      </c>
      <c r="G213" s="165"/>
      <c r="H213" s="110" t="s">
        <v>955</v>
      </c>
      <c r="I213" s="110" t="str">
        <f>VLOOKUP(H213,Presupuesto!$B$11:$C$565,2,0)</f>
        <v>OTROS RESPUESTOS Y ACCESORIOS MENORES</v>
      </c>
      <c r="J213" s="98" t="str">
        <f t="shared" si="20"/>
        <v>Posgrado</v>
      </c>
      <c r="K213" s="98" t="s">
        <v>395</v>
      </c>
      <c r="L213" s="98"/>
    </row>
    <row r="214" spans="3:12" ht="15.75" thickBot="1" x14ac:dyDescent="0.3">
      <c r="C214" s="102" t="s">
        <v>82</v>
      </c>
      <c r="D214" s="159"/>
      <c r="E214" s="104">
        <v>20</v>
      </c>
      <c r="F214" s="105">
        <f t="shared" si="19"/>
        <v>0</v>
      </c>
      <c r="G214" s="162"/>
      <c r="H214" s="106" t="s">
        <v>955</v>
      </c>
      <c r="I214" s="106" t="str">
        <f>VLOOKUP(H214,Presupuesto!$B$11:$C$565,2,0)</f>
        <v>OTROS RESPUESTOS Y ACCESORIOS MENORES</v>
      </c>
      <c r="J214" s="106" t="str">
        <f t="shared" si="20"/>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1445</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21">D226*E226</f>
        <v>0</v>
      </c>
      <c r="G226" s="165"/>
      <c r="H226" s="101" t="s">
        <v>986</v>
      </c>
      <c r="I226" s="101" t="str">
        <f>VLOOKUP(H226,Presupuesto!$B$11:$C$565,2,0)</f>
        <v>EQUIPOS VARIOS DE OFICINA</v>
      </c>
      <c r="J226" s="98" t="str">
        <f t="shared" ref="J226:J237" si="22">$J$224</f>
        <v>Posgrado</v>
      </c>
      <c r="K226" s="98" t="s">
        <v>395</v>
      </c>
      <c r="L226" s="98"/>
    </row>
    <row r="227" spans="3:12" x14ac:dyDescent="0.25">
      <c r="C227" s="99" t="s">
        <v>74</v>
      </c>
      <c r="D227" s="151"/>
      <c r="E227" s="100">
        <v>8000</v>
      </c>
      <c r="F227" s="97">
        <f t="shared" si="21"/>
        <v>0</v>
      </c>
      <c r="G227" s="165"/>
      <c r="H227" s="101" t="s">
        <v>1014</v>
      </c>
      <c r="I227" s="101" t="str">
        <f>VLOOKUP(H227,Presupuesto!$B$11:$C$565,2,0)</f>
        <v>EQUIPO DE COMPUTACION</v>
      </c>
      <c r="J227" s="98" t="str">
        <f t="shared" si="22"/>
        <v>Posgrado</v>
      </c>
      <c r="K227" s="98" t="s">
        <v>395</v>
      </c>
      <c r="L227" s="98"/>
    </row>
    <row r="228" spans="3:12" x14ac:dyDescent="0.25">
      <c r="C228" s="99" t="s">
        <v>75</v>
      </c>
      <c r="D228" s="151"/>
      <c r="E228" s="100">
        <v>5000</v>
      </c>
      <c r="F228" s="97">
        <f t="shared" si="21"/>
        <v>0</v>
      </c>
      <c r="G228" s="165"/>
      <c r="H228" s="101" t="s">
        <v>1014</v>
      </c>
      <c r="I228" s="101" t="str">
        <f>VLOOKUP(H228,Presupuesto!$B$11:$C$565,2,0)</f>
        <v>EQUIPO DE COMPUTACION</v>
      </c>
      <c r="J228" s="98" t="str">
        <f t="shared" si="22"/>
        <v>Posgrado</v>
      </c>
      <c r="K228" s="98" t="s">
        <v>395</v>
      </c>
      <c r="L228" s="98"/>
    </row>
    <row r="229" spans="3:12" x14ac:dyDescent="0.25">
      <c r="C229" s="99" t="s">
        <v>35</v>
      </c>
      <c r="D229" s="151"/>
      <c r="E229" s="100">
        <v>13000</v>
      </c>
      <c r="F229" s="97">
        <f t="shared" si="21"/>
        <v>0</v>
      </c>
      <c r="G229" s="165"/>
      <c r="H229" s="101" t="s">
        <v>1000</v>
      </c>
      <c r="I229" s="101" t="str">
        <f>VLOOKUP(H229,Presupuesto!$B$11:$C$565,2,0)</f>
        <v>EQUIPO DE TRANSPORTE TRACCION Y ELEVACION</v>
      </c>
      <c r="J229" s="98" t="str">
        <f t="shared" si="22"/>
        <v>Posgrado</v>
      </c>
      <c r="K229" s="98" t="s">
        <v>395</v>
      </c>
      <c r="L229" s="98"/>
    </row>
    <row r="230" spans="3:12" x14ac:dyDescent="0.25">
      <c r="C230" s="99" t="s">
        <v>76</v>
      </c>
      <c r="D230" s="151"/>
      <c r="E230" s="100">
        <v>15000</v>
      </c>
      <c r="F230" s="97">
        <f t="shared" si="21"/>
        <v>0</v>
      </c>
      <c r="G230" s="165"/>
      <c r="H230" s="101" t="s">
        <v>1000</v>
      </c>
      <c r="I230" s="101" t="str">
        <f>VLOOKUP(H230,Presupuesto!$B$11:$C$565,2,0)</f>
        <v>EQUIPO DE TRANSPORTE TRACCION Y ELEVACION</v>
      </c>
      <c r="J230" s="98" t="str">
        <f t="shared" si="22"/>
        <v>Posgrado</v>
      </c>
      <c r="K230" s="98" t="s">
        <v>395</v>
      </c>
      <c r="L230" s="98"/>
    </row>
    <row r="231" spans="3:12" x14ac:dyDescent="0.25">
      <c r="C231" s="99" t="s">
        <v>77</v>
      </c>
      <c r="D231" s="151"/>
      <c r="E231" s="100">
        <v>10000</v>
      </c>
      <c r="F231" s="97">
        <f t="shared" si="21"/>
        <v>0</v>
      </c>
      <c r="G231" s="165"/>
      <c r="H231" s="101" t="s">
        <v>1000</v>
      </c>
      <c r="I231" s="101" t="str">
        <f>VLOOKUP(H231,Presupuesto!$B$11:$C$565,2,0)</f>
        <v>EQUIPO DE TRANSPORTE TRACCION Y ELEVACION</v>
      </c>
      <c r="J231" s="98" t="str">
        <f t="shared" si="22"/>
        <v>Posgrado</v>
      </c>
      <c r="K231" s="98" t="s">
        <v>403</v>
      </c>
      <c r="L231" s="98"/>
    </row>
    <row r="232" spans="3:12" x14ac:dyDescent="0.25">
      <c r="C232" s="99" t="s">
        <v>78</v>
      </c>
      <c r="D232" s="151"/>
      <c r="E232" s="100">
        <v>10000</v>
      </c>
      <c r="F232" s="97">
        <f t="shared" si="21"/>
        <v>0</v>
      </c>
      <c r="G232" s="165"/>
      <c r="H232" s="101" t="s">
        <v>1046</v>
      </c>
      <c r="I232" s="101" t="str">
        <f>VLOOKUP(H232,Presupuesto!$B$11:$C$565,2,0)</f>
        <v>APLICACIONES INFORMATICAS</v>
      </c>
      <c r="J232" s="98" t="str">
        <f t="shared" si="22"/>
        <v>Posgrado</v>
      </c>
      <c r="K232" s="98" t="s">
        <v>399</v>
      </c>
      <c r="L232" s="98"/>
    </row>
    <row r="233" spans="3:12" x14ac:dyDescent="0.25">
      <c r="C233" s="109" t="s">
        <v>79</v>
      </c>
      <c r="D233" s="151"/>
      <c r="E233" s="100">
        <v>2000</v>
      </c>
      <c r="F233" s="97">
        <f t="shared" si="21"/>
        <v>0</v>
      </c>
      <c r="G233" s="165"/>
      <c r="H233" s="110" t="s">
        <v>1014</v>
      </c>
      <c r="I233" s="110" t="str">
        <f>VLOOKUP(H233,Presupuesto!$B$11:$C$565,2,0)</f>
        <v>EQUIPO DE COMPUTACION</v>
      </c>
      <c r="J233" s="98" t="str">
        <f t="shared" si="22"/>
        <v>Posgrado</v>
      </c>
      <c r="K233" s="98" t="s">
        <v>395</v>
      </c>
      <c r="L233" s="98"/>
    </row>
    <row r="234" spans="3:12" x14ac:dyDescent="0.25">
      <c r="C234" s="109" t="s">
        <v>1473</v>
      </c>
      <c r="D234" s="151"/>
      <c r="E234" s="100">
        <v>1500</v>
      </c>
      <c r="F234" s="97">
        <f t="shared" si="21"/>
        <v>0</v>
      </c>
      <c r="G234" s="165"/>
      <c r="H234" s="110" t="s">
        <v>946</v>
      </c>
      <c r="I234" s="110" t="str">
        <f>VLOOKUP(H234,Presupuesto!$B$11:$C$565,2,0)</f>
        <v>UTILES Y MATERIALES ELECTRICOS</v>
      </c>
      <c r="J234" s="98" t="str">
        <f t="shared" si="22"/>
        <v>Posgrado</v>
      </c>
      <c r="K234" s="98" t="s">
        <v>395</v>
      </c>
      <c r="L234" s="98"/>
    </row>
    <row r="235" spans="3:12" x14ac:dyDescent="0.25">
      <c r="C235" s="109" t="s">
        <v>80</v>
      </c>
      <c r="D235" s="151"/>
      <c r="E235" s="100">
        <v>1500</v>
      </c>
      <c r="F235" s="97">
        <f t="shared" si="21"/>
        <v>0</v>
      </c>
      <c r="G235" s="165"/>
      <c r="H235" s="110" t="s">
        <v>1014</v>
      </c>
      <c r="I235" s="110" t="str">
        <f>VLOOKUP(H235,Presupuesto!$B$11:$C$565,2,0)</f>
        <v>EQUIPO DE COMPUTACION</v>
      </c>
      <c r="J235" s="98" t="str">
        <f t="shared" si="22"/>
        <v>Posgrado</v>
      </c>
      <c r="K235" s="98" t="s">
        <v>395</v>
      </c>
      <c r="L235" s="98"/>
    </row>
    <row r="236" spans="3:12" x14ac:dyDescent="0.25">
      <c r="C236" s="109" t="s">
        <v>81</v>
      </c>
      <c r="D236" s="151"/>
      <c r="E236" s="100">
        <v>500</v>
      </c>
      <c r="F236" s="97">
        <f t="shared" si="21"/>
        <v>0</v>
      </c>
      <c r="G236" s="165"/>
      <c r="H236" s="110" t="s">
        <v>955</v>
      </c>
      <c r="I236" s="110" t="str">
        <f>VLOOKUP(H236,Presupuesto!$B$11:$C$565,2,0)</f>
        <v>OTROS RESPUESTOS Y ACCESORIOS MENORES</v>
      </c>
      <c r="J236" s="98" t="str">
        <f t="shared" si="22"/>
        <v>Posgrado</v>
      </c>
      <c r="K236" s="98" t="s">
        <v>395</v>
      </c>
      <c r="L236" s="98"/>
    </row>
    <row r="237" spans="3:12" ht="15.75" thickBot="1" x14ac:dyDescent="0.3">
      <c r="C237" s="102" t="s">
        <v>82</v>
      </c>
      <c r="D237" s="159"/>
      <c r="E237" s="104">
        <v>20</v>
      </c>
      <c r="F237" s="105">
        <f t="shared" si="21"/>
        <v>0</v>
      </c>
      <c r="G237" s="162"/>
      <c r="H237" s="106" t="s">
        <v>955</v>
      </c>
      <c r="I237" s="106" t="str">
        <f>VLOOKUP(H237,Presupuesto!$B$11:$C$565,2,0)</f>
        <v>OTROS RESPUESTOS Y ACCESORIOS MENORES</v>
      </c>
      <c r="J237" s="106" t="str">
        <f t="shared" si="22"/>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1445</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3">D249*E249</f>
        <v>0</v>
      </c>
      <c r="G249" s="165"/>
      <c r="H249" s="101" t="s">
        <v>986</v>
      </c>
      <c r="I249" s="101" t="str">
        <f>VLOOKUP(H249,Presupuesto!$B$11:$C$565,2,0)</f>
        <v>EQUIPOS VARIOS DE OFICINA</v>
      </c>
      <c r="J249" s="98" t="str">
        <f t="shared" ref="J249:J260" si="24">$J$247</f>
        <v>Posgrado</v>
      </c>
      <c r="K249" s="98" t="s">
        <v>395</v>
      </c>
      <c r="L249" s="98"/>
    </row>
    <row r="250" spans="3:12" x14ac:dyDescent="0.25">
      <c r="C250" s="99" t="s">
        <v>74</v>
      </c>
      <c r="D250" s="151"/>
      <c r="E250" s="100">
        <v>8000</v>
      </c>
      <c r="F250" s="97">
        <f t="shared" si="23"/>
        <v>0</v>
      </c>
      <c r="G250" s="165"/>
      <c r="H250" s="101" t="s">
        <v>1014</v>
      </c>
      <c r="I250" s="101" t="str">
        <f>VLOOKUP(H250,Presupuesto!$B$11:$C$565,2,0)</f>
        <v>EQUIPO DE COMPUTACION</v>
      </c>
      <c r="J250" s="98" t="str">
        <f t="shared" si="24"/>
        <v>Posgrado</v>
      </c>
      <c r="K250" s="98" t="s">
        <v>395</v>
      </c>
      <c r="L250" s="98"/>
    </row>
    <row r="251" spans="3:12" x14ac:dyDescent="0.25">
      <c r="C251" s="99" t="s">
        <v>75</v>
      </c>
      <c r="D251" s="151"/>
      <c r="E251" s="100">
        <v>5000</v>
      </c>
      <c r="F251" s="97">
        <f t="shared" si="23"/>
        <v>0</v>
      </c>
      <c r="G251" s="165"/>
      <c r="H251" s="101" t="s">
        <v>1014</v>
      </c>
      <c r="I251" s="101" t="str">
        <f>VLOOKUP(H251,Presupuesto!$B$11:$C$565,2,0)</f>
        <v>EQUIPO DE COMPUTACION</v>
      </c>
      <c r="J251" s="98" t="str">
        <f t="shared" si="24"/>
        <v>Posgrado</v>
      </c>
      <c r="K251" s="98" t="s">
        <v>395</v>
      </c>
      <c r="L251" s="98"/>
    </row>
    <row r="252" spans="3:12" x14ac:dyDescent="0.25">
      <c r="C252" s="99" t="s">
        <v>35</v>
      </c>
      <c r="D252" s="151"/>
      <c r="E252" s="100">
        <v>13000</v>
      </c>
      <c r="F252" s="97">
        <f t="shared" si="23"/>
        <v>0</v>
      </c>
      <c r="G252" s="165"/>
      <c r="H252" s="101" t="s">
        <v>1000</v>
      </c>
      <c r="I252" s="101" t="str">
        <f>VLOOKUP(H252,Presupuesto!$B$11:$C$565,2,0)</f>
        <v>EQUIPO DE TRANSPORTE TRACCION Y ELEVACION</v>
      </c>
      <c r="J252" s="98" t="str">
        <f t="shared" si="24"/>
        <v>Posgrado</v>
      </c>
      <c r="K252" s="98" t="s">
        <v>395</v>
      </c>
      <c r="L252" s="98"/>
    </row>
    <row r="253" spans="3:12" x14ac:dyDescent="0.25">
      <c r="C253" s="99" t="s">
        <v>76</v>
      </c>
      <c r="D253" s="151"/>
      <c r="E253" s="100">
        <v>15000</v>
      </c>
      <c r="F253" s="97">
        <f t="shared" si="23"/>
        <v>0</v>
      </c>
      <c r="G253" s="165"/>
      <c r="H253" s="101" t="s">
        <v>1000</v>
      </c>
      <c r="I253" s="101" t="str">
        <f>VLOOKUP(H253,Presupuesto!$B$11:$C$565,2,0)</f>
        <v>EQUIPO DE TRANSPORTE TRACCION Y ELEVACION</v>
      </c>
      <c r="J253" s="98" t="str">
        <f t="shared" si="24"/>
        <v>Posgrado</v>
      </c>
      <c r="K253" s="98" t="s">
        <v>395</v>
      </c>
      <c r="L253" s="98"/>
    </row>
    <row r="254" spans="3:12" x14ac:dyDescent="0.25">
      <c r="C254" s="99" t="s">
        <v>77</v>
      </c>
      <c r="D254" s="151"/>
      <c r="E254" s="100">
        <v>10000</v>
      </c>
      <c r="F254" s="97">
        <f t="shared" si="23"/>
        <v>0</v>
      </c>
      <c r="G254" s="165"/>
      <c r="H254" s="101" t="s">
        <v>1000</v>
      </c>
      <c r="I254" s="101" t="str">
        <f>VLOOKUP(H254,Presupuesto!$B$11:$C$565,2,0)</f>
        <v>EQUIPO DE TRANSPORTE TRACCION Y ELEVACION</v>
      </c>
      <c r="J254" s="98" t="str">
        <f t="shared" si="24"/>
        <v>Posgrado</v>
      </c>
      <c r="K254" s="98" t="s">
        <v>403</v>
      </c>
      <c r="L254" s="98"/>
    </row>
    <row r="255" spans="3:12" x14ac:dyDescent="0.25">
      <c r="C255" s="99" t="s">
        <v>78</v>
      </c>
      <c r="D255" s="151"/>
      <c r="E255" s="100">
        <v>10000</v>
      </c>
      <c r="F255" s="97">
        <f t="shared" si="23"/>
        <v>0</v>
      </c>
      <c r="G255" s="165"/>
      <c r="H255" s="101" t="s">
        <v>1046</v>
      </c>
      <c r="I255" s="101" t="str">
        <f>VLOOKUP(H255,Presupuesto!$B$11:$C$565,2,0)</f>
        <v>APLICACIONES INFORMATICAS</v>
      </c>
      <c r="J255" s="98" t="str">
        <f t="shared" si="24"/>
        <v>Posgrado</v>
      </c>
      <c r="K255" s="98" t="s">
        <v>399</v>
      </c>
      <c r="L255" s="98"/>
    </row>
    <row r="256" spans="3:12" x14ac:dyDescent="0.25">
      <c r="C256" s="109" t="s">
        <v>79</v>
      </c>
      <c r="D256" s="151"/>
      <c r="E256" s="100">
        <v>2000</v>
      </c>
      <c r="F256" s="97">
        <f t="shared" si="23"/>
        <v>0</v>
      </c>
      <c r="G256" s="165"/>
      <c r="H256" s="110" t="s">
        <v>1014</v>
      </c>
      <c r="I256" s="110" t="str">
        <f>VLOOKUP(H256,Presupuesto!$B$11:$C$565,2,0)</f>
        <v>EQUIPO DE COMPUTACION</v>
      </c>
      <c r="J256" s="98" t="str">
        <f t="shared" si="24"/>
        <v>Posgrado</v>
      </c>
      <c r="K256" s="98" t="s">
        <v>395</v>
      </c>
      <c r="L256" s="98"/>
    </row>
    <row r="257" spans="3:12" x14ac:dyDescent="0.25">
      <c r="C257" s="109" t="s">
        <v>1473</v>
      </c>
      <c r="D257" s="151"/>
      <c r="E257" s="100">
        <v>1500</v>
      </c>
      <c r="F257" s="97">
        <f t="shared" si="23"/>
        <v>0</v>
      </c>
      <c r="G257" s="165"/>
      <c r="H257" s="110" t="s">
        <v>946</v>
      </c>
      <c r="I257" s="110" t="str">
        <f>VLOOKUP(H257,Presupuesto!$B$11:$C$565,2,0)</f>
        <v>UTILES Y MATERIALES ELECTRICOS</v>
      </c>
      <c r="J257" s="98" t="str">
        <f t="shared" si="24"/>
        <v>Posgrado</v>
      </c>
      <c r="K257" s="98" t="s">
        <v>395</v>
      </c>
      <c r="L257" s="98"/>
    </row>
    <row r="258" spans="3:12" x14ac:dyDescent="0.25">
      <c r="C258" s="109" t="s">
        <v>80</v>
      </c>
      <c r="D258" s="151"/>
      <c r="E258" s="100">
        <v>1500</v>
      </c>
      <c r="F258" s="97">
        <f t="shared" si="23"/>
        <v>0</v>
      </c>
      <c r="G258" s="165"/>
      <c r="H258" s="110" t="s">
        <v>1014</v>
      </c>
      <c r="I258" s="110" t="str">
        <f>VLOOKUP(H258,Presupuesto!$B$11:$C$565,2,0)</f>
        <v>EQUIPO DE COMPUTACION</v>
      </c>
      <c r="J258" s="98" t="str">
        <f t="shared" si="24"/>
        <v>Posgrado</v>
      </c>
      <c r="K258" s="98" t="s">
        <v>395</v>
      </c>
      <c r="L258" s="98"/>
    </row>
    <row r="259" spans="3:12" x14ac:dyDescent="0.25">
      <c r="C259" s="109" t="s">
        <v>81</v>
      </c>
      <c r="D259" s="151"/>
      <c r="E259" s="100">
        <v>500</v>
      </c>
      <c r="F259" s="97">
        <f t="shared" si="23"/>
        <v>0</v>
      </c>
      <c r="G259" s="165"/>
      <c r="H259" s="110" t="s">
        <v>955</v>
      </c>
      <c r="I259" s="110" t="str">
        <f>VLOOKUP(H259,Presupuesto!$B$11:$C$565,2,0)</f>
        <v>OTROS RESPUESTOS Y ACCESORIOS MENORES</v>
      </c>
      <c r="J259" s="98" t="str">
        <f t="shared" si="24"/>
        <v>Posgrado</v>
      </c>
      <c r="K259" s="98" t="s">
        <v>395</v>
      </c>
      <c r="L259" s="98"/>
    </row>
    <row r="260" spans="3:12" ht="15.75" thickBot="1" x14ac:dyDescent="0.3">
      <c r="C260" s="102" t="s">
        <v>82</v>
      </c>
      <c r="D260" s="159"/>
      <c r="E260" s="104">
        <v>20</v>
      </c>
      <c r="F260" s="105">
        <f t="shared" si="23"/>
        <v>0</v>
      </c>
      <c r="G260" s="162"/>
      <c r="H260" s="106" t="s">
        <v>955</v>
      </c>
      <c r="I260" s="106" t="str">
        <f>VLOOKUP(H260,Presupuesto!$B$11:$C$565,2,0)</f>
        <v>OTROS RESPUESTOS Y ACCESORIOS MENORES</v>
      </c>
      <c r="J260" s="106" t="str">
        <f t="shared" si="24"/>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1470</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5">D272*E272</f>
        <v>0</v>
      </c>
      <c r="G272" s="165"/>
      <c r="H272" s="101" t="s">
        <v>986</v>
      </c>
      <c r="I272" s="101" t="str">
        <f>VLOOKUP(H272,Presupuesto!$B$11:$C$565,2,0)</f>
        <v>EQUIPOS VARIOS DE OFICINA</v>
      </c>
      <c r="J272" s="98" t="str">
        <f t="shared" ref="J272:J283" si="26">$J$270</f>
        <v>Desarrollo del Sistema de Educación Superior</v>
      </c>
      <c r="K272" s="98" t="s">
        <v>395</v>
      </c>
      <c r="L272" s="98"/>
    </row>
    <row r="273" spans="3:12" x14ac:dyDescent="0.25">
      <c r="C273" s="99" t="s">
        <v>74</v>
      </c>
      <c r="D273" s="151"/>
      <c r="E273" s="100">
        <v>8000</v>
      </c>
      <c r="F273" s="97">
        <f t="shared" si="25"/>
        <v>0</v>
      </c>
      <c r="G273" s="165"/>
      <c r="H273" s="101" t="s">
        <v>1014</v>
      </c>
      <c r="I273" s="101" t="str">
        <f>VLOOKUP(H273,Presupuesto!$B$11:$C$565,2,0)</f>
        <v>EQUIPO DE COMPUTACION</v>
      </c>
      <c r="J273" s="98" t="str">
        <f t="shared" si="26"/>
        <v>Desarrollo del Sistema de Educación Superior</v>
      </c>
      <c r="K273" s="98" t="s">
        <v>395</v>
      </c>
      <c r="L273" s="98"/>
    </row>
    <row r="274" spans="3:12" x14ac:dyDescent="0.25">
      <c r="C274" s="99" t="s">
        <v>75</v>
      </c>
      <c r="D274" s="151"/>
      <c r="E274" s="100">
        <v>5000</v>
      </c>
      <c r="F274" s="97">
        <f t="shared" si="25"/>
        <v>0</v>
      </c>
      <c r="G274" s="165"/>
      <c r="H274" s="101" t="s">
        <v>1014</v>
      </c>
      <c r="I274" s="101" t="str">
        <f>VLOOKUP(H274,Presupuesto!$B$11:$C$565,2,0)</f>
        <v>EQUIPO DE COMPUTACION</v>
      </c>
      <c r="J274" s="98" t="str">
        <f t="shared" si="26"/>
        <v>Desarrollo del Sistema de Educación Superior</v>
      </c>
      <c r="K274" s="98" t="s">
        <v>395</v>
      </c>
      <c r="L274" s="98"/>
    </row>
    <row r="275" spans="3:12" x14ac:dyDescent="0.25">
      <c r="C275" s="99" t="s">
        <v>35</v>
      </c>
      <c r="D275" s="151"/>
      <c r="E275" s="100">
        <v>13000</v>
      </c>
      <c r="F275" s="97">
        <f t="shared" si="25"/>
        <v>0</v>
      </c>
      <c r="G275" s="165"/>
      <c r="H275" s="101" t="s">
        <v>1000</v>
      </c>
      <c r="I275" s="101" t="str">
        <f>VLOOKUP(H275,Presupuesto!$B$11:$C$565,2,0)</f>
        <v>EQUIPO DE TRANSPORTE TRACCION Y ELEVACION</v>
      </c>
      <c r="J275" s="98" t="str">
        <f t="shared" si="26"/>
        <v>Desarrollo del Sistema de Educación Superior</v>
      </c>
      <c r="K275" s="98" t="s">
        <v>395</v>
      </c>
      <c r="L275" s="98"/>
    </row>
    <row r="276" spans="3:12" x14ac:dyDescent="0.25">
      <c r="C276" s="99" t="s">
        <v>76</v>
      </c>
      <c r="D276" s="151"/>
      <c r="E276" s="100">
        <v>15000</v>
      </c>
      <c r="F276" s="97">
        <f t="shared" si="25"/>
        <v>0</v>
      </c>
      <c r="G276" s="165"/>
      <c r="H276" s="101" t="s">
        <v>1000</v>
      </c>
      <c r="I276" s="101" t="str">
        <f>VLOOKUP(H276,Presupuesto!$B$11:$C$565,2,0)</f>
        <v>EQUIPO DE TRANSPORTE TRACCION Y ELEVACION</v>
      </c>
      <c r="J276" s="98" t="str">
        <f t="shared" si="26"/>
        <v>Desarrollo del Sistema de Educación Superior</v>
      </c>
      <c r="K276" s="98" t="s">
        <v>395</v>
      </c>
      <c r="L276" s="98"/>
    </row>
    <row r="277" spans="3:12" x14ac:dyDescent="0.25">
      <c r="C277" s="99" t="s">
        <v>77</v>
      </c>
      <c r="D277" s="151"/>
      <c r="E277" s="100">
        <v>10000</v>
      </c>
      <c r="F277" s="97">
        <f t="shared" si="25"/>
        <v>0</v>
      </c>
      <c r="G277" s="165"/>
      <c r="H277" s="101" t="s">
        <v>1000</v>
      </c>
      <c r="I277" s="101" t="str">
        <f>VLOOKUP(H277,Presupuesto!$B$11:$C$565,2,0)</f>
        <v>EQUIPO DE TRANSPORTE TRACCION Y ELEVACION</v>
      </c>
      <c r="J277" s="98" t="str">
        <f t="shared" si="26"/>
        <v>Desarrollo del Sistema de Educación Superior</v>
      </c>
      <c r="K277" s="98" t="s">
        <v>403</v>
      </c>
      <c r="L277" s="98"/>
    </row>
    <row r="278" spans="3:12" x14ac:dyDescent="0.25">
      <c r="C278" s="99" t="s">
        <v>78</v>
      </c>
      <c r="D278" s="151"/>
      <c r="E278" s="100">
        <v>10000</v>
      </c>
      <c r="F278" s="97">
        <f t="shared" si="25"/>
        <v>0</v>
      </c>
      <c r="G278" s="165"/>
      <c r="H278" s="101" t="s">
        <v>1046</v>
      </c>
      <c r="I278" s="101" t="str">
        <f>VLOOKUP(H278,Presupuesto!$B$11:$C$565,2,0)</f>
        <v>APLICACIONES INFORMATICAS</v>
      </c>
      <c r="J278" s="98" t="str">
        <f t="shared" si="26"/>
        <v>Desarrollo del Sistema de Educación Superior</v>
      </c>
      <c r="K278" s="98" t="s">
        <v>399</v>
      </c>
      <c r="L278" s="98"/>
    </row>
    <row r="279" spans="3:12" x14ac:dyDescent="0.25">
      <c r="C279" s="109" t="s">
        <v>79</v>
      </c>
      <c r="D279" s="151"/>
      <c r="E279" s="100">
        <v>2000</v>
      </c>
      <c r="F279" s="97">
        <f t="shared" si="25"/>
        <v>0</v>
      </c>
      <c r="G279" s="165"/>
      <c r="H279" s="110" t="s">
        <v>1014</v>
      </c>
      <c r="I279" s="110" t="str">
        <f>VLOOKUP(H279,Presupuesto!$B$11:$C$565,2,0)</f>
        <v>EQUIPO DE COMPUTACION</v>
      </c>
      <c r="J279" s="98" t="str">
        <f t="shared" si="26"/>
        <v>Desarrollo del Sistema de Educación Superior</v>
      </c>
      <c r="K279" s="98" t="s">
        <v>395</v>
      </c>
      <c r="L279" s="98"/>
    </row>
    <row r="280" spans="3:12" x14ac:dyDescent="0.25">
      <c r="C280" s="109" t="s">
        <v>1473</v>
      </c>
      <c r="D280" s="151"/>
      <c r="E280" s="100">
        <v>1500</v>
      </c>
      <c r="F280" s="97">
        <f t="shared" si="25"/>
        <v>0</v>
      </c>
      <c r="G280" s="165"/>
      <c r="H280" s="110" t="s">
        <v>946</v>
      </c>
      <c r="I280" s="110" t="str">
        <f>VLOOKUP(H280,Presupuesto!$B$11:$C$565,2,0)</f>
        <v>UTILES Y MATERIALES ELECTRICOS</v>
      </c>
      <c r="J280" s="98" t="str">
        <f t="shared" si="26"/>
        <v>Desarrollo del Sistema de Educación Superior</v>
      </c>
      <c r="K280" s="98" t="s">
        <v>395</v>
      </c>
      <c r="L280" s="98"/>
    </row>
    <row r="281" spans="3:12" x14ac:dyDescent="0.25">
      <c r="C281" s="109" t="s">
        <v>80</v>
      </c>
      <c r="D281" s="151"/>
      <c r="E281" s="100">
        <v>1500</v>
      </c>
      <c r="F281" s="97">
        <f t="shared" si="25"/>
        <v>0</v>
      </c>
      <c r="G281" s="165"/>
      <c r="H281" s="110" t="s">
        <v>1014</v>
      </c>
      <c r="I281" s="110" t="str">
        <f>VLOOKUP(H281,Presupuesto!$B$11:$C$565,2,0)</f>
        <v>EQUIPO DE COMPUTACION</v>
      </c>
      <c r="J281" s="98" t="str">
        <f t="shared" si="26"/>
        <v>Desarrollo del Sistema de Educación Superior</v>
      </c>
      <c r="K281" s="98" t="s">
        <v>395</v>
      </c>
      <c r="L281" s="98"/>
    </row>
    <row r="282" spans="3:12" x14ac:dyDescent="0.25">
      <c r="C282" s="109" t="s">
        <v>81</v>
      </c>
      <c r="D282" s="151"/>
      <c r="E282" s="100">
        <v>500</v>
      </c>
      <c r="F282" s="97">
        <f t="shared" si="25"/>
        <v>0</v>
      </c>
      <c r="G282" s="165"/>
      <c r="H282" s="110" t="s">
        <v>955</v>
      </c>
      <c r="I282" s="110" t="str">
        <f>VLOOKUP(H282,Presupuesto!$B$11:$C$565,2,0)</f>
        <v>OTROS RESPUESTOS Y ACCESORIOS MENORES</v>
      </c>
      <c r="J282" s="98" t="str">
        <f t="shared" si="26"/>
        <v>Desarrollo del Sistema de Educación Superior</v>
      </c>
      <c r="K282" s="98" t="s">
        <v>395</v>
      </c>
      <c r="L282" s="98"/>
    </row>
    <row r="283" spans="3:12" ht="15.75" thickBot="1" x14ac:dyDescent="0.3">
      <c r="C283" s="102" t="s">
        <v>82</v>
      </c>
      <c r="D283" s="159"/>
      <c r="E283" s="104">
        <v>20</v>
      </c>
      <c r="F283" s="105">
        <f t="shared" si="25"/>
        <v>0</v>
      </c>
      <c r="G283" s="162"/>
      <c r="H283" s="106" t="s">
        <v>955</v>
      </c>
      <c r="I283" s="106" t="str">
        <f>VLOOKUP(H283,Presupuesto!$B$11:$C$565,2,0)</f>
        <v>OTROS RESPUESTOS Y ACCESORIOS MENORES</v>
      </c>
      <c r="J283" s="106" t="str">
        <f t="shared" si="26"/>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270:G283 G63:G76 G86:G99 G109:G122 G132:G145 G155:G168 G178:G191 G201:G214 G224:G237 G247:G260 G39:G53">
      <formula1>$R$2:$S$2</formula1>
    </dataValidation>
    <dataValidation type="list" allowBlank="1" showInputMessage="1" showErrorMessage="1" errorTitle="¡Ingreso Inválido!" error="Seleccione una opción de la lista" promptTitle="Mes Requerido" prompt="Seleccione el mes en el que requiere el recurso." sqref="K17:K30 K270:K283 K63:K76 K86:K99 K109:K122 K132:K145 K155:K168 K178:K191 K201:K214 K224:K237 K247:K260 K39:K53">
      <formula1>$U$2:$AF$2</formula1>
    </dataValidation>
    <dataValidation type="list" allowBlank="1" showInputMessage="1" showErrorMessage="1" sqref="C17:C18 C270:C271 C63:C64 C86:C87 C109:C110 C132:C133 C155:C156 C178:C179 C201:C202 C224:C225 C247:C248 C39:C40">
      <formula1>$CB$2:$CE$2</formula1>
    </dataValidation>
    <dataValidation type="list" allowBlank="1" showInputMessage="1" showErrorMessage="1" errorTitle="¡Ingreso Inválido!" error="Verifique el valor ingresado" promptTitle="Objeto de Gasto" prompt="Ingrese el Objeto de Gasto" sqref="H17:H30 H270:H283 H63:H76 H86:H99 H109:H122 H132:H145 H155:H168 H178:H191 H201:H214 H224:H237 H247:H260 H39:H53">
      <formula1>$A$1:$UI$1</formula1>
    </dataValidation>
    <dataValidation type="list" allowBlank="1" showInputMessage="1" showErrorMessage="1" errorTitle="¡Ingreso Inválido!" error="Seleccione una opción de la lista." promptTitle="Dimensión Estratégica" prompt="Seleccione una opción de la lista." sqref="J18:J30 J271:J283 J64:J76 J87:J99 J110:J122 J133:J145 J156:J168 J179:J191 J202:J214 J225:J237 J248:J260 J40:J53">
      <formula1>$A$2:$P$2</formula1>
    </dataValidation>
    <dataValidation type="list" allowBlank="1" showInputMessage="1" showErrorMessage="1" errorTitle="¡Ingreso Inválido!" error="Seleccione una opción de la lista." promptTitle="Dimensión Estratégica" prompt="Seleccione una opción de la lista." sqref="J17 J270 J63 J86 J109 J132 J155 J178 J201 J224 J247 J39">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E79" zoomScale="86" zoomScaleNormal="86" workbookViewId="0">
      <selection activeCell="A31" sqref="A31"/>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1445</v>
      </c>
      <c r="K2" s="468" t="s">
        <v>1364</v>
      </c>
      <c r="L2" s="468" t="s">
        <v>1365</v>
      </c>
      <c r="M2" s="468" t="s">
        <v>1366</v>
      </c>
      <c r="N2" s="468" t="s">
        <v>1367</v>
      </c>
      <c r="O2" s="468" t="s">
        <v>1368</v>
      </c>
      <c r="P2" s="468" t="s">
        <v>1470</v>
      </c>
      <c r="Q2" s="468" t="s">
        <v>1508</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312800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144900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278" t="s">
        <v>1699</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5. Conocer modelos de gestión universitaria que desarrollan otras universidades del extranjero.</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442</v>
      </c>
      <c r="D17" s="222">
        <v>2</v>
      </c>
      <c r="E17" s="220">
        <v>44850</v>
      </c>
      <c r="F17" s="97">
        <f t="shared" ref="F17:F51" si="0">D17*E17</f>
        <v>89700</v>
      </c>
      <c r="G17" s="161" t="s">
        <v>129</v>
      </c>
      <c r="H17" s="142" t="s">
        <v>767</v>
      </c>
      <c r="I17" s="130" t="str">
        <f>VLOOKUP(H17,Presupuesto!$B$11:$C$565,2,0)</f>
        <v>VIATICOS AL EXTERIOR</v>
      </c>
      <c r="J17" s="219" t="s">
        <v>1364</v>
      </c>
      <c r="K17" s="98" t="s">
        <v>1693</v>
      </c>
    </row>
    <row r="18" spans="3:11" x14ac:dyDescent="0.25">
      <c r="C18" s="141" t="s">
        <v>1734</v>
      </c>
      <c r="D18" s="158">
        <v>2</v>
      </c>
      <c r="E18" s="123">
        <v>23000</v>
      </c>
      <c r="F18" s="97">
        <f t="shared" ref="F18:F24" si="1">D18*E18</f>
        <v>46000</v>
      </c>
      <c r="G18" s="161" t="s">
        <v>129</v>
      </c>
      <c r="H18" s="142" t="s">
        <v>755</v>
      </c>
      <c r="I18" s="130" t="str">
        <f>VLOOKUP(H18,Presupuesto!$B$11:$C$565,2,0)</f>
        <v>PASAJES AL EXTERIOR</v>
      </c>
      <c r="J18" s="98" t="str">
        <f t="shared" ref="J18:J51" si="2">$J$17</f>
        <v>Gestión Administrativa y  financiera en apoyo al Desarrollo Académico</v>
      </c>
      <c r="K18" s="98" t="s">
        <v>1686</v>
      </c>
    </row>
    <row r="19" spans="3:11" x14ac:dyDescent="0.25">
      <c r="C19" s="141" t="s">
        <v>1724</v>
      </c>
      <c r="D19" s="158">
        <v>2</v>
      </c>
      <c r="E19" s="123">
        <v>4600</v>
      </c>
      <c r="F19" s="97">
        <f t="shared" si="1"/>
        <v>9200</v>
      </c>
      <c r="G19" s="161" t="s">
        <v>129</v>
      </c>
      <c r="H19" s="142" t="s">
        <v>743</v>
      </c>
      <c r="I19" s="130" t="str">
        <f>VLOOKUP(H19,Presupuesto!$B$11:$C$565,2,0)</f>
        <v>OTROS SERVICIOS COMERCIALES Y FINANCIEROS</v>
      </c>
      <c r="J19" s="98" t="str">
        <f t="shared" si="2"/>
        <v>Gestión Administrativa y  financiera en apoyo al Desarrollo Académico</v>
      </c>
      <c r="K19" s="98" t="s">
        <v>1689</v>
      </c>
    </row>
    <row r="20" spans="3:11" x14ac:dyDescent="0.25">
      <c r="C20" s="141"/>
      <c r="D20" s="158"/>
      <c r="E20" s="123"/>
      <c r="F20" s="97">
        <f t="shared" si="1"/>
        <v>0</v>
      </c>
      <c r="G20" s="161"/>
      <c r="H20" s="142"/>
      <c r="I20" s="130" t="e">
        <f>VLOOKUP(H20,Presupuesto!$B$11:$C$565,2,0)</f>
        <v>#N/A</v>
      </c>
      <c r="J20" s="98" t="str">
        <f t="shared" si="2"/>
        <v>Gestión Administrativa y  financiera en apoyo al Desarrollo Académico</v>
      </c>
      <c r="K20" s="98" t="s">
        <v>1687</v>
      </c>
    </row>
    <row r="21" spans="3:11" x14ac:dyDescent="0.25">
      <c r="C21" s="141"/>
      <c r="D21" s="158"/>
      <c r="E21" s="123"/>
      <c r="F21" s="97">
        <f t="shared" si="1"/>
        <v>0</v>
      </c>
      <c r="G21" s="161"/>
      <c r="H21" s="142"/>
      <c r="I21" s="130" t="e">
        <f>VLOOKUP(H21,Presupuesto!$B$11:$C$565,2,0)</f>
        <v>#N/A</v>
      </c>
      <c r="J21" s="98" t="str">
        <f t="shared" si="2"/>
        <v>Gestión Administrativa y  financiera en apoyo al Desarrollo Académico</v>
      </c>
      <c r="K21" s="98" t="s">
        <v>412</v>
      </c>
    </row>
    <row r="22" spans="3:11" x14ac:dyDescent="0.25">
      <c r="C22" s="141"/>
      <c r="D22" s="158"/>
      <c r="E22" s="123"/>
      <c r="F22" s="97">
        <f t="shared" si="1"/>
        <v>0</v>
      </c>
      <c r="G22" s="161"/>
      <c r="H22" s="142"/>
      <c r="I22" s="130" t="e">
        <f>VLOOKUP(H22,Presupuesto!$B$11:$C$565,2,0)</f>
        <v>#N/A</v>
      </c>
      <c r="J22" s="98" t="str">
        <f t="shared" si="2"/>
        <v>Gestión Administrativa y  financiera en apoyo al Desarrollo Académico</v>
      </c>
      <c r="K22" s="98" t="s">
        <v>401</v>
      </c>
    </row>
    <row r="23" spans="3:11" x14ac:dyDescent="0.25">
      <c r="C23" s="141"/>
      <c r="D23" s="158"/>
      <c r="E23" s="123"/>
      <c r="F23" s="97">
        <f t="shared" si="1"/>
        <v>0</v>
      </c>
      <c r="G23" s="161"/>
      <c r="H23" s="142"/>
      <c r="I23" s="130" t="e">
        <f>VLOOKUP(H23,Presupuesto!$B$11:$C$565,2,0)</f>
        <v>#N/A</v>
      </c>
      <c r="J23" s="98" t="str">
        <f t="shared" si="2"/>
        <v>Gestión Administrativa y  financiera en apoyo al Desarrollo Académico</v>
      </c>
      <c r="K23" s="98" t="s">
        <v>412</v>
      </c>
    </row>
    <row r="24" spans="3:11" x14ac:dyDescent="0.25">
      <c r="C24" s="141"/>
      <c r="D24" s="158"/>
      <c r="E24" s="123"/>
      <c r="F24" s="97">
        <f t="shared" si="1"/>
        <v>0</v>
      </c>
      <c r="G24" s="161"/>
      <c r="H24" s="142"/>
      <c r="I24" s="130" t="e">
        <f>VLOOKUP(H24,Presupuesto!$B$11:$C$565,2,0)</f>
        <v>#N/A</v>
      </c>
      <c r="J24" s="98" t="str">
        <f t="shared" si="2"/>
        <v>Gestión Administrativa y  financiera en apoyo al Desarrollo Académico</v>
      </c>
      <c r="K24" s="98" t="s">
        <v>412</v>
      </c>
    </row>
    <row r="25" spans="3:11" x14ac:dyDescent="0.25">
      <c r="C25" s="141"/>
      <c r="D25" s="158"/>
      <c r="E25" s="123"/>
      <c r="F25" s="97">
        <f t="shared" si="0"/>
        <v>0</v>
      </c>
      <c r="G25" s="161"/>
      <c r="H25" s="142"/>
      <c r="I25" s="130" t="e">
        <f>VLOOKUP(H25,Presupuesto!$B$11:$C$565,2,0)</f>
        <v>#N/A</v>
      </c>
      <c r="J25" s="98" t="str">
        <f t="shared" si="2"/>
        <v>Gestión Administrativa y  financiera en apoyo al Desarrollo Académico</v>
      </c>
      <c r="K25" s="98" t="s">
        <v>412</v>
      </c>
    </row>
    <row r="26" spans="3:11" x14ac:dyDescent="0.25">
      <c r="C26" s="141"/>
      <c r="D26" s="158"/>
      <c r="E26" s="123"/>
      <c r="F26" s="97">
        <f t="shared" si="0"/>
        <v>0</v>
      </c>
      <c r="G26" s="161"/>
      <c r="H26" s="142"/>
      <c r="I26" s="130" t="e">
        <f>VLOOKUP(H26,Presupuesto!$B$11:$C$565,2,0)</f>
        <v>#N/A</v>
      </c>
      <c r="J26" s="98" t="str">
        <f t="shared" si="2"/>
        <v>Gestión Administrativa y  financiera en apoyo al Desarrollo Académico</v>
      </c>
      <c r="K26" s="98" t="s">
        <v>412</v>
      </c>
    </row>
    <row r="27" spans="3:11" x14ac:dyDescent="0.25">
      <c r="C27" s="141"/>
      <c r="D27" s="158"/>
      <c r="E27" s="123"/>
      <c r="F27" s="97">
        <f t="shared" si="0"/>
        <v>0</v>
      </c>
      <c r="G27" s="161"/>
      <c r="H27" s="142"/>
      <c r="I27" s="130" t="e">
        <f>VLOOKUP(H27,Presupuesto!$B$11:$C$565,2,0)</f>
        <v>#N/A</v>
      </c>
      <c r="J27" s="98" t="str">
        <f t="shared" si="2"/>
        <v>Gestión Administrativa y  financiera en apoyo al Desarrollo Académico</v>
      </c>
      <c r="K27" s="98" t="s">
        <v>412</v>
      </c>
    </row>
    <row r="28" spans="3:11" x14ac:dyDescent="0.25">
      <c r="C28" s="141"/>
      <c r="D28" s="158"/>
      <c r="E28" s="123"/>
      <c r="F28" s="97">
        <f t="shared" si="0"/>
        <v>0</v>
      </c>
      <c r="G28" s="161"/>
      <c r="H28" s="142"/>
      <c r="I28" s="130" t="e">
        <f>VLOOKUP(H28,Presupuesto!$B$11:$C$565,2,0)</f>
        <v>#N/A</v>
      </c>
      <c r="J28" s="98" t="str">
        <f t="shared" si="2"/>
        <v>Gestión Administrativa y  financiera en apoyo al Desarrollo Académico</v>
      </c>
      <c r="K28" s="98" t="s">
        <v>412</v>
      </c>
    </row>
    <row r="29" spans="3:11" x14ac:dyDescent="0.25">
      <c r="C29" s="141"/>
      <c r="D29" s="158"/>
      <c r="E29" s="123"/>
      <c r="F29" s="97">
        <f t="shared" si="0"/>
        <v>0</v>
      </c>
      <c r="G29" s="161"/>
      <c r="H29" s="142"/>
      <c r="I29" s="130" t="e">
        <f>VLOOKUP(H29,Presupuesto!$B$11:$C$565,2,0)</f>
        <v>#N/A</v>
      </c>
      <c r="J29" s="98" t="str">
        <f t="shared" si="2"/>
        <v>Gestión Administrativa y  financiera en apoyo al Desarrollo Académico</v>
      </c>
      <c r="K29" s="98" t="s">
        <v>412</v>
      </c>
    </row>
    <row r="30" spans="3:11" x14ac:dyDescent="0.25">
      <c r="C30" s="141"/>
      <c r="D30" s="158"/>
      <c r="E30" s="123"/>
      <c r="F30" s="97">
        <f t="shared" si="0"/>
        <v>0</v>
      </c>
      <c r="G30" s="161"/>
      <c r="H30" s="142"/>
      <c r="I30" s="130" t="e">
        <f>VLOOKUP(H30,Presupuesto!$B$11:$C$565,2,0)</f>
        <v>#N/A</v>
      </c>
      <c r="J30" s="98" t="str">
        <f t="shared" si="2"/>
        <v>Gestión Administrativa y  financiera en apoyo al Desarrollo Académico</v>
      </c>
      <c r="K30" s="98" t="s">
        <v>412</v>
      </c>
    </row>
    <row r="31" spans="3:11" x14ac:dyDescent="0.25">
      <c r="C31" s="141"/>
      <c r="D31" s="158"/>
      <c r="E31" s="123"/>
      <c r="F31" s="97">
        <f t="shared" si="0"/>
        <v>0</v>
      </c>
      <c r="G31" s="161"/>
      <c r="H31" s="142"/>
      <c r="I31" s="130" t="e">
        <f>VLOOKUP(H31,Presupuesto!$B$11:$C$565,2,0)</f>
        <v>#N/A</v>
      </c>
      <c r="J31" s="98" t="str">
        <f t="shared" si="2"/>
        <v>Gestión Administrativa y  financiera en apoyo al Desarrollo Académico</v>
      </c>
      <c r="K31" s="98" t="s">
        <v>412</v>
      </c>
    </row>
    <row r="32" spans="3:11" x14ac:dyDescent="0.25">
      <c r="C32" s="141"/>
      <c r="D32" s="158"/>
      <c r="E32" s="123"/>
      <c r="F32" s="97">
        <f t="shared" si="0"/>
        <v>0</v>
      </c>
      <c r="G32" s="161"/>
      <c r="H32" s="142"/>
      <c r="I32" s="130" t="e">
        <f>VLOOKUP(H32,Presupuesto!$B$11:$C$565,2,0)</f>
        <v>#N/A</v>
      </c>
      <c r="J32" s="98" t="str">
        <f t="shared" si="2"/>
        <v>Gestión Administrativa y  financiera en apoyo al Desarrollo Académico</v>
      </c>
      <c r="K32" s="98" t="s">
        <v>412</v>
      </c>
    </row>
    <row r="33" spans="3:11" x14ac:dyDescent="0.25">
      <c r="C33" s="141"/>
      <c r="D33" s="158"/>
      <c r="E33" s="123"/>
      <c r="F33" s="97">
        <f t="shared" si="0"/>
        <v>0</v>
      </c>
      <c r="G33" s="161"/>
      <c r="H33" s="142"/>
      <c r="I33" s="130" t="e">
        <f>VLOOKUP(H33,Presupuesto!$B$11:$C$565,2,0)</f>
        <v>#N/A</v>
      </c>
      <c r="J33" s="98" t="str">
        <f t="shared" si="2"/>
        <v>Gestión Administrativa y  financiera en apoyo al Desarrollo Académico</v>
      </c>
      <c r="K33" s="98" t="s">
        <v>412</v>
      </c>
    </row>
    <row r="34" spans="3:11" x14ac:dyDescent="0.25">
      <c r="C34" s="141"/>
      <c r="D34" s="158"/>
      <c r="E34" s="123"/>
      <c r="F34" s="97">
        <f t="shared" si="0"/>
        <v>0</v>
      </c>
      <c r="G34" s="161"/>
      <c r="H34" s="142"/>
      <c r="I34" s="130" t="e">
        <f>VLOOKUP(H34,Presupuesto!$B$11:$C$565,2,0)</f>
        <v>#N/A</v>
      </c>
      <c r="J34" s="98" t="str">
        <f t="shared" si="2"/>
        <v>Gestión Administrativa y  financiera en apoyo al Desarrollo Académico</v>
      </c>
      <c r="K34" s="98" t="s">
        <v>412</v>
      </c>
    </row>
    <row r="35" spans="3:11" x14ac:dyDescent="0.25">
      <c r="C35" s="141"/>
      <c r="D35" s="158"/>
      <c r="E35" s="123"/>
      <c r="F35" s="97">
        <f t="shared" si="0"/>
        <v>0</v>
      </c>
      <c r="G35" s="161"/>
      <c r="H35" s="142"/>
      <c r="I35" s="130" t="e">
        <f>VLOOKUP(H35,Presupuesto!$B$11:$C$565,2,0)</f>
        <v>#N/A</v>
      </c>
      <c r="J35" s="98" t="str">
        <f t="shared" si="2"/>
        <v>Gestión Administrativa y  financiera en apoyo al Desarrollo Académico</v>
      </c>
      <c r="K35" s="98" t="s">
        <v>412</v>
      </c>
    </row>
    <row r="36" spans="3:11" x14ac:dyDescent="0.25">
      <c r="C36" s="141"/>
      <c r="D36" s="158"/>
      <c r="E36" s="123"/>
      <c r="F36" s="97">
        <f t="shared" si="0"/>
        <v>0</v>
      </c>
      <c r="G36" s="161"/>
      <c r="H36" s="142"/>
      <c r="I36" s="130" t="e">
        <f>VLOOKUP(H36,Presupuesto!$B$11:$C$565,2,0)</f>
        <v>#N/A</v>
      </c>
      <c r="J36" s="98" t="str">
        <f t="shared" si="2"/>
        <v>Gestión Administrativa y  financiera en apoyo al Desarrollo Académico</v>
      </c>
      <c r="K36" s="98" t="s">
        <v>412</v>
      </c>
    </row>
    <row r="37" spans="3:11" x14ac:dyDescent="0.25">
      <c r="C37" s="141"/>
      <c r="D37" s="158"/>
      <c r="E37" s="123"/>
      <c r="F37" s="97">
        <f t="shared" si="0"/>
        <v>0</v>
      </c>
      <c r="G37" s="161"/>
      <c r="H37" s="142"/>
      <c r="I37" s="130" t="e">
        <f>VLOOKUP(H37,Presupuesto!$B$11:$C$565,2,0)</f>
        <v>#N/A</v>
      </c>
      <c r="J37" s="98" t="str">
        <f t="shared" si="2"/>
        <v>Gestión Administrativa y  financiera en apoyo al Desarrollo Académico</v>
      </c>
      <c r="K37" s="98" t="s">
        <v>412</v>
      </c>
    </row>
    <row r="38" spans="3:11" x14ac:dyDescent="0.25">
      <c r="C38" s="141"/>
      <c r="D38" s="158"/>
      <c r="E38" s="123"/>
      <c r="F38" s="97">
        <f t="shared" si="0"/>
        <v>0</v>
      </c>
      <c r="G38" s="161"/>
      <c r="H38" s="142"/>
      <c r="I38" s="130" t="e">
        <f>VLOOKUP(H38,Presupuesto!$B$11:$C$565,2,0)</f>
        <v>#N/A</v>
      </c>
      <c r="J38" s="98" t="str">
        <f t="shared" si="2"/>
        <v>Gestión Administrativa y  financiera en apoyo al Desarrollo Académico</v>
      </c>
      <c r="K38" s="98" t="s">
        <v>412</v>
      </c>
    </row>
    <row r="39" spans="3:11" x14ac:dyDescent="0.25">
      <c r="C39" s="143"/>
      <c r="D39" s="151"/>
      <c r="E39" s="118"/>
      <c r="F39" s="97">
        <f t="shared" ref="F39:F45" si="3">D39*E39</f>
        <v>0</v>
      </c>
      <c r="G39" s="161"/>
      <c r="H39" s="144"/>
      <c r="I39" s="130" t="e">
        <f>VLOOKUP(H39,Presupuesto!$B$11:$C$565,2,0)</f>
        <v>#N/A</v>
      </c>
      <c r="J39" s="98" t="str">
        <f t="shared" si="2"/>
        <v>Gestión Administrativa y  financiera en apoyo al Desarrollo Académico</v>
      </c>
      <c r="K39" s="98" t="s">
        <v>412</v>
      </c>
    </row>
    <row r="40" spans="3:11" x14ac:dyDescent="0.25">
      <c r="C40" s="143"/>
      <c r="D40" s="151"/>
      <c r="E40" s="118"/>
      <c r="F40" s="97">
        <f t="shared" si="3"/>
        <v>0</v>
      </c>
      <c r="G40" s="161"/>
      <c r="H40" s="144"/>
      <c r="I40" s="130" t="e">
        <f>VLOOKUP(H40,Presupuesto!$B$11:$C$565,2,0)</f>
        <v>#N/A</v>
      </c>
      <c r="J40" s="98" t="str">
        <f t="shared" si="2"/>
        <v>Gestión Administrativa y  financiera en apoyo al Desarrollo Académico</v>
      </c>
      <c r="K40" s="98" t="s">
        <v>412</v>
      </c>
    </row>
    <row r="41" spans="3:11" x14ac:dyDescent="0.25">
      <c r="C41" s="143"/>
      <c r="D41" s="151"/>
      <c r="E41" s="118"/>
      <c r="F41" s="97">
        <f t="shared" si="3"/>
        <v>0</v>
      </c>
      <c r="G41" s="161"/>
      <c r="H41" s="144"/>
      <c r="I41" s="130" t="e">
        <f>VLOOKUP(H41,Presupuesto!$B$11:$C$565,2,0)</f>
        <v>#N/A</v>
      </c>
      <c r="J41" s="98" t="str">
        <f t="shared" si="2"/>
        <v>Gestión Administrativa y  financiera en apoyo al Desarrollo Académico</v>
      </c>
      <c r="K41" s="98" t="s">
        <v>412</v>
      </c>
    </row>
    <row r="42" spans="3:11" x14ac:dyDescent="0.25">
      <c r="C42" s="143"/>
      <c r="D42" s="151"/>
      <c r="E42" s="118"/>
      <c r="F42" s="97">
        <f t="shared" si="3"/>
        <v>0</v>
      </c>
      <c r="G42" s="161"/>
      <c r="H42" s="144"/>
      <c r="I42" s="130" t="e">
        <f>VLOOKUP(H42,Presupuesto!$B$11:$C$565,2,0)</f>
        <v>#N/A</v>
      </c>
      <c r="J42" s="98" t="str">
        <f t="shared" si="2"/>
        <v>Gestión Administrativa y  financiera en apoyo al Desarrollo Académico</v>
      </c>
      <c r="K42" s="98" t="s">
        <v>412</v>
      </c>
    </row>
    <row r="43" spans="3:11" x14ac:dyDescent="0.25">
      <c r="C43" s="143"/>
      <c r="D43" s="151"/>
      <c r="E43" s="118"/>
      <c r="F43" s="97">
        <f t="shared" si="3"/>
        <v>0</v>
      </c>
      <c r="G43" s="161"/>
      <c r="H43" s="144"/>
      <c r="I43" s="130" t="e">
        <f>VLOOKUP(H43,Presupuesto!$B$11:$C$565,2,0)</f>
        <v>#N/A</v>
      </c>
      <c r="J43" s="98" t="str">
        <f t="shared" si="2"/>
        <v>Gestión Administrativa y  financiera en apoyo al Desarrollo Académico</v>
      </c>
      <c r="K43" s="98" t="s">
        <v>412</v>
      </c>
    </row>
    <row r="44" spans="3:11" x14ac:dyDescent="0.25">
      <c r="C44" s="143"/>
      <c r="D44" s="151"/>
      <c r="E44" s="118"/>
      <c r="F44" s="97">
        <f t="shared" si="3"/>
        <v>0</v>
      </c>
      <c r="G44" s="161"/>
      <c r="H44" s="144"/>
      <c r="I44" s="130" t="e">
        <f>VLOOKUP(H44,Presupuesto!$B$11:$C$565,2,0)</f>
        <v>#N/A</v>
      </c>
      <c r="J44" s="98" t="str">
        <f t="shared" si="2"/>
        <v>Gestión Administrativa y  financiera en apoyo al Desarrollo Académico</v>
      </c>
      <c r="K44" s="98" t="s">
        <v>412</v>
      </c>
    </row>
    <row r="45" spans="3:11" x14ac:dyDescent="0.25">
      <c r="C45" s="143"/>
      <c r="D45" s="151"/>
      <c r="E45" s="118"/>
      <c r="F45" s="97">
        <f t="shared" si="3"/>
        <v>0</v>
      </c>
      <c r="G45" s="161"/>
      <c r="H45" s="144"/>
      <c r="I45" s="130" t="e">
        <f>VLOOKUP(H45,Presupuesto!$B$11:$C$565,2,0)</f>
        <v>#N/A</v>
      </c>
      <c r="J45" s="98" t="str">
        <f t="shared" si="2"/>
        <v>Gestión Administrativa y  financiera en apoyo al Desarrollo Académico</v>
      </c>
      <c r="K45" s="98" t="s">
        <v>412</v>
      </c>
    </row>
    <row r="46" spans="3:11" x14ac:dyDescent="0.25">
      <c r="C46" s="143"/>
      <c r="D46" s="151"/>
      <c r="E46" s="118"/>
      <c r="F46" s="97">
        <f t="shared" si="0"/>
        <v>0</v>
      </c>
      <c r="G46" s="161"/>
      <c r="H46" s="144"/>
      <c r="I46" s="130" t="e">
        <f>VLOOKUP(H46,Presupuesto!$B$11:$C$565,2,0)</f>
        <v>#N/A</v>
      </c>
      <c r="J46" s="98" t="str">
        <f t="shared" si="2"/>
        <v>Gestión Administrativa y  financiera en apoyo al Desarrollo Académico</v>
      </c>
      <c r="K46" s="98" t="s">
        <v>412</v>
      </c>
    </row>
    <row r="47" spans="3:11" x14ac:dyDescent="0.25">
      <c r="C47" s="145"/>
      <c r="D47" s="151"/>
      <c r="E47" s="118"/>
      <c r="F47" s="97">
        <f t="shared" si="0"/>
        <v>0</v>
      </c>
      <c r="G47" s="161"/>
      <c r="H47" s="146"/>
      <c r="I47" s="130" t="e">
        <f>VLOOKUP(H47,Presupuesto!$B$11:$C$565,2,0)</f>
        <v>#N/A</v>
      </c>
      <c r="J47" s="98" t="str">
        <f t="shared" si="2"/>
        <v>Gestión Administrativa y  financiera en apoyo al Desarrollo Académico</v>
      </c>
      <c r="K47" s="98" t="s">
        <v>403</v>
      </c>
    </row>
    <row r="48" spans="3:11" x14ac:dyDescent="0.25">
      <c r="C48" s="145"/>
      <c r="D48" s="151"/>
      <c r="E48" s="118"/>
      <c r="F48" s="97">
        <f t="shared" si="0"/>
        <v>0</v>
      </c>
      <c r="G48" s="161"/>
      <c r="H48" s="146"/>
      <c r="I48" s="130" t="e">
        <f>VLOOKUP(H48,Presupuesto!$B$11:$C$565,2,0)</f>
        <v>#N/A</v>
      </c>
      <c r="J48" s="98" t="str">
        <f t="shared" si="2"/>
        <v>Gestión Administrativa y  financiera en apoyo al Desarrollo Académico</v>
      </c>
      <c r="K48" s="98" t="s">
        <v>412</v>
      </c>
    </row>
    <row r="49" spans="3:11" x14ac:dyDescent="0.25">
      <c r="C49" s="145"/>
      <c r="D49" s="151"/>
      <c r="E49" s="118"/>
      <c r="F49" s="97">
        <f t="shared" si="0"/>
        <v>0</v>
      </c>
      <c r="G49" s="161"/>
      <c r="H49" s="146"/>
      <c r="I49" s="130" t="e">
        <f>VLOOKUP(H49,Presupuesto!$B$11:$C$565,2,0)</f>
        <v>#N/A</v>
      </c>
      <c r="J49" s="98" t="str">
        <f t="shared" si="2"/>
        <v>Gestión Administrativa y  financiera en apoyo al Desarrollo Académico</v>
      </c>
      <c r="K49" s="98" t="s">
        <v>412</v>
      </c>
    </row>
    <row r="50" spans="3:11" x14ac:dyDescent="0.25">
      <c r="C50" s="145"/>
      <c r="D50" s="151"/>
      <c r="E50" s="118"/>
      <c r="F50" s="97">
        <f t="shared" si="0"/>
        <v>0</v>
      </c>
      <c r="G50" s="161"/>
      <c r="H50" s="146"/>
      <c r="I50" s="130" t="e">
        <f>VLOOKUP(H50,Presupuesto!$B$11:$C$565,2,0)</f>
        <v>#N/A</v>
      </c>
      <c r="J50" s="98" t="str">
        <f t="shared" si="2"/>
        <v>Gestión Administrativa y  financiera en apoyo al Desarrollo Académico</v>
      </c>
      <c r="K50" s="98" t="s">
        <v>412</v>
      </c>
    </row>
    <row r="51" spans="3:11" ht="15.75" thickBot="1" x14ac:dyDescent="0.3">
      <c r="C51" s="147"/>
      <c r="D51" s="159"/>
      <c r="E51" s="103"/>
      <c r="F51" s="105">
        <f t="shared" si="0"/>
        <v>0</v>
      </c>
      <c r="G51" s="162"/>
      <c r="H51" s="148"/>
      <c r="I51" s="132" t="e">
        <f>VLOOKUP(H51,Presupuesto!$B$11:$C$565,2,0)</f>
        <v>#N/A</v>
      </c>
      <c r="J51" s="106" t="str">
        <f t="shared" si="2"/>
        <v>Gestión Administrativa y  financiera en apoyo al Desarrollo Académico</v>
      </c>
      <c r="K51" s="124" t="s">
        <v>394</v>
      </c>
    </row>
    <row r="53" spans="3:11" ht="15.75" thickBot="1" x14ac:dyDescent="0.3">
      <c r="F53" s="90"/>
      <c r="G53" s="89"/>
      <c r="H53" s="90"/>
      <c r="I53" s="90"/>
    </row>
    <row r="54" spans="3:11" ht="15.75" thickBot="1" x14ac:dyDescent="0.3">
      <c r="C54" s="157" t="s">
        <v>53</v>
      </c>
      <c r="D54" s="374">
        <f>SUM(F61:F95)</f>
        <v>167900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278" t="s">
        <v>1699</v>
      </c>
      <c r="E57" s="93"/>
      <c r="F57" s="93"/>
      <c r="G57" s="93"/>
      <c r="H57" s="76"/>
      <c r="I57" s="76"/>
      <c r="J57" s="76"/>
      <c r="K57" s="112"/>
    </row>
    <row r="58" spans="3:11" ht="18.75" x14ac:dyDescent="0.2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5. Conocer modelos de gestión universitaria que desarrollan otras universidades del extranjero.</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442</v>
      </c>
      <c r="D61" s="222">
        <v>2</v>
      </c>
      <c r="E61" s="220">
        <v>44850</v>
      </c>
      <c r="F61" s="97">
        <f t="shared" ref="F61:F95" si="4">D61*E61</f>
        <v>89700</v>
      </c>
      <c r="G61" s="161" t="s">
        <v>129</v>
      </c>
      <c r="H61" s="142" t="s">
        <v>767</v>
      </c>
      <c r="I61" s="130" t="str">
        <f>VLOOKUP(H61,Presupuesto!$B$11:$C$565,2,0)</f>
        <v>VIATICOS AL EXTERIOR</v>
      </c>
      <c r="J61" s="219" t="s">
        <v>1364</v>
      </c>
      <c r="K61" s="98" t="s">
        <v>1693</v>
      </c>
    </row>
    <row r="62" spans="3:11" x14ac:dyDescent="0.25">
      <c r="C62" s="141" t="s">
        <v>1734</v>
      </c>
      <c r="D62" s="158">
        <v>2</v>
      </c>
      <c r="E62" s="123">
        <v>34500</v>
      </c>
      <c r="F62" s="97">
        <f t="shared" si="4"/>
        <v>69000</v>
      </c>
      <c r="G62" s="161" t="s">
        <v>129</v>
      </c>
      <c r="H62" s="142" t="s">
        <v>755</v>
      </c>
      <c r="I62" s="130" t="str">
        <f>VLOOKUP(H62,Presupuesto!$B$11:$C$565,2,0)</f>
        <v>PASAJES AL EXTERIOR</v>
      </c>
      <c r="J62" s="98" t="str">
        <f>$J$61</f>
        <v>Gestión Administrativa y  financiera en apoyo al Desarrollo Académico</v>
      </c>
      <c r="K62" s="98" t="s">
        <v>1686</v>
      </c>
    </row>
    <row r="63" spans="3:11" x14ac:dyDescent="0.25">
      <c r="C63" s="141" t="s">
        <v>1724</v>
      </c>
      <c r="D63" s="158">
        <v>2</v>
      </c>
      <c r="E63" s="123">
        <v>4600</v>
      </c>
      <c r="F63" s="97">
        <f t="shared" si="4"/>
        <v>9200</v>
      </c>
      <c r="G63" s="161" t="s">
        <v>129</v>
      </c>
      <c r="H63" s="142" t="s">
        <v>743</v>
      </c>
      <c r="I63" s="130" t="str">
        <f>VLOOKUP(H63,Presupuesto!$B$11:$C$565,2,0)</f>
        <v>OTROS SERVICIOS COMERCIALES Y FINANCIEROS</v>
      </c>
      <c r="J63" s="98" t="str">
        <f t="shared" ref="J63:J95" si="5">$J$61</f>
        <v>Gestión Administrativa y  financiera en apoyo al Desarrollo Académico</v>
      </c>
      <c r="K63" s="98" t="s">
        <v>1689</v>
      </c>
    </row>
    <row r="64" spans="3:11" x14ac:dyDescent="0.25">
      <c r="C64" s="141"/>
      <c r="D64" s="158"/>
      <c r="E64" s="123"/>
      <c r="F64" s="97">
        <f t="shared" si="4"/>
        <v>0</v>
      </c>
      <c r="G64" s="161"/>
      <c r="H64" s="142"/>
      <c r="I64" s="130" t="e">
        <f>VLOOKUP(H64,Presupuesto!$B$11:$C$565,2,0)</f>
        <v>#N/A</v>
      </c>
      <c r="J64" s="98" t="str">
        <f t="shared" si="5"/>
        <v>Gestión Administrativa y  financiera en apoyo al Desarrollo Académico</v>
      </c>
      <c r="K64" s="98" t="s">
        <v>412</v>
      </c>
    </row>
    <row r="65" spans="3:11" x14ac:dyDescent="0.25">
      <c r="C65" s="141"/>
      <c r="D65" s="158"/>
      <c r="E65" s="123"/>
      <c r="F65" s="97">
        <f t="shared" si="4"/>
        <v>0</v>
      </c>
      <c r="G65" s="161"/>
      <c r="H65" s="142"/>
      <c r="I65" s="130" t="e">
        <f>VLOOKUP(H65,Presupuesto!$B$11:$C$565,2,0)</f>
        <v>#N/A</v>
      </c>
      <c r="J65" s="98" t="str">
        <f t="shared" si="5"/>
        <v>Gestión Administrativa y  financiera en apoyo al Desarrollo Académico</v>
      </c>
      <c r="K65" s="98" t="s">
        <v>412</v>
      </c>
    </row>
    <row r="66" spans="3:11" x14ac:dyDescent="0.25">
      <c r="C66" s="141"/>
      <c r="D66" s="158"/>
      <c r="E66" s="123"/>
      <c r="F66" s="97">
        <f t="shared" si="4"/>
        <v>0</v>
      </c>
      <c r="G66" s="161"/>
      <c r="H66" s="142"/>
      <c r="I66" s="130" t="e">
        <f>VLOOKUP(H66,Presupuesto!$B$11:$C$565,2,0)</f>
        <v>#N/A</v>
      </c>
      <c r="J66" s="98" t="str">
        <f t="shared" si="5"/>
        <v>Gestión Administrativa y  financiera en apoyo al Desarrollo Académico</v>
      </c>
      <c r="K66" s="98" t="s">
        <v>401</v>
      </c>
    </row>
    <row r="67" spans="3:11" x14ac:dyDescent="0.25">
      <c r="C67" s="141"/>
      <c r="D67" s="158"/>
      <c r="E67" s="123"/>
      <c r="F67" s="97">
        <f t="shared" si="4"/>
        <v>0</v>
      </c>
      <c r="G67" s="161"/>
      <c r="H67" s="142"/>
      <c r="I67" s="130" t="e">
        <f>VLOOKUP(H67,Presupuesto!$B$11:$C$565,2,0)</f>
        <v>#N/A</v>
      </c>
      <c r="J67" s="98" t="str">
        <f t="shared" si="5"/>
        <v>Gestión Administrativa y  financiera en apoyo al Desarrollo Académico</v>
      </c>
      <c r="K67" s="98" t="s">
        <v>412</v>
      </c>
    </row>
    <row r="68" spans="3:11" x14ac:dyDescent="0.25">
      <c r="C68" s="141"/>
      <c r="D68" s="158"/>
      <c r="E68" s="123"/>
      <c r="F68" s="97">
        <f t="shared" si="4"/>
        <v>0</v>
      </c>
      <c r="G68" s="161"/>
      <c r="H68" s="142"/>
      <c r="I68" s="130" t="e">
        <f>VLOOKUP(H68,Presupuesto!$B$11:$C$565,2,0)</f>
        <v>#N/A</v>
      </c>
      <c r="J68" s="98" t="str">
        <f t="shared" si="5"/>
        <v>Gestión Administrativa y  financiera en apoyo al Desarrollo Académico</v>
      </c>
      <c r="K68" s="98" t="s">
        <v>412</v>
      </c>
    </row>
    <row r="69" spans="3:11" x14ac:dyDescent="0.25">
      <c r="C69" s="141"/>
      <c r="D69" s="158"/>
      <c r="E69" s="123"/>
      <c r="F69" s="97">
        <f t="shared" si="4"/>
        <v>0</v>
      </c>
      <c r="G69" s="161"/>
      <c r="H69" s="142"/>
      <c r="I69" s="130" t="e">
        <f>VLOOKUP(H69,Presupuesto!$B$11:$C$565,2,0)</f>
        <v>#N/A</v>
      </c>
      <c r="J69" s="98" t="str">
        <f t="shared" si="5"/>
        <v>Gestión Administrativa y  financiera en apoyo al Desarrollo Académico</v>
      </c>
      <c r="K69" s="98" t="s">
        <v>412</v>
      </c>
    </row>
    <row r="70" spans="3:11" x14ac:dyDescent="0.25">
      <c r="C70" s="141"/>
      <c r="D70" s="158"/>
      <c r="E70" s="123"/>
      <c r="F70" s="97">
        <f t="shared" si="4"/>
        <v>0</v>
      </c>
      <c r="G70" s="161"/>
      <c r="H70" s="142"/>
      <c r="I70" s="130" t="e">
        <f>VLOOKUP(H70,Presupuesto!$B$11:$C$565,2,0)</f>
        <v>#N/A</v>
      </c>
      <c r="J70" s="98" t="str">
        <f t="shared" si="5"/>
        <v>Gestión Administrativa y  financiera en apoyo al Desarrollo Académico</v>
      </c>
      <c r="K70" s="98" t="s">
        <v>412</v>
      </c>
    </row>
    <row r="71" spans="3:11" x14ac:dyDescent="0.25">
      <c r="C71" s="141"/>
      <c r="D71" s="158"/>
      <c r="E71" s="123"/>
      <c r="F71" s="97">
        <f t="shared" si="4"/>
        <v>0</v>
      </c>
      <c r="G71" s="161"/>
      <c r="H71" s="142"/>
      <c r="I71" s="130" t="e">
        <f>VLOOKUP(H71,Presupuesto!$B$11:$C$565,2,0)</f>
        <v>#N/A</v>
      </c>
      <c r="J71" s="98" t="str">
        <f t="shared" si="5"/>
        <v>Gestión Administrativa y  financiera en apoyo al Desarrollo Académico</v>
      </c>
      <c r="K71" s="98" t="s">
        <v>412</v>
      </c>
    </row>
    <row r="72" spans="3:11" x14ac:dyDescent="0.25">
      <c r="C72" s="141"/>
      <c r="D72" s="158"/>
      <c r="E72" s="123"/>
      <c r="F72" s="97">
        <f t="shared" si="4"/>
        <v>0</v>
      </c>
      <c r="G72" s="161"/>
      <c r="H72" s="142"/>
      <c r="I72" s="130" t="e">
        <f>VLOOKUP(H72,Presupuesto!$B$11:$C$565,2,0)</f>
        <v>#N/A</v>
      </c>
      <c r="J72" s="98" t="str">
        <f t="shared" si="5"/>
        <v>Gestión Administrativa y  financiera en apoyo al Desarrollo Académico</v>
      </c>
      <c r="K72" s="98" t="s">
        <v>412</v>
      </c>
    </row>
    <row r="73" spans="3:11" x14ac:dyDescent="0.25">
      <c r="C73" s="141"/>
      <c r="D73" s="158"/>
      <c r="E73" s="123"/>
      <c r="F73" s="97">
        <f t="shared" si="4"/>
        <v>0</v>
      </c>
      <c r="G73" s="161"/>
      <c r="H73" s="142"/>
      <c r="I73" s="130" t="e">
        <f>VLOOKUP(H73,Presupuesto!$B$11:$C$565,2,0)</f>
        <v>#N/A</v>
      </c>
      <c r="J73" s="98" t="str">
        <f t="shared" si="5"/>
        <v>Gestión Administrativa y  financiera en apoyo al Desarrollo Académico</v>
      </c>
      <c r="K73" s="98" t="s">
        <v>412</v>
      </c>
    </row>
    <row r="74" spans="3:11" x14ac:dyDescent="0.25">
      <c r="C74" s="141"/>
      <c r="D74" s="158"/>
      <c r="E74" s="123"/>
      <c r="F74" s="97">
        <f t="shared" si="4"/>
        <v>0</v>
      </c>
      <c r="G74" s="161"/>
      <c r="H74" s="142"/>
      <c r="I74" s="130" t="e">
        <f>VLOOKUP(H74,Presupuesto!$B$11:$C$565,2,0)</f>
        <v>#N/A</v>
      </c>
      <c r="J74" s="98" t="str">
        <f t="shared" si="5"/>
        <v>Gestión Administrativa y  financiera en apoyo al Desarrollo Académico</v>
      </c>
      <c r="K74" s="98" t="s">
        <v>412</v>
      </c>
    </row>
    <row r="75" spans="3:11" x14ac:dyDescent="0.25">
      <c r="C75" s="141"/>
      <c r="D75" s="158"/>
      <c r="E75" s="123"/>
      <c r="F75" s="97">
        <f t="shared" si="4"/>
        <v>0</v>
      </c>
      <c r="G75" s="161"/>
      <c r="H75" s="142"/>
      <c r="I75" s="130" t="e">
        <f>VLOOKUP(H75,Presupuesto!$B$11:$C$565,2,0)</f>
        <v>#N/A</v>
      </c>
      <c r="J75" s="98" t="str">
        <f t="shared" si="5"/>
        <v>Gestión Administrativa y  financiera en apoyo al Desarrollo Académico</v>
      </c>
      <c r="K75" s="98" t="s">
        <v>412</v>
      </c>
    </row>
    <row r="76" spans="3:11" x14ac:dyDescent="0.25">
      <c r="C76" s="141"/>
      <c r="D76" s="158"/>
      <c r="E76" s="123"/>
      <c r="F76" s="97">
        <f t="shared" si="4"/>
        <v>0</v>
      </c>
      <c r="G76" s="161"/>
      <c r="H76" s="142"/>
      <c r="I76" s="130" t="e">
        <f>VLOOKUP(H76,Presupuesto!$B$11:$C$565,2,0)</f>
        <v>#N/A</v>
      </c>
      <c r="J76" s="98" t="str">
        <f t="shared" si="5"/>
        <v>Gestión Administrativa y  financiera en apoyo al Desarrollo Académico</v>
      </c>
      <c r="K76" s="98" t="s">
        <v>412</v>
      </c>
    </row>
    <row r="77" spans="3:11" x14ac:dyDescent="0.25">
      <c r="C77" s="141"/>
      <c r="D77" s="158"/>
      <c r="E77" s="123"/>
      <c r="F77" s="97">
        <f t="shared" si="4"/>
        <v>0</v>
      </c>
      <c r="G77" s="161"/>
      <c r="H77" s="142"/>
      <c r="I77" s="130" t="e">
        <f>VLOOKUP(H77,Presupuesto!$B$11:$C$565,2,0)</f>
        <v>#N/A</v>
      </c>
      <c r="J77" s="98" t="str">
        <f t="shared" si="5"/>
        <v>Gestión Administrativa y  financiera en apoyo al Desarrollo Académico</v>
      </c>
      <c r="K77" s="98" t="s">
        <v>412</v>
      </c>
    </row>
    <row r="78" spans="3:11" x14ac:dyDescent="0.25">
      <c r="C78" s="141"/>
      <c r="D78" s="158"/>
      <c r="E78" s="123"/>
      <c r="F78" s="97">
        <f t="shared" si="4"/>
        <v>0</v>
      </c>
      <c r="G78" s="161"/>
      <c r="H78" s="142"/>
      <c r="I78" s="130" t="e">
        <f>VLOOKUP(H78,Presupuesto!$B$11:$C$565,2,0)</f>
        <v>#N/A</v>
      </c>
      <c r="J78" s="98" t="str">
        <f t="shared" si="5"/>
        <v>Gestión Administrativa y  financiera en apoyo al Desarrollo Académico</v>
      </c>
      <c r="K78" s="98" t="s">
        <v>412</v>
      </c>
    </row>
    <row r="79" spans="3:11" x14ac:dyDescent="0.25">
      <c r="C79" s="141"/>
      <c r="D79" s="158"/>
      <c r="E79" s="123"/>
      <c r="F79" s="97">
        <f t="shared" si="4"/>
        <v>0</v>
      </c>
      <c r="G79" s="161"/>
      <c r="H79" s="142"/>
      <c r="I79" s="130" t="e">
        <f>VLOOKUP(H79,Presupuesto!$B$11:$C$565,2,0)</f>
        <v>#N/A</v>
      </c>
      <c r="J79" s="98" t="str">
        <f t="shared" si="5"/>
        <v>Gestión Administrativa y  financiera en apoyo al Desarrollo Académico</v>
      </c>
      <c r="K79" s="98" t="s">
        <v>412</v>
      </c>
    </row>
    <row r="80" spans="3:11" x14ac:dyDescent="0.25">
      <c r="C80" s="141"/>
      <c r="D80" s="158"/>
      <c r="E80" s="123"/>
      <c r="F80" s="97">
        <f t="shared" si="4"/>
        <v>0</v>
      </c>
      <c r="G80" s="161"/>
      <c r="H80" s="142"/>
      <c r="I80" s="130" t="e">
        <f>VLOOKUP(H80,Presupuesto!$B$11:$C$565,2,0)</f>
        <v>#N/A</v>
      </c>
      <c r="J80" s="98" t="str">
        <f t="shared" si="5"/>
        <v>Gestión Administrativa y  financiera en apoyo al Desarrollo Académico</v>
      </c>
      <c r="K80" s="98" t="s">
        <v>412</v>
      </c>
    </row>
    <row r="81" spans="3:11" x14ac:dyDescent="0.25">
      <c r="C81" s="141"/>
      <c r="D81" s="158"/>
      <c r="E81" s="123"/>
      <c r="F81" s="97">
        <f t="shared" si="4"/>
        <v>0</v>
      </c>
      <c r="G81" s="161"/>
      <c r="H81" s="142"/>
      <c r="I81" s="130" t="e">
        <f>VLOOKUP(H81,Presupuesto!$B$11:$C$565,2,0)</f>
        <v>#N/A</v>
      </c>
      <c r="J81" s="98" t="str">
        <f t="shared" si="5"/>
        <v>Gestión Administrativa y  financiera en apoyo al Desarrollo Académico</v>
      </c>
      <c r="K81" s="98" t="s">
        <v>412</v>
      </c>
    </row>
    <row r="82" spans="3:11" x14ac:dyDescent="0.25">
      <c r="C82" s="141"/>
      <c r="D82" s="158"/>
      <c r="E82" s="123"/>
      <c r="F82" s="97">
        <f t="shared" si="4"/>
        <v>0</v>
      </c>
      <c r="G82" s="161"/>
      <c r="H82" s="142"/>
      <c r="I82" s="130" t="e">
        <f>VLOOKUP(H82,Presupuesto!$B$11:$C$565,2,0)</f>
        <v>#N/A</v>
      </c>
      <c r="J82" s="98" t="str">
        <f t="shared" si="5"/>
        <v>Gestión Administrativa y  financiera en apoyo al Desarrollo Académico</v>
      </c>
      <c r="K82" s="98" t="s">
        <v>412</v>
      </c>
    </row>
    <row r="83" spans="3:11" x14ac:dyDescent="0.25">
      <c r="C83" s="143"/>
      <c r="D83" s="151"/>
      <c r="E83" s="118"/>
      <c r="F83" s="97">
        <f t="shared" si="4"/>
        <v>0</v>
      </c>
      <c r="G83" s="161"/>
      <c r="H83" s="144"/>
      <c r="I83" s="130" t="e">
        <f>VLOOKUP(H83,Presupuesto!$B$11:$C$565,2,0)</f>
        <v>#N/A</v>
      </c>
      <c r="J83" s="98" t="str">
        <f t="shared" si="5"/>
        <v>Gestión Administrativa y  financiera en apoyo al Desarrollo Académico</v>
      </c>
      <c r="K83" s="98" t="s">
        <v>412</v>
      </c>
    </row>
    <row r="84" spans="3:11" x14ac:dyDescent="0.25">
      <c r="C84" s="143"/>
      <c r="D84" s="151"/>
      <c r="E84" s="118"/>
      <c r="F84" s="97">
        <f t="shared" si="4"/>
        <v>0</v>
      </c>
      <c r="G84" s="161"/>
      <c r="H84" s="144"/>
      <c r="I84" s="130" t="e">
        <f>VLOOKUP(H84,Presupuesto!$B$11:$C$565,2,0)</f>
        <v>#N/A</v>
      </c>
      <c r="J84" s="98" t="str">
        <f t="shared" si="5"/>
        <v>Gestión Administrativa y  financiera en apoyo al Desarrollo Académico</v>
      </c>
      <c r="K84" s="98" t="s">
        <v>412</v>
      </c>
    </row>
    <row r="85" spans="3:11" x14ac:dyDescent="0.25">
      <c r="C85" s="143"/>
      <c r="D85" s="151"/>
      <c r="E85" s="118"/>
      <c r="F85" s="97">
        <f t="shared" si="4"/>
        <v>0</v>
      </c>
      <c r="G85" s="161"/>
      <c r="H85" s="144"/>
      <c r="I85" s="130" t="e">
        <f>VLOOKUP(H85,Presupuesto!$B$11:$C$565,2,0)</f>
        <v>#N/A</v>
      </c>
      <c r="J85" s="98" t="str">
        <f t="shared" si="5"/>
        <v>Gestión Administrativa y  financiera en apoyo al Desarrollo Académico</v>
      </c>
      <c r="K85" s="98" t="s">
        <v>412</v>
      </c>
    </row>
    <row r="86" spans="3:11" x14ac:dyDescent="0.25">
      <c r="C86" s="143"/>
      <c r="D86" s="151"/>
      <c r="E86" s="118"/>
      <c r="F86" s="97">
        <f t="shared" si="4"/>
        <v>0</v>
      </c>
      <c r="G86" s="161"/>
      <c r="H86" s="144"/>
      <c r="I86" s="130" t="e">
        <f>VLOOKUP(H86,Presupuesto!$B$11:$C$565,2,0)</f>
        <v>#N/A</v>
      </c>
      <c r="J86" s="98" t="str">
        <f t="shared" si="5"/>
        <v>Gestión Administrativa y  financiera en apoyo al Desarrollo Académico</v>
      </c>
      <c r="K86" s="98" t="s">
        <v>412</v>
      </c>
    </row>
    <row r="87" spans="3:11" x14ac:dyDescent="0.25">
      <c r="C87" s="143"/>
      <c r="D87" s="151"/>
      <c r="E87" s="118"/>
      <c r="F87" s="97">
        <f t="shared" si="4"/>
        <v>0</v>
      </c>
      <c r="G87" s="161"/>
      <c r="H87" s="144"/>
      <c r="I87" s="130" t="e">
        <f>VLOOKUP(H87,Presupuesto!$B$11:$C$565,2,0)</f>
        <v>#N/A</v>
      </c>
      <c r="J87" s="98" t="str">
        <f t="shared" si="5"/>
        <v>Gestión Administrativa y  financiera en apoyo al Desarrollo Académico</v>
      </c>
      <c r="K87" s="98" t="s">
        <v>412</v>
      </c>
    </row>
    <row r="88" spans="3:11" x14ac:dyDescent="0.25">
      <c r="C88" s="143"/>
      <c r="D88" s="151"/>
      <c r="E88" s="118"/>
      <c r="F88" s="97">
        <f t="shared" si="4"/>
        <v>0</v>
      </c>
      <c r="G88" s="161"/>
      <c r="H88" s="144"/>
      <c r="I88" s="130" t="e">
        <f>VLOOKUP(H88,Presupuesto!$B$11:$C$565,2,0)</f>
        <v>#N/A</v>
      </c>
      <c r="J88" s="98" t="str">
        <f t="shared" si="5"/>
        <v>Gestión Administrativa y  financiera en apoyo al Desarrollo Académico</v>
      </c>
      <c r="K88" s="98" t="s">
        <v>412</v>
      </c>
    </row>
    <row r="89" spans="3:11" x14ac:dyDescent="0.25">
      <c r="C89" s="143"/>
      <c r="D89" s="151"/>
      <c r="E89" s="118"/>
      <c r="F89" s="97">
        <f t="shared" si="4"/>
        <v>0</v>
      </c>
      <c r="G89" s="161"/>
      <c r="H89" s="144"/>
      <c r="I89" s="130" t="e">
        <f>VLOOKUP(H89,Presupuesto!$B$11:$C$565,2,0)</f>
        <v>#N/A</v>
      </c>
      <c r="J89" s="98" t="str">
        <f t="shared" si="5"/>
        <v>Gestión Administrativa y  financiera en apoyo al Desarrollo Académico</v>
      </c>
      <c r="K89" s="98" t="s">
        <v>412</v>
      </c>
    </row>
    <row r="90" spans="3:11" x14ac:dyDescent="0.25">
      <c r="C90" s="143"/>
      <c r="D90" s="151"/>
      <c r="E90" s="118"/>
      <c r="F90" s="97">
        <f t="shared" si="4"/>
        <v>0</v>
      </c>
      <c r="G90" s="161"/>
      <c r="H90" s="144"/>
      <c r="I90" s="130" t="e">
        <f>VLOOKUP(H90,Presupuesto!$B$11:$C$565,2,0)</f>
        <v>#N/A</v>
      </c>
      <c r="J90" s="98" t="str">
        <f t="shared" si="5"/>
        <v>Gestión Administrativa y  financiera en apoyo al Desarrollo Académico</v>
      </c>
      <c r="K90" s="98" t="s">
        <v>412</v>
      </c>
    </row>
    <row r="91" spans="3:11" x14ac:dyDescent="0.25">
      <c r="C91" s="145"/>
      <c r="D91" s="151"/>
      <c r="E91" s="118"/>
      <c r="F91" s="97">
        <f t="shared" si="4"/>
        <v>0</v>
      </c>
      <c r="G91" s="161"/>
      <c r="H91" s="146"/>
      <c r="I91" s="130" t="e">
        <f>VLOOKUP(H91,Presupuesto!$B$11:$C$565,2,0)</f>
        <v>#N/A</v>
      </c>
      <c r="J91" s="98" t="str">
        <f t="shared" si="5"/>
        <v>Gestión Administrativa y  financiera en apoyo al Desarrollo Académico</v>
      </c>
      <c r="K91" s="98" t="s">
        <v>403</v>
      </c>
    </row>
    <row r="92" spans="3:11" x14ac:dyDescent="0.25">
      <c r="C92" s="145"/>
      <c r="D92" s="151"/>
      <c r="E92" s="118"/>
      <c r="F92" s="97">
        <f t="shared" si="4"/>
        <v>0</v>
      </c>
      <c r="G92" s="161"/>
      <c r="H92" s="146"/>
      <c r="I92" s="130" t="e">
        <f>VLOOKUP(H92,Presupuesto!$B$11:$C$565,2,0)</f>
        <v>#N/A</v>
      </c>
      <c r="J92" s="98" t="str">
        <f t="shared" si="5"/>
        <v>Gestión Administrativa y  financiera en apoyo al Desarrollo Académico</v>
      </c>
      <c r="K92" s="98" t="s">
        <v>412</v>
      </c>
    </row>
    <row r="93" spans="3:11" x14ac:dyDescent="0.25">
      <c r="C93" s="145"/>
      <c r="D93" s="151"/>
      <c r="E93" s="118"/>
      <c r="F93" s="97">
        <f t="shared" si="4"/>
        <v>0</v>
      </c>
      <c r="G93" s="161"/>
      <c r="H93" s="146"/>
      <c r="I93" s="130" t="e">
        <f>VLOOKUP(H93,Presupuesto!$B$11:$C$565,2,0)</f>
        <v>#N/A</v>
      </c>
      <c r="J93" s="98" t="str">
        <f t="shared" si="5"/>
        <v>Gestión Administrativa y  financiera en apoyo al Desarrollo Académico</v>
      </c>
      <c r="K93" s="98" t="s">
        <v>412</v>
      </c>
    </row>
    <row r="94" spans="3:11" x14ac:dyDescent="0.25">
      <c r="C94" s="145"/>
      <c r="D94" s="151"/>
      <c r="E94" s="118"/>
      <c r="F94" s="97">
        <f t="shared" si="4"/>
        <v>0</v>
      </c>
      <c r="G94" s="161"/>
      <c r="H94" s="146"/>
      <c r="I94" s="130" t="e">
        <f>VLOOKUP(H94,Presupuesto!$B$11:$C$565,2,0)</f>
        <v>#N/A</v>
      </c>
      <c r="J94" s="98" t="str">
        <f t="shared" si="5"/>
        <v>Gestión Administrativa y  financiera en apoyo al Desarrollo Académico</v>
      </c>
      <c r="K94" s="98" t="s">
        <v>412</v>
      </c>
    </row>
    <row r="95" spans="3:11" ht="15.75" thickBot="1" x14ac:dyDescent="0.3">
      <c r="C95" s="147"/>
      <c r="D95" s="159"/>
      <c r="E95" s="103"/>
      <c r="F95" s="105">
        <f t="shared" si="4"/>
        <v>0</v>
      </c>
      <c r="G95" s="162"/>
      <c r="H95" s="148"/>
      <c r="I95" s="132" t="e">
        <f>VLOOKUP(H95,Presupuesto!$B$11:$C$565,2,0)</f>
        <v>#N/A</v>
      </c>
      <c r="J95" s="106" t="str">
        <f t="shared" si="5"/>
        <v>Gestión Administrativa y  financiera en apoyo al Desarrollo Académico</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1470</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1470</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4">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1470</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1470</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1470</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1470</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1470</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1470</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1470</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1470</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1470</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1470</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1470</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1470</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1470</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1470</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1470</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1470</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854:H888 H105:H139 H149:H183 H193:H227 H237:H271 H281:H315 H325:H359 H370:H404 H414:H448 H458:H492 H502:H536 H546:H580 H590:H624 H634:H668 H678:H712 H722:H756 H766:H800 H810:H844 H61:H95">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1445</v>
      </c>
      <c r="K2" s="122" t="s">
        <v>1364</v>
      </c>
      <c r="L2" s="122" t="s">
        <v>1365</v>
      </c>
      <c r="M2" s="122" t="s">
        <v>1366</v>
      </c>
      <c r="N2" s="122" t="s">
        <v>1367</v>
      </c>
      <c r="O2" s="122" t="s">
        <v>1368</v>
      </c>
      <c r="P2" s="122" t="s">
        <v>1470</v>
      </c>
      <c r="Q2" s="122" t="s">
        <v>1508</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1445</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1445</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1445</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1445</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2015-10-02T16:36:45Z</cp:lastPrinted>
  <dcterms:created xsi:type="dcterms:W3CDTF">2010-05-02T01:28:32Z</dcterms:created>
  <dcterms:modified xsi:type="dcterms:W3CDTF">2015-10-02T17:07:21Z</dcterms:modified>
</cp:coreProperties>
</file>