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810" windowHeight="7410"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H21" i="24" l="1"/>
  <c r="P8" i="29"/>
  <c r="D124" i="7" l="1"/>
  <c r="P21" i="44" l="1"/>
  <c r="H8" i="44" l="1"/>
  <c r="P8" i="44"/>
  <c r="G55" i="7" l="1"/>
  <c r="N8" i="29" l="1"/>
  <c r="L8" i="29"/>
  <c r="J8" i="29"/>
  <c r="H8" i="29"/>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1" i="7"/>
  <c r="K100" i="7"/>
  <c r="K99" i="7"/>
  <c r="K98" i="7"/>
  <c r="K97" i="7"/>
  <c r="K95" i="7"/>
  <c r="K83" i="7"/>
  <c r="K82" i="7"/>
  <c r="K81" i="7"/>
  <c r="K80" i="7"/>
  <c r="K79" i="7"/>
  <c r="K78" i="7"/>
  <c r="K77" i="7"/>
  <c r="K76" i="7"/>
  <c r="K75" i="7"/>
  <c r="K64" i="7"/>
  <c r="K63" i="7"/>
  <c r="K62" i="7"/>
  <c r="K61" i="7"/>
  <c r="K60" i="7"/>
  <c r="K59" i="7"/>
  <c r="K57" i="7"/>
  <c r="K56" i="7"/>
  <c r="K58"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G114" i="7"/>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G94" i="7"/>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G57" i="7"/>
  <c r="J56" i="7"/>
  <c r="E56" i="7"/>
  <c r="G56" i="7" s="1"/>
  <c r="J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P11" i="29"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P9" i="29" s="1"/>
  <c r="D29" i="7"/>
  <c r="D143" i="7"/>
  <c r="D162" i="7"/>
  <c r="D86" i="7"/>
  <c r="P10" i="29" s="1"/>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P12" i="29"/>
  <c r="N12" i="29" s="1"/>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L10" i="29" l="1"/>
  <c r="N10" i="29"/>
  <c r="J10" i="29"/>
  <c r="N11" i="29"/>
  <c r="L11" i="29"/>
  <c r="J11" i="29"/>
  <c r="H11" i="29"/>
  <c r="L9" i="29"/>
  <c r="J9" i="29"/>
  <c r="H9" i="29"/>
  <c r="N9" i="29"/>
  <c r="D70" i="8"/>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1" i="10"/>
  <c r="J20" i="10"/>
  <c r="J19" i="10"/>
  <c r="J25" i="9"/>
  <c r="J24" i="9"/>
  <c r="J23" i="9"/>
  <c r="J21" i="9"/>
  <c r="J20"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I19" i="27"/>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G22" i="7"/>
  <c r="J22" i="7"/>
  <c r="G23" i="7"/>
  <c r="J23" i="7"/>
  <c r="G24"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M541" i="38" l="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<sst xmlns="http://schemas.openxmlformats.org/spreadsheetml/2006/main" count="13668" uniqueCount="1595">
  <si>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</si>
  <si>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</si>
  <si>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</si>
  <si>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</si>
  <si>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</si>
  <si>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</si>
  <si>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</si>
  <si>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</si>
  <si>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</si>
  <si>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</si>
  <si>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</si>
  <si>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</si>
  <si>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</si>
  <si>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</si>
  <si>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</si>
  <si>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</si>
  <si>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</si>
  <si>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</si>
  <si>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</si>
  <si>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</si>
  <si>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</si>
  <si>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</si>
  <si>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</si>
  <si>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</si>
  <si>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</si>
  <si>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</si>
  <si>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</si>
  <si>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</si>
  <si>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</si>
  <si>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</si>
  <si>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</si>
  <si>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</si>
  <si>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</si>
  <si>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</si>
  <si>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</si>
  <si>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</si>
  <si>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</si>
  <si>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</si>
  <si>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</si>
  <si>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</si>
  <si>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</si>
  <si>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</si>
  <si>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</si>
  <si>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</si>
  <si>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</si>
  <si>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</si>
  <si>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</si>
  <si>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</si>
  <si>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</si>
  <si>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</si>
  <si>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</si>
  <si>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</si>
  <si>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</si>
  <si>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</si>
  <si>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</si>
  <si>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</si>
  <si>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</si>
  <si>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</si>
  <si>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</si>
  <si>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</si>
  <si>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</si>
  <si>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</si>
  <si>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</si>
  <si>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</si>
  <si>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</si>
  <si>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</si>
  <si>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</si>
  <si>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</si>
  <si>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</si>
  <si>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</si>
  <si>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</si>
  <si>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</si>
  <si>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</si>
  <si>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</si>
  <si>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</si>
  <si>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</si>
  <si>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</si>
  <si>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</si>
  <si>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</si>
  <si>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</si>
  <si>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</si>
  <si>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</si>
  <si>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</si>
  <si>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</si>
  <si>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</si>
  <si>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</si>
  <si>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</si>
  <si>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</si>
  <si>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</si>
  <si>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</si>
  <si>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</si>
  <si>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</si>
  <si>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</si>
  <si>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</si>
  <si>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</si>
  <si>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</si>
  <si>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</si>
  <si>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</si>
  <si>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</si>
  <si>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</si>
  <si>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</si>
  <si>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</si>
  <si>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</si>
  <si>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</si>
  <si>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</si>
  <si>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</si>
  <si>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</si>
  <si>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</si>
  <si>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</si>
  <si>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</si>
  <si>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</si>
  <si>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</si>
  <si>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</si>
  <si>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</si>
  <si>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</si>
  <si>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</si>
  <si>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</si>
  <si>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</si>
  <si>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</si>
  <si>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</si>
  <si>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</si>
  <si>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</si>
  <si>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</si>
  <si>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</si>
  <si>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</si>
  <si>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</si>
  <si>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</si>
  <si>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</si>
  <si>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</si>
  <si>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</si>
  <si>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</si>
  <si>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</si>
  <si>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</si>
  <si>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</si>
  <si>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</si>
  <si>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</si>
  <si>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</si>
  <si>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</si>
  <si>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</si>
  <si>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</si>
  <si>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</si>
  <si>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</si>
  <si>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</si>
  <si>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</si>
  <si>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</si>
  <si>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</si>
  <si>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</si>
  <si>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</si>
  <si>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</si>
  <si>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</si>
  <si>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</si>
  <si>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</si>
  <si>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</si>
  <si>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</si>
  <si>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</si>
  <si>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</si>
  <si>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</si>
  <si>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</si>
  <si>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</si>
  <si>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</si>
  <si>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</si>
  <si>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</si>
  <si>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</si>
  <si>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</si>
  <si>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</si>
  <si>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</si>
  <si>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</si>
  <si>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</si>
  <si>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</si>
  <si>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</si>
  <si>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</si>
  <si>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</si>
  <si>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</si>
  <si>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</si>
  <si>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</si>
  <si>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</si>
  <si>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</si>
  <si>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</si>
  <si>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</si>
  <si>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</si>
  <si>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</si>
  <si>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</si>
  <si>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</si>
  <si>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</si>
  <si>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</si>
  <si>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</si>
  <si>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</si>
  <si>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</si>
  <si>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</si>
  <si>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</si>
  <si>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</si>
  <si>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</si>
  <si>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</si>
  <si>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</si>
  <si>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</si>
  <si>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</si>
  <si>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</si>
  <si>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</si>
  <si>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</si>
  <si>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</si>
  <si>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</si>
  <si>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</si>
  <si>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</si>
  <si>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</si>
  <si>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</si>
  <si>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</si>
  <si>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</si>
  <si>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</si>
  <si>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</si>
  <si>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</si>
  <si>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</si>
  <si>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</si>
  <si>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</si>
  <si>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</si>
  <si>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</si>
  <si>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</si>
  <si>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</si>
  <si>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</si>
  <si>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</si>
  <si>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</si>
  <si>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</si>
  <si>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</si>
  <si>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</si>
  <si>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</si>
  <si>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</si>
  <si>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</si>
  <si>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</si>
  <si>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</si>
  <si>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</si>
  <si>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</si>
  <si>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</si>
  <si>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</si>
  <si>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</si>
  <si>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</si>
  <si>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</si>
  <si>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</si>
  <si>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</si>
  <si>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</si>
  <si>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</si>
  <si>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</si>
  <si>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</si>
  <si>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</si>
  <si>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</si>
  <si>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</si>
  <si>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</si>
  <si>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</si>
  <si>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</si>
  <si>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</si>
  <si>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</si>
  <si>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</si>
  <si>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</si>
  <si>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</si>
  <si>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</si>
  <si>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</si>
  <si>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</si>
  <si>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</si>
  <si>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</si>
  <si>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</si>
  <si>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</si>
  <si>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</si>
  <si>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</si>
  <si>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</si>
  <si>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</si>
  <si>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</si>
  <si>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</si>
  <si>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</si>
  <si>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</si>
  <si>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</si>
  <si>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</si>
  <si>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</si>
  <si>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</si>
  <si>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</si>
  <si>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</si>
  <si>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</si>
  <si>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</si>
  <si>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</si>
  <si>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</si>
  <si>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</si>
  <si>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</si>
  <si>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</si>
  <si>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</si>
  <si>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</si>
  <si>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</si>
  <si>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</si>
  <si>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</si>
  <si>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</si>
  <si>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</si>
  <si>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</si>
  <si>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</si>
  <si>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</si>
  <si>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</si>
  <si>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</si>
  <si>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</si>
  <si>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</si>
  <si>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</si>
  <si>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</si>
  <si>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</si>
  <si>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</si>
  <si>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</si>
  <si>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</si>
  <si>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</si>
  <si>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</si>
  <si>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</si>
  <si>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</si>
  <si>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</si>
  <si>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</si>
  <si>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</si>
  <si>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</si>
  <si>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</si>
  <si>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</si>
  <si>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</si>
  <si>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</si>
  <si>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</si>
  <si>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</si>
  <si>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</si>
  <si>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</si>
  <si>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</si>
  <si>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</si>
  <si>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</si>
  <si>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</si>
  <si>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</si>
  <si>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</si>
  <si>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</si>
  <si>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</si>
  <si>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</si>
  <si>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</si>
  <si>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</si>
  <si>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</si>
  <si>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</si>
  <si>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</si>
  <si>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</si>
  <si>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</si>
  <si>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</si>
  <si>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</si>
  <si>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</si>
  <si>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</si>
  <si>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</si>
  <si>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</si>
  <si>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</si>
  <si>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</si>
  <si>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</si>
  <si>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</si>
  <si>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</si>
  <si>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</si>
  <si>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</si>
  <si>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</si>
  <si>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</si>
  <si>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</si>
  <si>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</si>
  <si>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</si>
  <si>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</si>
  <si>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</si>
  <si>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</si>
  <si>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</si>
  <si>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</si>
  <si>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</si>
  <si>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</si>
  <si>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</si>
  <si>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</si>
  <si>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</si>
  <si>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</si>
  <si>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</si>
  <si>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</si>
  <si>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</si>
  <si>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</si>
  <si>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</si>
  <si>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</si>
  <si>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</si>
  <si>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</si>
  <si>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</si>
  <si>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</si>
  <si>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</si>
  <si>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</si>
  <si>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</si>
  <si>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</si>
  <si>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</si>
  <si>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</si>
  <si>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</si>
  <si>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</si>
  <si>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</si>
  <si>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</si>
  <si>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</si>
  <si>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</si>
  <si>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</si>
  <si>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</si>
  <si>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</si>
  <si>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</si>
  <si>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</si>
  <si>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</si>
  <si>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</si>
  <si>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</si>
  <si>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</si>
  <si>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</si>
  <si>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</si>
  <si>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</si>
  <si>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</si>
  <si>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</si>
  <si>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</si>
  <si>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</si>
  <si>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</si>
  <si>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</si>
  <si>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</si>
  <si>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</si>
  <si>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</si>
  <si>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</si>
  <si>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</si>
  <si>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</si>
  <si>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</si>
  <si>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</si>
  <si>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</si>
  <si>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</si>
  <si>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</si>
  <si>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</si>
  <si>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</si>
  <si>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</si>
  <si>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</si>
  <si>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</si>
  <si>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</si>
  <si>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</si>
  <si>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</si>
  <si>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</si>
  <si>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</si>
  <si>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</si>
  <si>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</si>
  <si>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</si>
  <si>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</si>
  <si>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</si>
  <si>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</si>
  <si>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</si>
  <si>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</si>
  <si>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</si>
  <si>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</si>
  <si>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</si>
  <si>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</si>
  <si>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</si>
  <si>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</si>
  <si>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</si>
  <si>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</si>
  <si>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</si>
  <si>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</si>
  <si>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</si>
  <si>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</si>
  <si>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</si>
  <si>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</si>
  <si>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</si>
  <si>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</si>
  <si>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</si>
  <si>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</si>
  <si>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</si>
  <si>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</si>
  <si>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</si>
  <si>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</si>
  <si>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</si>
  <si>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</si>
  <si>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</si>
  <si>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</si>
  <si>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</si>
  <si>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</si>
  <si>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</si>
  <si>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</si>
  <si>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</si>
  <si>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</si>
  <si>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</si>
  <si>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</si>
  <si>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</si>
  <si>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</si>
  <si>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</si>
  <si>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</si>
  <si>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</si>
  <si>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</si>
  <si>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</si>
  <si>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</si>
  <si>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</si>
  <si>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</si>
  <si>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</si>
  <si>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</si>
  <si>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</si>
  <si>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</si>
  <si>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</si>
  <si>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</si>
  <si>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</si>
  <si>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</si>
  <si>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</si>
  <si>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</si>
  <si>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</si>
  <si>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</si>
  <si>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</si>
  <si>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</si>
  <si>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</si>
  <si>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</si>
  <si>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</si>
  <si>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</si>
  <si>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</si>
  <si>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</si>
  <si>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</si>
  <si>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</si>
  <si>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</si>
  <si>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</si>
  <si>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</si>
  <si>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</si>
  <si>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</si>
  <si>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</si>
  <si>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</si>
  <si>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</si>
  <si>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</si>
  <si>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</si>
  <si>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</si>
  <si>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</si>
  <si>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</si>
  <si>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</si>
  <si>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</si>
  <si>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</si>
  <si>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</si>
  <si>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</si>
  <si>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</si>
  <si>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</si>
  <si>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</si>
  <si>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</si>
  <si>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</si>
  <si>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</si>
  <si>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</si>
  <si>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</si>
  <si>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</si>
  <si>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</si>
  <si>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</si>
  <si>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</si>
  <si>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</si>
  <si>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</si>
  <si>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</si>
  <si>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</si>
  <si>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</si>
  <si>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</si>
  <si>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</si>
  <si>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</si>
  <si>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</si>
  <si>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</si>
  <si>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</si>
  <si>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</si>
  <si>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</si>
  <si>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</si>
  <si>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</si>
  <si>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</si>
  <si>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</si>
  <si>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</si>
  <si>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</si>
  <si>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</si>
  <si>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</si>
  <si>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</si>
  <si>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</si>
  <si>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</si>
  <si>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</si>
  <si>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</si>
  <si>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</si>
  <si>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</si>
  <si>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</si>
  <si>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</si>
  <si>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</si>
  <si>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</si>
  <si>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</si>
  <si>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</si>
  <si>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</si>
  <si>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</si>
  <si>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</si>
  <si>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</si>
  <si>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</si>
  <si>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</si>
  <si>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</si>
  <si>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</si>
  <si>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</si>
  <si>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</si>
  <si>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</si>
  <si>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</si>
  <si>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</si>
  <si>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</si>
  <si>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</si>
  <si>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</si>
  <si>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</si>
  <si>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</si>
  <si>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</si>
  <si>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</si>
  <si>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</si>
  <si>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</si>
  <si>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</si>
  <si>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</si>
  <si>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</si>
  <si>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</si>
  <si>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</si>
  <si>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</si>
  <si>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</si>
  <si>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</si>
  <si>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</si>
  <si>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</si>
  <si>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</si>
  <si>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</si>
  <si>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</si>
  <si>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</si>
  <si>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</si>
  <si>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</si>
  <si>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</si>
  <si>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</si>
  <si>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</si>
  <si>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</si>
  <si>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</si>
  <si>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</si>
  <si>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</si>
  <si>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</si>
  <si>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</si>
  <si>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</si>
  <si>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</si>
  <si>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</si>
  <si>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</si>
  <si>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</si>
  <si>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</si>
  <si>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</si>
  <si>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</si>
  <si>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</si>
  <si>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</si>
  <si>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</si>
  <si>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</si>
  <si>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</si>
  <si>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</si>
  <si>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</si>
  <si>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</si>
  <si>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</si>
  <si>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</si>
  <si>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</si>
  <si>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</si>
  <si>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</si>
  <si>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</si>
  <si>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</si>
  <si>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</si>
  <si>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</si>
  <si>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</si>
  <si>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</si>
  <si>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</si>
  <si>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</si>
  <si>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</si>
  <si>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</si>
  <si>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</si>
  <si>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</si>
  <si>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</si>
  <si>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</si>
  <si>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</si>
  <si>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</si>
  <si>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</si>
  <si>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</si>
  <si>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</si>
  <si>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</si>
  <si>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</si>
  <si>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</si>
  <si>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</si>
  <si>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</si>
  <si>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</si>
  <si>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</si>
  <si>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</si>
  <si>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</si>
  <si>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</si>
  <si>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</si>
  <si>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</si>
  <si>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</si>
  <si>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</si>
  <si>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</si>
  <si>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</si>
  <si>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</si>
  <si>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</si>
  <si>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</si>
  <si>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</si>
  <si>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</si>
  <si>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</si>
  <si>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</si>
  <si>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</si>
  <si>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</si>
  <si>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</si>
  <si>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</si>
  <si>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</si>
  <si>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</si>
  <si>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</si>
  <si>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</si>
  <si>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</si>
  <si>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</si>
  <si>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</si>
  <si>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</si>
  <si>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</si>
  <si>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</si>
  <si>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</si>
  <si>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</si>
  <si>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</si>
  <si>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</si>
  <si>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</si>
  <si>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</si>
  <si>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</si>
  <si>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</si>
  <si>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</si>
  <si>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</si>
  <si>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</si>
  <si>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</si>
  <si>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</si>
  <si>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</si>
  <si>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</si>
  <si>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</si>
  <si>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</si>
  <si>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</si>
  <si>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</si>
  <si>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</si>
  <si>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</si>
  <si>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</si>
  <si>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</si>
  <si>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</si>
  <si>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</si>
  <si>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</si>
  <si>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</si>
  <si>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</si>
  <si>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</si>
  <si>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</si>
  <si>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</si>
  <si>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</si>
  <si>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</si>
  <si>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</si>
  <si>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</si>
  <si>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</si>
  <si>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</si>
  <si>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</si>
  <si>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</si>
  <si>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</si>
  <si>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</si>
  <si>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</si>
  <si>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</si>
  <si>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</si>
  <si>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</si>
  <si>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</si>
  <si>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</si>
  <si>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</si>
  <si>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</si>
  <si>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</si>
  <si>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</si>
  <si>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</si>
  <si>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</si>
  <si>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</si>
  <si>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</si>
  <si>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</si>
  <si>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</si>
  <si>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</si>
  <si>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</si>
  <si>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</si>
  <si>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</si>
  <si>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</si>
  <si>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</si>
  <si>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</si>
  <si>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</si>
  <si>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</si>
  <si>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</si>
  <si>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</si>
  <si>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</si>
  <si>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</si>
  <si>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</si>
  <si>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</si>
  <si>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</si>
  <si>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</si>
  <si>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</si>
  <si>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</si>
  <si>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</si>
  <si>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</si>
  <si>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</si>
  <si>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</si>
  <si>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</si>
  <si>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</si>
  <si>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</si>
  <si>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</si>
  <si>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</si>
  <si>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</si>
  <si>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</si>
  <si>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</si>
  <si>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</si>
  <si>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</si>
  <si>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</si>
  <si>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</si>
  <si>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</si>
  <si>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</si>
  <si>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</si>
  <si>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</si>
  <si>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</si>
  <si>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</si>
  <si>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</si>
  <si>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</si>
  <si>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</si>
  <si>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</si>
  <si>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</si>
  <si>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</si>
  <si>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</si>
  <si>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</si>
  <si>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</si>
  <si>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</si>
  <si>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</si>
  <si>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</si>
  <si>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</si>
  <si>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</si>
  <si>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</si>
  <si>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</si>
  <si>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</si>
  <si>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</si>
  <si>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</si>
  <si>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</si>
  <si>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</si>
  <si>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</si>
  <si>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</si>
  <si>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</si>
  <si>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</si>
  <si>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</si>
  <si>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</si>
  <si>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</si>
  <si>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</si>
  <si>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</si>
  <si>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</si>
  <si>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</si>
  <si>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</si>
  <si>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</si>
  <si>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</si>
  <si>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</si>
  <si>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</si>
  <si>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</si>
  <si>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</si>
  <si>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</si>
  <si>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</si>
  <si>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</si>
  <si>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</si>
  <si>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</si>
  <si>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</si>
  <si>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</si>
  <si>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</si>
  <si>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</si>
  <si>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</si>
  <si>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</si>
  <si>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</si>
  <si>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</si>
  <si>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</si>
  <si>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</si>
  <si>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</si>
  <si>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</si>
  <si>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</si>
  <si>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</si>
  <si>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</si>
  <si>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</si>
  <si>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</si>
  <si>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</si>
  <si>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</si>
  <si>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</si>
  <si>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</si>
  <si>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</si>
  <si>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</si>
  <si>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</si>
  <si>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</si>
  <si>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</si>
  <si>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</si>
  <si>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</si>
  <si>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</si>
  <si>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</si>
  <si>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</si>
  <si>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</si>
  <si>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</si>
  <si>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</si>
  <si>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</si>
  <si>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</si>
  <si>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</si>
  <si>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</si>
  <si>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</si>
  <si>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</si>
  <si>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</si>
  <si>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</si>
  <si>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</si>
  <si>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</si>
  <si>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</si>
  <si>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</si>
  <si>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</si>
  <si>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</si>
  <si>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</si>
  <si>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</si>
  <si>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</si>
  <si>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</si>
  <si>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</si>
  <si>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</si>
  <si>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</si>
  <si>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</si>
  <si>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</si>
  <si>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</si>
  <si>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</si>
  <si>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</si>
  <si>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</si>
  <si>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</si>
  <si>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</si>
  <si>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</si>
  <si>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</si>
  <si>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</si>
  <si>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</si>
  <si>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</si>
  <si>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</si>
  <si>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</si>
  <si>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</si>
  <si>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</si>
  <si>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</si>
  <si>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</si>
  <si>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</si>
  <si>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</si>
  <si>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</si>
  <si>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</si>
  <si>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</si>
  <si>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</si>
  <si>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</si>
  <si>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</si>
  <si>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</si>
  <si>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</si>
  <si>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</si>
  <si>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</si>
  <si>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</si>
  <si>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</si>
  <si>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</si>
  <si>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</si>
  <si>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</si>
  <si>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</si>
  <si>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</si>
  <si>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</si>
  <si>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</si>
  <si>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</si>
  <si>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</si>
  <si>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</si>
  <si>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</si>
  <si>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</si>
  <si>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</si>
  <si>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</si>
  <si>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</si>
  <si>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</si>
  <si>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</si>
  <si>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</si>
  <si>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</si>
  <si>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</si>
  <si>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</si>
  <si>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</si>
  <si>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</si>
  <si>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</si>
  <si>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</si>
  <si>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</si>
  <si>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</si>
  <si>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</si>
  <si>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</si>
  <si>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</si>
  <si>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</si>
  <si>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</si>
  <si>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</si>
  <si>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</si>
  <si>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</si>
  <si>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</si>
  <si>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</si>
  <si>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</si>
  <si>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</si>
  <si>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</si>
  <si>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</si>
  <si>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</si>
  <si>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</si>
  <si>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</si>
  <si>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</si>
  <si>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</si>
  <si>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</si>
  <si>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</si>
  <si>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</si>
  <si>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</si>
  <si>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</si>
  <si>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</si>
  <si>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</si>
  <si>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</si>
  <si>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</si>
  <si>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</si>
  <si>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</si>
  <si>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</si>
  <si>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</si>
  <si>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</si>
  <si>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</si>
  <si>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</si>
  <si>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</si>
  <si>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</si>
  <si>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</si>
  <si>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</si>
  <si>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</si>
  <si>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</si>
  <si>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</si>
  <si>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</si>
  <si>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</si>
  <si>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</si>
  <si>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</si>
  <si>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</si>
  <si>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</si>
  <si>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</si>
  <si>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</si>
  <si>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</si>
  <si>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</si>
  <si>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</si>
  <si>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</si>
  <si>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</si>
  <si>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</si>
  <si>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</si>
  <si>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</si>
  <si>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</si>
  <si>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</si>
  <si>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</si>
  <si>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</si>
  <si>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</si>
  <si>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</si>
  <si>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</si>
  <si>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</si>
  <si>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</si>
  <si>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</si>
  <si>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</si>
  <si>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</si>
  <si>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</si>
  <si>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</si>
  <si>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</si>
  <si>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</si>
  <si>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</si>
  <si>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</si>
  <si>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</si>
  <si>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</si>
  <si>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</si>
  <si>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</si>
  <si>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</si>
  <si>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</si>
  <si>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</si>
  <si>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</si>
  <si>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</si>
  <si>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</si>
  <si>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</si>
  <si>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</si>
  <si>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</si>
  <si>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</si>
  <si>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</si>
  <si>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</si>
  <si>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</si>
  <si>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</si>
  <si>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</si>
  <si>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</si>
  <si>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</si>
  <si>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</si>
  <si>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</si>
  <si>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</si>
  <si>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</si>
  <si>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</si>
  <si>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</si>
  <si>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</si>
  <si>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</si>
  <si>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</si>
  <si>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</si>
  <si>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</si>
  <si>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</si>
  <si>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</si>
  <si>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</si>
  <si>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</si>
  <si>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</si>
  <si>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</si>
  <si>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</si>
  <si>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</si>
  <si>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</si>
  <si>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</si>
  <si>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</si>
  <si>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</si>
  <si>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</si>
  <si>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</si>
  <si>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</si>
  <si>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</si>
  <si>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</si>
  <si>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</si>
  <si>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</si>
  <si>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</si>
  <si>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</si>
  <si>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</si>
  <si>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</si>
  <si>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</si>
  <si>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</si>
  <si>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</si>
  <si>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</si>
  <si>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</si>
  <si>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</si>
  <si>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</si>
  <si>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</si>
  <si>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</si>
  <si>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</si>
  <si>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</si>
  <si>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</si>
  <si>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</si>
  <si>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</si>
  <si>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</si>
  <si>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</si>
  <si>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</si>
  <si>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</si>
  <si>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</si>
  <si>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</si>
  <si>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</si>
  <si>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</si>
  <si>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</si>
  <si>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</si>
  <si>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</si>
  <si>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</si>
  <si>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</si>
  <si>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</si>
  <si>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</si>
  <si>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</si>
  <si>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</si>
  <si>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</si>
  <si>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</si>
  <si>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</si>
  <si>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</si>
  <si>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</si>
  <si>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</si>
  <si>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</si>
  <si>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</si>
  <si>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</si>
  <si>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</si>
  <si>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</si>
  <si>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</si>
  <si>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</si>
  <si>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</si>
  <si>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</si>
  <si>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</si>
  <si>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</si>
  <si>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</si>
  <si>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</si>
  <si>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</si>
  <si>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</si>
  <si>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</si>
  <si>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</si>
  <si>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</si>
  <si>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</si>
  <si>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</si>
  <si>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</si>
  <si>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</si>
  <si>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</si>
  <si>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</si>
  <si>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</si>
  <si>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</si>
  <si>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</si>
  <si>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</si>
  <si>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</si>
  <si>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</si>
  <si>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</si>
  <si>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</si>
  <si>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</si>
  <si>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</si>
  <si>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</si>
  <si>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</si>
  <si>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</si>
  <si>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</si>
  <si>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</si>
  <si>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</si>
  <si>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</si>
  <si>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</si>
  <si>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</si>
  <si>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</si>
  <si>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</si>
  <si>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</si>
  <si>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</si>
  <si>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</si>
  <si>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</si>
  <si>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</si>
  <si>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</si>
  <si>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</si>
  <si>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</si>
  <si>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</si>
  <si>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</si>
  <si>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</si>
  <si>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</si>
  <si>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</si>
  <si>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</si>
  <si>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</si>
  <si>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</si>
  <si>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</si>
  <si>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</si>
  <si>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</si>
  <si>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</si>
  <si>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</si>
  <si>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</si>
  <si>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</si>
  <si>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</si>
  <si>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</si>
  <si>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</si>
  <si>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</si>
  <si>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</si>
  <si>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</si>
  <si>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</si>
  <si>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</si>
  <si>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</si>
  <si>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</si>
  <si>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</si>
  <si>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</si>
  <si>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</si>
  <si>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</si>
  <si>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</si>
  <si>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</si>
  <si>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</si>
  <si>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</si>
  <si>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</si>
  <si>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</si>
  <si>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</si>
  <si>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</si>
  <si>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</si>
  <si>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</si>
  <si>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</si>
  <si>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</si>
  <si>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</si>
  <si>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</si>
  <si>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</si>
  <si>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</si>
  <si>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</si>
  <si>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</si>
  <si>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</si>
  <si>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</si>
  <si>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</si>
  <si>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</si>
  <si>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</si>
  <si>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</si>
  <si>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</si>
  <si>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</si>
  <si>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</si>
  <si>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</si>
  <si>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</si>
  <si>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</si>
  <si>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</si>
  <si>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</si>
  <si>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</si>
  <si>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</si>
  <si>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</si>
  <si>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</si>
  <si>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</si>
  <si>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</si>
  <si>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</si>
  <si>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</si>
  <si>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</si>
  <si>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</si>
  <si>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</si>
  <si>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</si>
  <si>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</si>
  <si>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</si>
  <si>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</si>
  <si>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</si>
  <si>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</si>
  <si>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</si>
  <si>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</si>
  <si>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</si>
  <si>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</si>
  <si>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</si>
  <si>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</si>
  <si>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</si>
  <si>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</si>
  <si>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</si>
  <si>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</si>
  <si>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</si>
  <si>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</si>
  <si>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</si>
  <si>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</si>
  <si>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</si>
  <si>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</si>
  <si>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</si>
  <si>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</si>
  <si>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</si>
  <si>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</si>
  <si>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</si>
  <si>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</si>
  <si>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</si>
  <si>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</si>
  <si>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</si>
  <si>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</si>
  <si>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</si>
  <si>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</si>
  <si>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</si>
  <si>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</si>
  <si>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</si>
  <si>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</si>
  <si>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</si>
  <si>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</si>
  <si>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</si>
  <si>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</si>
  <si>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</si>
  <si>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</si>
  <si>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</si>
  <si>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</si>
  <si>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</si>
  <si>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</si>
  <si>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</si>
  <si>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</si>
  <si>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</si>
  <si>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</si>
  <si>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</si>
  <si>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</si>
  <si>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</si>
  <si>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</si>
  <si>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</si>
  <si>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</si>
  <si>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</si>
  <si>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</si>
  <si>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</si>
  <si>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</si>
  <si>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</si>
  <si>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</si>
  <si>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</si>
  <si>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</si>
  <si>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</si>
  <si>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</si>
  <si>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</si>
  <si>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</si>
  <si>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</si>
  <si>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</si>
  <si>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</si>
  <si>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</si>
  <si>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</si>
  <si>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</si>
  <si>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</si>
  <si>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</si>
  <si>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</si>
  <si>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</si>
  <si>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</si>
  <si>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</si>
  <si>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</si>
  <si>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</si>
  <si>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</si>
  <si>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</si>
  <si>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</si>
  <si>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</si>
  <si>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</si>
  <si>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</si>
  <si>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</si>
  <si>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</si>
  <si>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</si>
  <si>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</si>
  <si>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</si>
  <si>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</si>
  <si>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</si>
  <si>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</si>
  <si>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</si>
  <si>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</si>
  <si>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</si>
  <si>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</si>
  <si>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</si>
  <si>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</si>
  <si>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</si>
  <si>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</si>
  <si>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</si>
  <si>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</si>
  <si>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</si>
  <si>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</si>
  <si>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</si>
  <si>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</si>
  <si>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</si>
  <si>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</si>
  <si>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</si>
  <si>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</si>
  <si>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</si>
  <si>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</si>
  <si>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</si>
  <si>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</si>
  <si>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</si>
  <si>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</si>
  <si>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</si>
  <si>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</si>
  <si>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</si>
  <si>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</si>
  <si>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</si>
  <si>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</si>
  <si>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</si>
  <si>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</si>
  <si>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</si>
  <si>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</si>
  <si>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</si>
  <si>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</si>
  <si>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</si>
  <si>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</si>
  <si>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</si>
  <si>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</si>
  <si>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</si>
  <si>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</si>
  <si>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</si>
  <si>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</si>
  <si>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</si>
  <si>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</si>
  <si>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</si>
  <si>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</si>
  <si>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</si>
  <si>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</si>
  <si>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</si>
  <si>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</si>
  <si>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</si>
  <si>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</si>
  <si>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</si>
  <si>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</si>
  <si>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</si>
  <si>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</si>
  <si>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</si>
  <si>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</si>
  <si>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</si>
  <si>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</si>
  <si>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</si>
  <si>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</si>
  <si>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</si>
  <si>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</si>
  <si>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</si>
  <si>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</si>
  <si>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</si>
  <si>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</si>
  <si>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</si>
  <si>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</si>
  <si>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</si>
  <si>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</si>
  <si>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</si>
  <si>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</si>
  <si>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</si>
  <si>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</si>
  <si>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</si>
  <si>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</si>
  <si>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</si>
  <si>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</si>
  <si>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</si>
  <si>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</si>
  <si>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</si>
  <si>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</si>
  <si>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</si>
  <si>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</si>
  <si>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</si>
  <si>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</si>
  <si>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</si>
  <si>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</si>
  <si>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</si>
  <si>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</si>
  <si>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</si>
  <si>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</si>
  <si>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</si>
  <si>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</si>
  <si>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</si>
  <si>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</si>
  <si>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</si>
  <si>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</si>
  <si>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</si>
  <si>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</si>
  <si>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</si>
  <si>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</si>
  <si>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</si>
  <si>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</si>
  <si>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</si>
  <si>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</si>
  <si>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</si>
  <si>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</si>
  <si>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</si>
  <si>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</si>
  <si>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</si>
  <si>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</si>
  <si>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</si>
  <si>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</si>
  <si>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</si>
  <si>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</si>
  <si>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</si>
  <si>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</si>
  <si>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</si>
  <si>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</si>
  <si>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</si>
  <si>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</si>
  <si>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</si>
  <si>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</si>
  <si>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</si>
  <si>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</si>
  <si>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</si>
  <si>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</si>
  <si>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</si>
  <si>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</si>
  <si>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</si>
  <si>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</si>
  <si>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</si>
  <si>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</si>
  <si>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</si>
  <si>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</si>
  <si>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</si>
  <si>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</si>
  <si>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</si>
  <si>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</si>
  <si>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</si>
  <si>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</si>
  <si>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</si>
  <si>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</si>
  <si>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</si>
  <si>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</si>
  <si>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</si>
  <si>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</si>
  <si>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</si>
  <si>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</si>
  <si>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</si>
  <si>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</si>
  <si>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</si>
  <si>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</si>
  <si>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</si>
  <si>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</si>
  <si>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</si>
  <si>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</si>
  <si>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</si>
  <si>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</si>
  <si>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</si>
  <si>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</si>
  <si>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</si>
  <si>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</si>
  <si>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</si>
  <si>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</si>
  <si>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</si>
  <si>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</si>
  <si>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</si>
  <si>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</si>
  <si>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</si>
  <si>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</si>
  <si>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</si>
  <si>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</si>
  <si>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</si>
  <si>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</si>
  <si>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</si>
  <si>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</si>
  <si>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</si>
  <si>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</si>
  <si>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</si>
  <si>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</si>
  <si>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</si>
  <si>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</si>
  <si>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</si>
  <si>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</si>
  <si>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</si>
  <si>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</si>
  <si>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</si>
  <si>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</si>
  <si>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</si>
  <si>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</si>
  <si>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</si>
  <si>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</si>
  <si>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</si>
  <si>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</si>
  <si>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</si>
  <si>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</si>
  <si>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</si>
  <si>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</si>
  <si>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</si>
  <si>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</si>
  <si>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</si>
  <si>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1.Personal Docente implementando prácticas innovadoras, alineadas con el modelo educativo.</t>
  </si>
  <si>
    <t>% de docentes implementando prácticas innovadoras alineadas al Modelo Educativo de la UNAH.</t>
  </si>
  <si>
    <t xml:space="preserve">Desarrollo 50 eventos de capacitacion del programa de educación permanente en las unidades académicas priorizadas en rediseño curricular , 10 réplicas del programa PROGRAMA APRENDER -UNAH. 4  Capacitaciones para  personal docente IPSD </t>
  </si>
  <si>
    <t>El personal docente que brinda servicios a las carreras se capacitan en forma permanente para un mejor desempeño (elevar la calidad profesional del profesorado universitario)</t>
  </si>
  <si>
    <t>Programas elaborados en las unidades academicas, listas de asistencias, diplomas, informes, portafolios docentes, planes didacticos elaborados, guiones metodologicos, instrumentos de evaluacion, blogs educativos, aulas virtuales.</t>
  </si>
  <si>
    <t>Profesorado universitario de la UNAH</t>
  </si>
  <si>
    <t>VRA, IPSD, FACULTADES, CENTROS REGIONALES, DOCENTES, DIRECCIONES ACADEMICAS DE LA VRA QUE DESARROLLAN CAPACITACION Y FORMACION DOCENTES, DEGT</t>
  </si>
  <si>
    <t>4) Programa Aprender dinamizado.</t>
  </si>
  <si>
    <t>100% propuesta diseñada de virtualización de herramientas  y desarrollada.</t>
  </si>
  <si>
    <t>Propuesta elaborada de virtualización de herramietas del PA-UNAH, video tutoriales y otros recursos didácticos.</t>
  </si>
  <si>
    <t>IPSD, DIE, DEGT, FACILITADORES DE PA-UNAH, docentes de carrera de ingenieria en sistemas</t>
  </si>
  <si>
    <t>% de programa de formación y capacitación docente en el área pedagógica.</t>
  </si>
  <si>
    <t>Desarrollo profesional docente de manera sistematica y permanente.</t>
  </si>
  <si>
    <t>diseño de programas, diseño de documentos</t>
  </si>
  <si>
    <t>profesorado universitario de la UNAH</t>
  </si>
  <si>
    <t>VRA, IPSD, DIRECCIONES ACADEMICAS DE LA VRA QUE DESARROLLAN CAPACITACION Y FORMACION DOCENTES, DEGT</t>
  </si>
  <si>
    <t>Instrumentos de monitoria aplicados,informes de visitas a universidades, listas de asistencia, constancias , Programa de monitoria y seguimiento de los procesos formativos diseñando con sus respectivos instrumentos</t>
  </si>
  <si>
    <t>VRA, IPSD</t>
  </si>
  <si>
    <t>Readecuación de los proyectos formativos ofrecidos por el IPSD, Readecuación del Programa de monitoria y seguimiento.</t>
  </si>
  <si>
    <t xml:space="preserve">Profesorado universitario de la UNAH, </t>
  </si>
  <si>
    <t>Revision bibliografica, visita a otras universidades , diseño del programa de monitoria y evaluación de los procesos formativos  del plan de desarrollo profesional docente, diseño de instrumentos, monitoria y seguimiento de 20 proyectos formativos.</t>
  </si>
  <si>
    <t>Programa Aprender con mayor interactividad, ampliación de espacios de aprendizaje para docente.</t>
  </si>
  <si>
    <t>Fortalecida la planta docentes del Instituto de Profesionalización y superación docente</t>
  </si>
  <si>
    <t>% de plazas docentes creadas</t>
  </si>
  <si>
    <t>12.1.1</t>
  </si>
  <si>
    <t>Gestión de creación de 4 plazas de profesor titular II para fortalecer la estructura  organizativa del IPSD, realización de concurso público docente</t>
  </si>
  <si>
    <t>profesorado universitario</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</si>
  <si>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éticos en plano docente, humanístico y disciplinar.</t>
  </si>
  <si>
    <t>2. Plan de Desarrollo profesional  docente con sus respectivos programas (profesores principiantes,  mentores y formacion de formadores, en respuesta a diagnósticos de necesidades auténticas y de planes de relevo docente, de Facultades y Centros Regionales Universitarios.</t>
  </si>
  <si>
    <t>Revision bilbiografica, consultoria de experto, visita a universidades que han implentado programas de formacion docente, seminarios-talleres , diseño de  programas  de formación y capacitación docente en el área pedagógica (Profesores principiantes, mentores y formación de formadores), diseño de documentos</t>
  </si>
  <si>
    <t>consultor</t>
  </si>
  <si>
    <t>Número de plazas docentes titular II creadas, concurso público realizado, nombramiento realizado</t>
  </si>
  <si>
    <t>Rectoria, VRA, SEDP, IPSD, CLCD, SEAF</t>
  </si>
  <si>
    <t>Contar con profesionales formados en el campo de la docencia universitaria, que contribuyan en los proceso de planificación, diseño, imlementación y evaluación de la formación del profesorado universitario de la UNAH</t>
  </si>
  <si>
    <t>3. Programa de Monitoria, seguimiento y evaluación de los procesos formativos.</t>
  </si>
  <si>
    <t>% del programa de monitoria, seguimiento y evaluación diseñado.</t>
  </si>
  <si>
    <t>5. Implementación y sistematización de experiencia piloto del programa de  profesores principiantes-mentores y formación de formadores</t>
  </si>
  <si>
    <t>% del pilotaje del programa de profesores principiantes-mentores y formación de formadores</t>
  </si>
  <si>
    <t>Los primeros años de experiencia docente,  marcan pautas en el trayecto profesional, es en este momento en donde inicia la identidad profesional docente.</t>
  </si>
  <si>
    <t>SEDP, VRA, IPSD, Facultades y centros regionales, direcciones academias de VRA responsables de capacitación y formación docente, DEGT</t>
  </si>
  <si>
    <t>Elaboración de base de datos de profesores principiantes, proceso de investigación ah-doc (entrevistas, grupos focales etc),  para consolidar el diagnosticos de necesidades de formación  de dicha población, observaciones aulicas a profesores principiantes,  diseño de proyectos formativos segun las caracteristicas de los profesores pincipiantes, implimentacion de las diferentes estrategias formativas, acompañamiento docente</t>
  </si>
  <si>
    <t>Base de datos, informes, entrevistas, grupos focales, diseño y rediseño de proyectos formativos, instrumentos de acompañamiento, listas de asistencia , diplomas.</t>
  </si>
  <si>
    <t>Profesores principiantes (novel) docentes formadores</t>
  </si>
  <si>
    <t>Elaboración de propuesta  de herramientas de PA-UNAH en modalidad vitual, diseño de guia didácticas, elaboración del videotutoriales, 5  capacitaciones facilitadores PA-UNAH</t>
  </si>
  <si>
    <t>mejorada las condiciones para la enseñanza pedadogica</t>
  </si>
  <si>
    <t>% salones para capacitaciones con condiciones pedagogicas minimas para el desarrollo de capacitaciones</t>
  </si>
  <si>
    <t>compra de 4 datashow y 4 computadoras portatiles para el desarrollo de las capacitaciones docentes</t>
  </si>
  <si>
    <t>salones de capacitacion con condiciones pedagogicas minimas para el desarrollo de las capacitaciones docente</t>
  </si>
  <si>
    <t>oficios, ordenes de compra. Ordenes de embarque, computadoras y datashow inventariados</t>
  </si>
  <si>
    <t>rectoria, SEAFI, VRA, IPSD, Depto compras y suministros</t>
  </si>
  <si>
    <t>11.3.1</t>
  </si>
  <si>
    <t>4.1.1</t>
  </si>
  <si>
    <t>4.1.2</t>
  </si>
  <si>
    <t>4.1.3</t>
  </si>
  <si>
    <t>4.1.5</t>
  </si>
  <si>
    <t>4.1.4</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</si>
</sst>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3"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29" fillId="0" borderId="26" xfId="19" applyFont="1" applyBorder="1" applyAlignment="1">
      <alignment horizontal="center" vertical="top" wrapText="1"/>
    </xf>
    <xf numFmtId="0" fontId="32" fillId="0" borderId="26" xfId="0" applyFont="1" applyBorder="1" applyAlignment="1">
      <alignment horizontal="center" vertical="top" wrapText="1"/>
    </xf>
    <xf numFmtId="44" fontId="0" fillId="0" borderId="0" xfId="0" applyNumberForma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30" xfId="19" applyFont="1" applyBorder="1" applyAlignment="1">
      <alignment horizontal="center" vertical="top" wrapText="1"/>
    </xf>
    <xf numFmtId="0" fontId="66" fillId="0" borderId="28" xfId="19" applyFont="1" applyBorder="1" applyAlignment="1">
      <alignment horizontal="center" vertical="top" wrapText="1"/>
    </xf>
    <xf numFmtId="0" fontId="66" fillId="0" borderId="27" xfId="19" applyFont="1" applyBorder="1" applyAlignment="1">
      <alignment horizontal="center" vertical="top" wrapText="1"/>
    </xf>
    <xf numFmtId="0" fontId="64"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4</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09896448"/>
        <c:axId val="676492032"/>
        <c:axId val="0"/>
      </c:bar3DChart>
      <c:catAx>
        <c:axId val="1009896448"/>
        <c:scaling>
          <c:orientation val="minMax"/>
        </c:scaling>
        <c:delete val="0"/>
        <c:axPos val="b"/>
        <c:majorTickMark val="none"/>
        <c:minorTickMark val="none"/>
        <c:tickLblPos val="nextTo"/>
        <c:txPr>
          <a:bodyPr/>
          <a:lstStyle/>
          <a:p>
            <a:pPr>
              <a:defRPr lang="es-HN"/>
            </a:pPr>
            <a:endParaRPr lang="es-HN"/>
          </a:p>
        </c:txPr>
        <c:crossAx val="676492032"/>
        <c:crosses val="autoZero"/>
        <c:auto val="1"/>
        <c:lblAlgn val="ctr"/>
        <c:lblOffset val="100"/>
        <c:noMultiLvlLbl val="0"/>
      </c:catAx>
      <c:valAx>
        <c:axId val="6764920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098964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40</c:v>
                </c:pt>
                <c:pt idx="3">
                  <c:v>0</c:v>
                </c:pt>
                <c:pt idx="4">
                  <c:v>0</c:v>
                </c:pt>
                <c:pt idx="5">
                  <c:v>40</c:v>
                </c:pt>
                <c:pt idx="6">
                  <c:v>0</c:v>
                </c:pt>
                <c:pt idx="7">
                  <c:v>0</c:v>
                </c:pt>
                <c:pt idx="8">
                  <c:v>0</c:v>
                </c:pt>
                <c:pt idx="9">
                  <c:v>0</c:v>
                </c:pt>
              </c:numCache>
            </c:numRef>
          </c:val>
        </c:ser>
        <c:dLbls>
          <c:showLegendKey val="0"/>
          <c:showVal val="0"/>
          <c:showCatName val="0"/>
          <c:showSerName val="0"/>
          <c:showPercent val="0"/>
          <c:showBubbleSize val="0"/>
        </c:dLbls>
        <c:gapWidth val="150"/>
        <c:shape val="box"/>
        <c:axId val="676502144"/>
        <c:axId val="676512128"/>
        <c:axId val="0"/>
      </c:bar3DChart>
      <c:catAx>
        <c:axId val="676502144"/>
        <c:scaling>
          <c:orientation val="minMax"/>
        </c:scaling>
        <c:delete val="0"/>
        <c:axPos val="b"/>
        <c:majorTickMark val="none"/>
        <c:minorTickMark val="none"/>
        <c:tickLblPos val="nextTo"/>
        <c:txPr>
          <a:bodyPr/>
          <a:lstStyle/>
          <a:p>
            <a:pPr>
              <a:defRPr lang="es-HN"/>
            </a:pPr>
            <a:endParaRPr lang="es-HN"/>
          </a:p>
        </c:txPr>
        <c:crossAx val="676512128"/>
        <c:crosses val="autoZero"/>
        <c:auto val="1"/>
        <c:lblAlgn val="ctr"/>
        <c:lblOffset val="100"/>
        <c:noMultiLvlLbl val="0"/>
      </c:catAx>
      <c:valAx>
        <c:axId val="6765121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7650214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4</c:v>
                </c:pt>
                <c:pt idx="1">
                  <c:v>0</c:v>
                </c:pt>
                <c:pt idx="2">
                  <c:v>0</c:v>
                </c:pt>
                <c:pt idx="3">
                  <c:v>0</c:v>
                </c:pt>
                <c:pt idx="4">
                  <c:v>0</c:v>
                </c:pt>
                <c:pt idx="5">
                  <c:v>0</c:v>
                </c:pt>
                <c:pt idx="6">
                  <c:v>0</c:v>
                </c:pt>
                <c:pt idx="7">
                  <c:v>0</c:v>
                </c:pt>
                <c:pt idx="8">
                  <c:v>4</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91995392"/>
        <c:axId val="691996928"/>
        <c:axId val="0"/>
      </c:bar3DChart>
      <c:catAx>
        <c:axId val="691995392"/>
        <c:scaling>
          <c:orientation val="minMax"/>
        </c:scaling>
        <c:delete val="0"/>
        <c:axPos val="b"/>
        <c:majorTickMark val="none"/>
        <c:minorTickMark val="none"/>
        <c:tickLblPos val="nextTo"/>
        <c:txPr>
          <a:bodyPr/>
          <a:lstStyle/>
          <a:p>
            <a:pPr>
              <a:defRPr lang="es-HN"/>
            </a:pPr>
            <a:endParaRPr lang="es-HN"/>
          </a:p>
        </c:txPr>
        <c:crossAx val="691996928"/>
        <c:crosses val="autoZero"/>
        <c:auto val="1"/>
        <c:lblAlgn val="ctr"/>
        <c:lblOffset val="100"/>
        <c:noMultiLvlLbl val="0"/>
      </c:catAx>
      <c:valAx>
        <c:axId val="6919969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9199539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880526</xdr:colOff>
      <xdr:row>0</xdr:row>
      <xdr:rowOff>0</xdr:rowOff>
    </xdr:from>
    <xdr:to>
      <xdr:col>12</xdr:col>
      <xdr:colOff>55666</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01326" y="0"/>
          <a:ext cx="2443273" cy="15136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21"/>
      <c r="U2" s="521"/>
      <c r="V2" s="521"/>
      <c r="W2" s="521"/>
      <c r="X2" s="521"/>
      <c r="Y2" s="521"/>
      <c r="Z2" s="521"/>
      <c r="AA2" s="521"/>
      <c r="AB2" s="521"/>
      <c r="AC2" s="521" t="s">
        <v>25</v>
      </c>
      <c r="AD2" s="521"/>
      <c r="AE2" s="521"/>
      <c r="AF2" s="521"/>
      <c r="AG2" s="521"/>
      <c r="AH2" s="521"/>
      <c r="AI2" s="521"/>
      <c r="AJ2" s="521"/>
    </row>
    <row r="3" spans="2:36" ht="16.5" customHeight="1" x14ac:dyDescent="0.25">
      <c r="B3" s="33" t="s">
        <v>7</v>
      </c>
      <c r="C3" s="33"/>
      <c r="D3" s="33"/>
      <c r="E3" s="33"/>
      <c r="F3" s="33"/>
      <c r="G3" s="33"/>
      <c r="H3" s="33"/>
      <c r="I3" s="33"/>
      <c r="J3" s="33"/>
      <c r="K3" s="33"/>
      <c r="L3" s="33"/>
      <c r="M3" s="33"/>
      <c r="N3" s="33"/>
      <c r="O3" s="33"/>
      <c r="P3" s="33"/>
      <c r="Q3" s="33"/>
      <c r="R3" s="33"/>
      <c r="S3" s="33"/>
      <c r="T3" s="521"/>
      <c r="U3" s="521"/>
      <c r="V3" s="521"/>
      <c r="W3" s="521"/>
      <c r="X3" s="521"/>
      <c r="Y3" s="521"/>
      <c r="Z3" s="521"/>
      <c r="AA3" s="521"/>
      <c r="AB3" s="521"/>
      <c r="AC3" s="521" t="s">
        <v>7</v>
      </c>
      <c r="AD3" s="521"/>
      <c r="AE3" s="521"/>
      <c r="AF3" s="521"/>
      <c r="AG3" s="521"/>
      <c r="AH3" s="521"/>
      <c r="AI3" s="521"/>
      <c r="AJ3" s="521"/>
    </row>
    <row r="4" spans="2:36" ht="12.75" customHeight="1" x14ac:dyDescent="0.25">
      <c r="B4" s="33" t="s">
        <v>36</v>
      </c>
      <c r="C4" s="33"/>
      <c r="D4" s="33"/>
      <c r="E4" s="33"/>
      <c r="F4" s="33"/>
      <c r="G4" s="33"/>
      <c r="H4" s="33"/>
      <c r="I4" s="33"/>
      <c r="J4" s="33"/>
      <c r="K4" s="33"/>
      <c r="L4" s="33"/>
      <c r="M4" s="33"/>
      <c r="N4" s="33"/>
      <c r="O4" s="33"/>
      <c r="P4" s="33"/>
      <c r="Q4" s="33"/>
      <c r="R4" s="33"/>
      <c r="S4" s="33"/>
      <c r="T4" s="521"/>
      <c r="U4" s="521"/>
      <c r="V4" s="521"/>
      <c r="W4" s="521"/>
      <c r="X4" s="521"/>
      <c r="Y4" s="521"/>
      <c r="Z4" s="521"/>
      <c r="AA4" s="521"/>
      <c r="AB4" s="521"/>
      <c r="AC4" s="521" t="s">
        <v>36</v>
      </c>
      <c r="AD4" s="521"/>
      <c r="AE4" s="521"/>
      <c r="AF4" s="521"/>
      <c r="AG4" s="521"/>
      <c r="AH4" s="521"/>
      <c r="AI4" s="521"/>
      <c r="AJ4" s="521"/>
    </row>
    <row r="5" spans="2:36" ht="15.75" x14ac:dyDescent="0.25">
      <c r="B5" s="2"/>
      <c r="C5" s="2"/>
      <c r="D5" s="2"/>
    </row>
    <row r="6" spans="2:36" ht="16.5" thickBot="1" x14ac:dyDescent="0.3">
      <c r="B6" s="2"/>
      <c r="C6" s="2"/>
      <c r="D6" s="2"/>
    </row>
    <row r="7" spans="2:36" ht="75.75" customHeight="1" x14ac:dyDescent="0.25">
      <c r="B7" s="516" t="s">
        <v>20</v>
      </c>
      <c r="C7" s="516" t="s">
        <v>38</v>
      </c>
      <c r="D7" s="516" t="s">
        <v>39</v>
      </c>
      <c r="E7" s="518" t="s">
        <v>40</v>
      </c>
      <c r="F7" s="516" t="s">
        <v>37</v>
      </c>
      <c r="G7" s="518" t="s">
        <v>9</v>
      </c>
      <c r="H7" s="520" t="s">
        <v>0</v>
      </c>
      <c r="I7" s="520" t="s">
        <v>8</v>
      </c>
      <c r="J7" s="520" t="s">
        <v>16</v>
      </c>
      <c r="K7" s="520"/>
      <c r="L7" s="520" t="s">
        <v>13</v>
      </c>
      <c r="M7" s="520"/>
      <c r="N7" s="520"/>
      <c r="O7" s="520"/>
      <c r="P7" s="520"/>
      <c r="Q7" s="520"/>
      <c r="R7" s="520"/>
      <c r="S7" s="520"/>
      <c r="T7" s="516" t="s">
        <v>14</v>
      </c>
      <c r="U7" s="520" t="s">
        <v>18</v>
      </c>
      <c r="V7" s="520" t="s">
        <v>26</v>
      </c>
      <c r="W7" s="520"/>
      <c r="X7" s="520" t="s">
        <v>15</v>
      </c>
      <c r="Y7" s="520" t="s">
        <v>17</v>
      </c>
      <c r="Z7" s="520"/>
      <c r="AA7" s="520" t="s">
        <v>22</v>
      </c>
      <c r="AB7" s="520" t="s">
        <v>32</v>
      </c>
      <c r="AC7" s="522" t="s">
        <v>31</v>
      </c>
      <c r="AD7" s="522"/>
      <c r="AE7" s="522"/>
      <c r="AF7" s="522"/>
      <c r="AG7" s="520" t="s">
        <v>28</v>
      </c>
      <c r="AH7" s="520" t="s">
        <v>29</v>
      </c>
      <c r="AI7" s="520" t="s">
        <v>1</v>
      </c>
      <c r="AJ7" s="520" t="s">
        <v>2</v>
      </c>
    </row>
    <row r="8" spans="2:36" ht="15.75" customHeight="1" x14ac:dyDescent="0.25">
      <c r="B8" s="517"/>
      <c r="C8" s="517"/>
      <c r="D8" s="517"/>
      <c r="E8" s="519"/>
      <c r="F8" s="517"/>
      <c r="G8" s="519"/>
      <c r="H8" s="515"/>
      <c r="I8" s="515"/>
      <c r="J8" s="515" t="s">
        <v>33</v>
      </c>
      <c r="K8" s="515" t="s">
        <v>19</v>
      </c>
      <c r="L8" s="523" t="s">
        <v>3</v>
      </c>
      <c r="M8" s="523"/>
      <c r="N8" s="523" t="s">
        <v>4</v>
      </c>
      <c r="O8" s="523"/>
      <c r="P8" s="523" t="s">
        <v>5</v>
      </c>
      <c r="Q8" s="523"/>
      <c r="R8" s="523" t="s">
        <v>6</v>
      </c>
      <c r="S8" s="523"/>
      <c r="T8" s="517"/>
      <c r="U8" s="515"/>
      <c r="V8" s="515" t="s">
        <v>23</v>
      </c>
      <c r="W8" s="515" t="s">
        <v>21</v>
      </c>
      <c r="X8" s="515"/>
      <c r="Y8" s="515" t="s">
        <v>23</v>
      </c>
      <c r="Z8" s="515" t="s">
        <v>21</v>
      </c>
      <c r="AA8" s="515"/>
      <c r="AB8" s="515"/>
      <c r="AC8" s="14" t="s">
        <v>3</v>
      </c>
      <c r="AD8" s="14" t="s">
        <v>4</v>
      </c>
      <c r="AE8" s="14" t="s">
        <v>5</v>
      </c>
      <c r="AF8" s="14" t="s">
        <v>6</v>
      </c>
      <c r="AG8" s="515"/>
      <c r="AH8" s="515"/>
      <c r="AI8" s="515"/>
      <c r="AJ8" s="515"/>
    </row>
    <row r="9" spans="2:36" ht="78.75" x14ac:dyDescent="0.25">
      <c r="B9" s="517"/>
      <c r="C9" s="517"/>
      <c r="D9" s="517"/>
      <c r="E9" s="519"/>
      <c r="F9" s="517"/>
      <c r="G9" s="519"/>
      <c r="H9" s="515"/>
      <c r="I9" s="515"/>
      <c r="J9" s="515"/>
      <c r="K9" s="515"/>
      <c r="L9" s="32" t="s">
        <v>11</v>
      </c>
      <c r="M9" s="32" t="s">
        <v>12</v>
      </c>
      <c r="N9" s="32" t="s">
        <v>11</v>
      </c>
      <c r="O9" s="32" t="s">
        <v>12</v>
      </c>
      <c r="P9" s="32" t="s">
        <v>11</v>
      </c>
      <c r="Q9" s="32" t="s">
        <v>12</v>
      </c>
      <c r="R9" s="32" t="s">
        <v>11</v>
      </c>
      <c r="S9" s="32" t="s">
        <v>12</v>
      </c>
      <c r="T9" s="517"/>
      <c r="U9" s="515"/>
      <c r="V9" s="515"/>
      <c r="W9" s="515"/>
      <c r="X9" s="515"/>
      <c r="Y9" s="515"/>
      <c r="Z9" s="515"/>
      <c r="AA9" s="515"/>
      <c r="AB9" s="515"/>
      <c r="AC9" s="14" t="s">
        <v>24</v>
      </c>
      <c r="AD9" s="14" t="s">
        <v>24</v>
      </c>
      <c r="AE9" s="14" t="s">
        <v>24</v>
      </c>
      <c r="AF9" s="14" t="s">
        <v>24</v>
      </c>
      <c r="AG9" s="515"/>
      <c r="AH9" s="515"/>
      <c r="AI9" s="515"/>
      <c r="AJ9" s="515"/>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3" t="s">
        <v>10</v>
      </c>
      <c r="K31" s="514"/>
      <c r="L31" s="511"/>
      <c r="M31" s="512"/>
      <c r="N31" s="511"/>
      <c r="O31" s="512"/>
      <c r="P31" s="511"/>
      <c r="Q31" s="512"/>
      <c r="R31" s="511"/>
      <c r="S31" s="51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 x14ac:dyDescent="0.3">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ht="14.45" x14ac:dyDescent="0.3">
      <c r="C17" s="141"/>
      <c r="D17" s="158"/>
      <c r="E17" s="115"/>
      <c r="F17" s="97">
        <f t="shared" ref="F17:F37" si="0">D17*E17</f>
        <v>0</v>
      </c>
      <c r="G17" s="161"/>
      <c r="H17" s="142"/>
      <c r="I17" s="130" t="e">
        <f>VLOOKUP(H17,Presupuesto!$B$11:$C$565,2,0)</f>
        <v>#N/A</v>
      </c>
      <c r="J17" s="219" t="s">
        <v>1453</v>
      </c>
      <c r="K17" s="98" t="s">
        <v>394</v>
      </c>
      <c r="L17" s="98"/>
    </row>
    <row r="18" spans="3:12" ht="14.45" x14ac:dyDescent="0.3">
      <c r="C18" s="141"/>
      <c r="D18" s="158"/>
      <c r="E18" s="123"/>
      <c r="F18" s="97">
        <f t="shared" si="0"/>
        <v>0</v>
      </c>
      <c r="G18" s="161"/>
      <c r="H18" s="142"/>
      <c r="I18" s="130" t="e">
        <f>VLOOKUP(H18,Presupuesto!$B$11:$C$565,2,0)</f>
        <v>#N/A</v>
      </c>
      <c r="J18" s="98" t="str">
        <f>$J$17</f>
        <v>Posgrado</v>
      </c>
      <c r="K18" s="98" t="s">
        <v>412</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412</v>
      </c>
      <c r="L19" s="98"/>
    </row>
    <row r="20" spans="3:12" ht="14.45" x14ac:dyDescent="0.3">
      <c r="C20" s="141"/>
      <c r="D20" s="158"/>
      <c r="E20" s="123"/>
      <c r="F20" s="97">
        <f t="shared" si="0"/>
        <v>0</v>
      </c>
      <c r="G20" s="161"/>
      <c r="H20" s="142"/>
      <c r="I20" s="130" t="e">
        <f>VLOOKUP(H20,Presupuesto!$B$11:$C$565,2,0)</f>
        <v>#N/A</v>
      </c>
      <c r="J20" s="98" t="str">
        <f t="shared" si="1"/>
        <v>Posgrado</v>
      </c>
      <c r="K20" s="98" t="s">
        <v>412</v>
      </c>
      <c r="L20" s="98"/>
    </row>
    <row r="21" spans="3:12" ht="14.45" x14ac:dyDescent="0.3">
      <c r="C21" s="141"/>
      <c r="D21" s="158"/>
      <c r="E21" s="123"/>
      <c r="F21" s="97">
        <f t="shared" si="0"/>
        <v>0</v>
      </c>
      <c r="G21" s="161"/>
      <c r="H21" s="142"/>
      <c r="I21" s="130" t="e">
        <f>VLOOKUP(H21,Presupuesto!$B$11:$C$565,2,0)</f>
        <v>#N/A</v>
      </c>
      <c r="J21" s="98" t="str">
        <f t="shared" si="1"/>
        <v>Posgrado</v>
      </c>
      <c r="K21" s="98" t="s">
        <v>412</v>
      </c>
      <c r="L21" s="98"/>
    </row>
    <row r="22" spans="3:12" ht="14.45" x14ac:dyDescent="0.3">
      <c r="C22" s="141"/>
      <c r="D22" s="158"/>
      <c r="E22" s="123"/>
      <c r="F22" s="97">
        <f t="shared" si="0"/>
        <v>0</v>
      </c>
      <c r="G22" s="161"/>
      <c r="H22" s="142"/>
      <c r="I22" s="130" t="e">
        <f>VLOOKUP(H22,Presupuesto!$B$11:$C$565,2,0)</f>
        <v>#N/A</v>
      </c>
      <c r="J22" s="98" t="str">
        <f t="shared" si="1"/>
        <v>Posgrado</v>
      </c>
      <c r="K22" s="98" t="s">
        <v>401</v>
      </c>
      <c r="L22" s="98"/>
    </row>
    <row r="23" spans="3:12" ht="14.45" x14ac:dyDescent="0.3">
      <c r="C23" s="141"/>
      <c r="D23" s="158"/>
      <c r="E23" s="123"/>
      <c r="F23" s="97">
        <f t="shared" si="0"/>
        <v>0</v>
      </c>
      <c r="G23" s="161"/>
      <c r="H23" s="142"/>
      <c r="I23" s="130" t="e">
        <f>VLOOKUP(H23,Presupuesto!$B$11:$C$565,2,0)</f>
        <v>#N/A</v>
      </c>
      <c r="J23" s="98" t="str">
        <f t="shared" si="1"/>
        <v>Posgrado</v>
      </c>
      <c r="K23" s="98" t="s">
        <v>412</v>
      </c>
      <c r="L23" s="98"/>
    </row>
    <row r="24" spans="3:12" ht="14.45" x14ac:dyDescent="0.3">
      <c r="C24" s="141"/>
      <c r="D24" s="158"/>
      <c r="E24" s="123"/>
      <c r="F24" s="97">
        <f t="shared" si="0"/>
        <v>0</v>
      </c>
      <c r="G24" s="161"/>
      <c r="H24" s="142"/>
      <c r="I24" s="130" t="e">
        <f>VLOOKUP(H24,Presupuesto!$B$11:$C$565,2,0)</f>
        <v>#N/A</v>
      </c>
      <c r="J24" s="98" t="str">
        <f t="shared" si="1"/>
        <v>Posgrado</v>
      </c>
      <c r="K24" s="98" t="s">
        <v>412</v>
      </c>
      <c r="L24" s="98"/>
    </row>
    <row r="25" spans="3:12" ht="14.45" x14ac:dyDescent="0.3">
      <c r="C25" s="141"/>
      <c r="D25" s="158"/>
      <c r="E25" s="123"/>
      <c r="F25" s="97">
        <f t="shared" si="0"/>
        <v>0</v>
      </c>
      <c r="G25" s="161"/>
      <c r="H25" s="142"/>
      <c r="I25" s="130" t="e">
        <f>VLOOKUP(H25,Presupuesto!$B$11:$C$565,2,0)</f>
        <v>#N/A</v>
      </c>
      <c r="J25" s="98" t="str">
        <f t="shared" si="1"/>
        <v>Posgrado</v>
      </c>
      <c r="K25" s="98" t="s">
        <v>412</v>
      </c>
      <c r="L25" s="98"/>
    </row>
    <row r="26" spans="3:12" ht="14.45" x14ac:dyDescent="0.3">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1453</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1453</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1453</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1453</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1453</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ht="14.45" x14ac:dyDescent="0.3">
      <c r="G11" s="79"/>
      <c r="H11" s="70"/>
      <c r="I11" s="70"/>
    </row>
    <row r="12" spans="1:555" ht="14.45" x14ac:dyDescent="0.3">
      <c r="F12" s="70"/>
      <c r="G12" s="79"/>
      <c r="H12" s="70"/>
      <c r="I12" s="70"/>
    </row>
    <row r="13" spans="1:555" ht="15.6" x14ac:dyDescent="0.3">
      <c r="C13" s="303" t="s">
        <v>392</v>
      </c>
      <c r="D13" s="370"/>
      <c r="F13" s="70"/>
      <c r="G13" s="79"/>
      <c r="H13" s="70"/>
      <c r="I13" s="70"/>
    </row>
    <row r="14" spans="1:555" ht="18" x14ac:dyDescent="0.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6" thickBot="1" x14ac:dyDescent="0.35">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1358</v>
      </c>
      <c r="K17" s="98" t="s">
        <v>412</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1358</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1358</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1358</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1372</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2" t="s">
        <v>97</v>
      </c>
      <c r="B5" s="534" t="s">
        <v>111</v>
      </c>
      <c r="C5" s="544" t="s">
        <v>86</v>
      </c>
      <c r="D5" s="544" t="s">
        <v>87</v>
      </c>
      <c r="E5" s="544" t="s">
        <v>392</v>
      </c>
      <c r="F5" s="544" t="s">
        <v>88</v>
      </c>
      <c r="G5" s="547" t="s">
        <v>100</v>
      </c>
      <c r="H5" s="549"/>
      <c r="I5" s="549"/>
      <c r="J5" s="549"/>
      <c r="K5" s="549"/>
      <c r="L5" s="549"/>
      <c r="M5" s="549"/>
      <c r="N5" s="548"/>
      <c r="O5" s="553" t="s">
        <v>101</v>
      </c>
      <c r="P5" s="554"/>
      <c r="Q5" s="534" t="s">
        <v>102</v>
      </c>
      <c r="R5" s="534" t="s">
        <v>103</v>
      </c>
      <c r="S5" s="534" t="s">
        <v>110</v>
      </c>
      <c r="T5" s="534" t="s">
        <v>109</v>
      </c>
      <c r="U5" s="550" t="s">
        <v>89</v>
      </c>
    </row>
    <row r="6" spans="1:21" ht="14.45" customHeight="1" x14ac:dyDescent="0.25">
      <c r="A6" s="532"/>
      <c r="B6" s="532"/>
      <c r="C6" s="545"/>
      <c r="D6" s="545"/>
      <c r="E6" s="545"/>
      <c r="F6" s="545"/>
      <c r="G6" s="547" t="s">
        <v>104</v>
      </c>
      <c r="H6" s="548"/>
      <c r="I6" s="547" t="s">
        <v>105</v>
      </c>
      <c r="J6" s="548"/>
      <c r="K6" s="547" t="s">
        <v>106</v>
      </c>
      <c r="L6" s="548"/>
      <c r="M6" s="547" t="s">
        <v>107</v>
      </c>
      <c r="N6" s="548"/>
      <c r="O6" s="555"/>
      <c r="P6" s="556"/>
      <c r="Q6" s="532"/>
      <c r="R6" s="532"/>
      <c r="S6" s="532"/>
      <c r="T6" s="532"/>
      <c r="U6" s="551"/>
    </row>
    <row r="7" spans="1:21" ht="25.5" x14ac:dyDescent="0.25">
      <c r="A7" s="533"/>
      <c r="B7" s="533"/>
      <c r="C7" s="546"/>
      <c r="D7" s="546"/>
      <c r="E7" s="546"/>
      <c r="F7" s="546"/>
      <c r="G7" s="442" t="s">
        <v>108</v>
      </c>
      <c r="H7" s="442" t="s">
        <v>12</v>
      </c>
      <c r="I7" s="442" t="s">
        <v>108</v>
      </c>
      <c r="J7" s="442" t="s">
        <v>12</v>
      </c>
      <c r="K7" s="442" t="s">
        <v>108</v>
      </c>
      <c r="L7" s="442" t="s">
        <v>12</v>
      </c>
      <c r="M7" s="442" t="s">
        <v>108</v>
      </c>
      <c r="N7" s="442" t="s">
        <v>12</v>
      </c>
      <c r="O7" s="442" t="s">
        <v>108</v>
      </c>
      <c r="P7" s="442" t="s">
        <v>12</v>
      </c>
      <c r="Q7" s="533"/>
      <c r="R7" s="533"/>
      <c r="S7" s="533"/>
      <c r="T7" s="533"/>
      <c r="U7" s="552"/>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41" t="s">
        <v>1373</v>
      </c>
      <c r="B9" s="538" t="s">
        <v>1374</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42"/>
      <c r="B10" s="539"/>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42"/>
      <c r="B11" s="539"/>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42"/>
      <c r="B12" s="539"/>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42"/>
      <c r="B13" s="539"/>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42"/>
      <c r="B14" s="539"/>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42"/>
      <c r="B15" s="539"/>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42"/>
      <c r="B16" s="539"/>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42"/>
      <c r="B17" s="539"/>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43"/>
      <c r="B18" s="540"/>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35" t="s">
        <v>1375</v>
      </c>
      <c r="B19" s="535" t="s">
        <v>1374</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36"/>
      <c r="B20" s="536"/>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36"/>
      <c r="B21" s="536"/>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36"/>
      <c r="B22" s="536"/>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36"/>
      <c r="B23" s="536"/>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36"/>
      <c r="B24" s="536"/>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36"/>
      <c r="B25" s="536"/>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36"/>
      <c r="B26" s="536"/>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37"/>
      <c r="B27" s="537"/>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1350</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1379</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1376</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s="67" customFormat="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s="67" customFormat="1" ht="24" customHeight="1"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7" t="s">
        <v>1377</v>
      </c>
      <c r="B8" s="557" t="s">
        <v>1454</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58"/>
      <c r="B9" s="558"/>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8"/>
      <c r="B10" s="558"/>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8"/>
      <c r="B11" s="558"/>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8"/>
      <c r="B12" s="558"/>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8"/>
      <c r="B13" s="559"/>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8"/>
      <c r="B14" s="557" t="s">
        <v>1455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8"/>
      <c r="B15" s="558"/>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8"/>
      <c r="B16" s="558"/>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8"/>
      <c r="B17" s="558"/>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8"/>
      <c r="B18" s="558"/>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8"/>
      <c r="B19" s="559"/>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8"/>
      <c r="B20" s="557" t="s">
        <v>1456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8"/>
      <c r="B21" s="558"/>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8"/>
      <c r="B22" s="558"/>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8"/>
      <c r="B23" s="558"/>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8"/>
      <c r="B24" s="558"/>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8"/>
      <c r="B25" s="558"/>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8"/>
      <c r="B26" s="558"/>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8"/>
      <c r="B27" s="559"/>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8"/>
      <c r="B28" s="560" t="s">
        <v>1506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8"/>
      <c r="B29" s="560"/>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8"/>
      <c r="B30" s="560"/>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8"/>
      <c r="B31" s="560"/>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8"/>
      <c r="B32" s="560"/>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8"/>
      <c r="B33" s="560"/>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8"/>
      <c r="B34" s="560"/>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8"/>
      <c r="B35" s="560"/>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8"/>
      <c r="B36" s="560"/>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8"/>
      <c r="B37" s="560"/>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8"/>
      <c r="B38" s="560"/>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8"/>
      <c r="B39" s="560" t="s">
        <v>1457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8"/>
      <c r="B40" s="560"/>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8"/>
      <c r="B41" s="560"/>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8"/>
      <c r="B42" s="560"/>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8"/>
      <c r="B43" s="560"/>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8"/>
      <c r="B44" s="560"/>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8"/>
      <c r="B45" s="560"/>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8"/>
      <c r="B46" s="560"/>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1378</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6" x14ac:dyDescent="0.3">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J1" workbookViewId="0">
      <pane ySplit="7" topLeftCell="A20" activePane="bottomLeft" state="frozen"/>
      <selection activeCell="A7" sqref="A7"/>
      <selection pane="bottomLeft" activeCell="X20" sqref="X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1474</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2" t="s">
        <v>97</v>
      </c>
      <c r="B5" s="534" t="s">
        <v>111</v>
      </c>
      <c r="C5" s="544" t="s">
        <v>86</v>
      </c>
      <c r="D5" s="544" t="s">
        <v>87</v>
      </c>
      <c r="E5" s="544" t="s">
        <v>392</v>
      </c>
      <c r="F5" s="544" t="s">
        <v>88</v>
      </c>
      <c r="G5" s="547" t="s">
        <v>100</v>
      </c>
      <c r="H5" s="549"/>
      <c r="I5" s="549"/>
      <c r="J5" s="549"/>
      <c r="K5" s="549"/>
      <c r="L5" s="549"/>
      <c r="M5" s="549"/>
      <c r="N5" s="548"/>
      <c r="O5" s="553" t="s">
        <v>101</v>
      </c>
      <c r="P5" s="554"/>
      <c r="Q5" s="534" t="s">
        <v>102</v>
      </c>
      <c r="R5" s="534" t="s">
        <v>103</v>
      </c>
      <c r="S5" s="534" t="s">
        <v>110</v>
      </c>
      <c r="T5" s="534" t="s">
        <v>109</v>
      </c>
      <c r="U5" s="550" t="s">
        <v>89</v>
      </c>
    </row>
    <row r="6" spans="1:27" s="66" customFormat="1" ht="15" customHeight="1" x14ac:dyDescent="0.25">
      <c r="A6" s="532"/>
      <c r="B6" s="532"/>
      <c r="C6" s="545"/>
      <c r="D6" s="545"/>
      <c r="E6" s="545"/>
      <c r="F6" s="545"/>
      <c r="G6" s="547" t="s">
        <v>104</v>
      </c>
      <c r="H6" s="548"/>
      <c r="I6" s="547" t="s">
        <v>105</v>
      </c>
      <c r="J6" s="548"/>
      <c r="K6" s="547" t="s">
        <v>106</v>
      </c>
      <c r="L6" s="548"/>
      <c r="M6" s="547" t="s">
        <v>107</v>
      </c>
      <c r="N6" s="548"/>
      <c r="O6" s="555"/>
      <c r="P6" s="556"/>
      <c r="Q6" s="532"/>
      <c r="R6" s="532"/>
      <c r="S6" s="532"/>
      <c r="T6" s="532"/>
      <c r="U6" s="551"/>
    </row>
    <row r="7" spans="1:27" s="66" customFormat="1" ht="24" customHeight="1" x14ac:dyDescent="0.25">
      <c r="A7" s="533"/>
      <c r="B7" s="533"/>
      <c r="C7" s="546"/>
      <c r="D7" s="546"/>
      <c r="E7" s="546"/>
      <c r="F7" s="546"/>
      <c r="G7" s="442" t="s">
        <v>108</v>
      </c>
      <c r="H7" s="442" t="s">
        <v>12</v>
      </c>
      <c r="I7" s="442" t="s">
        <v>108</v>
      </c>
      <c r="J7" s="442" t="s">
        <v>12</v>
      </c>
      <c r="K7" s="442" t="s">
        <v>108</v>
      </c>
      <c r="L7" s="442" t="s">
        <v>12</v>
      </c>
      <c r="M7" s="442" t="s">
        <v>108</v>
      </c>
      <c r="N7" s="442" t="s">
        <v>12</v>
      </c>
      <c r="O7" s="442" t="s">
        <v>108</v>
      </c>
      <c r="P7" s="442" t="s">
        <v>12</v>
      </c>
      <c r="Q7" s="533"/>
      <c r="R7" s="533"/>
      <c r="S7" s="533"/>
      <c r="T7" s="533"/>
      <c r="U7" s="552"/>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65" t="s">
        <v>1460</v>
      </c>
      <c r="B9" s="560" t="s">
        <v>1458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6"/>
      <c r="B10" s="560"/>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6"/>
      <c r="B11" s="560"/>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6"/>
      <c r="B12" s="560"/>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6"/>
      <c r="B13" s="560"/>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6"/>
      <c r="B14" s="560"/>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6"/>
      <c r="B15" s="560"/>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7"/>
      <c r="B16" s="560"/>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57" t="s">
        <v>1459</v>
      </c>
      <c r="B17" s="557" t="s">
        <v>1461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8"/>
      <c r="B18" s="558"/>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8"/>
      <c r="B19" s="558"/>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8"/>
      <c r="B20" s="558"/>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8"/>
      <c r="B21" s="558"/>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8"/>
      <c r="B22" s="559"/>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8"/>
      <c r="B23" s="557" t="s">
        <v>1462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8"/>
      <c r="B24" s="558"/>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8"/>
      <c r="B25" s="558"/>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8"/>
      <c r="B26" s="558"/>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8"/>
      <c r="B27" s="558"/>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8"/>
      <c r="B28" s="558"/>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8"/>
      <c r="B29" s="560" t="s">
        <v>1463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8"/>
      <c r="B30" s="560"/>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8"/>
      <c r="B31" s="560"/>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8"/>
      <c r="B32" s="560"/>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8"/>
      <c r="B33" s="560"/>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8"/>
      <c r="B34" s="560" t="s">
        <v>1464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8"/>
      <c r="B35" s="560"/>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8"/>
      <c r="B36" s="560"/>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8"/>
      <c r="B37" s="560"/>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8"/>
      <c r="B38" s="560" t="s">
        <v>1465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8"/>
      <c r="B39" s="560"/>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8"/>
      <c r="B40" s="560"/>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8"/>
      <c r="B41" s="560"/>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8"/>
      <c r="B42" s="560"/>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57" t="s">
        <v>1460</v>
      </c>
      <c r="B43" s="560" t="s">
        <v>1466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8"/>
      <c r="B44" s="560"/>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8"/>
      <c r="B45" s="560"/>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8"/>
      <c r="B46" s="560"/>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8"/>
      <c r="B47" s="560"/>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8"/>
      <c r="B48" s="560"/>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8"/>
      <c r="B49" s="560" t="s">
        <v>1467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8"/>
      <c r="B50" s="560"/>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8"/>
      <c r="B51" s="560"/>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8"/>
      <c r="B52" s="560" t="s">
        <v>1468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8"/>
      <c r="B53" s="560"/>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8"/>
      <c r="B54" s="560"/>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8"/>
      <c r="B55" s="560"/>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8"/>
      <c r="B56" s="560" t="s">
        <v>1469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8"/>
      <c r="B57" s="560"/>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8"/>
      <c r="B58" s="560"/>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8"/>
      <c r="B59" s="560"/>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8"/>
      <c r="B60" s="560" t="s">
        <v>1470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8"/>
      <c r="B61" s="560"/>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8"/>
      <c r="B62" s="560"/>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8"/>
      <c r="B63" s="560"/>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8"/>
      <c r="B64" s="562" t="s">
        <v>1471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8"/>
      <c r="B65" s="563"/>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8"/>
      <c r="B66" s="563"/>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8"/>
      <c r="B67" s="564"/>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8"/>
      <c r="B68" s="561" t="s">
        <v>1472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8"/>
      <c r="B69" s="561"/>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8"/>
      <c r="B70" s="561"/>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8"/>
      <c r="B71" s="562" t="s">
        <v>1473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8"/>
      <c r="B72" s="563"/>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8"/>
      <c r="B73" s="564"/>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D1" zoomScale="68" zoomScaleNormal="68" workbookViewId="0">
      <pane ySplit="6" topLeftCell="A7" activePane="bottomLeft" state="frozen"/>
      <selection activeCell="O6" sqref="O6"/>
      <selection pane="bottomLeft" activeCell="E7" sqref="E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4.7109375" style="234"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18" width="21.7109375" customWidth="1"/>
    <col min="19" max="19" width="26" customWidth="1"/>
    <col min="20"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8" t="s">
        <v>1566</v>
      </c>
      <c r="B3" s="568"/>
      <c r="C3" s="568"/>
      <c r="D3" s="568"/>
      <c r="E3" s="568"/>
      <c r="F3" s="568"/>
      <c r="G3" s="568"/>
      <c r="H3" s="568"/>
      <c r="I3" s="568"/>
      <c r="J3" s="568"/>
      <c r="K3" s="568"/>
      <c r="L3" s="568"/>
      <c r="M3" s="568"/>
      <c r="N3" s="568"/>
      <c r="O3" s="568"/>
      <c r="P3" s="568"/>
      <c r="Q3" s="568"/>
      <c r="R3" s="568"/>
      <c r="S3" s="568"/>
      <c r="T3" s="568"/>
      <c r="U3" s="568"/>
    </row>
    <row r="4" spans="1:21" ht="1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260.25" customHeight="1" x14ac:dyDescent="0.25">
      <c r="A8" s="557" t="s">
        <v>1380</v>
      </c>
      <c r="B8" s="557" t="s">
        <v>1381</v>
      </c>
      <c r="C8" s="503" t="s">
        <v>1539</v>
      </c>
      <c r="D8" s="503" t="s">
        <v>1540</v>
      </c>
      <c r="E8" s="366" t="s">
        <v>1590</v>
      </c>
      <c r="F8" s="250" t="s">
        <v>1541</v>
      </c>
      <c r="G8" s="251">
        <v>0.2</v>
      </c>
      <c r="H8" s="384">
        <f>G8*P8</f>
        <v>372478</v>
      </c>
      <c r="I8" s="251">
        <v>0.3</v>
      </c>
      <c r="J8" s="231">
        <f>I8*P8</f>
        <v>558717</v>
      </c>
      <c r="K8" s="251">
        <v>0.3</v>
      </c>
      <c r="L8" s="231">
        <f>K8*P8</f>
        <v>558717</v>
      </c>
      <c r="M8" s="251">
        <v>0.2</v>
      </c>
      <c r="N8" s="231">
        <f>M8*P8</f>
        <v>372478</v>
      </c>
      <c r="O8" s="383">
        <v>100</v>
      </c>
      <c r="P8" s="384">
        <f>'1. TALLERES SEMINARIOS'!D10+'1. TALLERES SEMINARIOS'!D29</f>
        <v>1862390</v>
      </c>
      <c r="Q8" s="250"/>
      <c r="R8" s="506" t="s">
        <v>1542</v>
      </c>
      <c r="S8" s="506" t="s">
        <v>1543</v>
      </c>
      <c r="T8" s="506" t="s">
        <v>1558</v>
      </c>
      <c r="U8" s="506" t="s">
        <v>1545</v>
      </c>
    </row>
    <row r="9" spans="1:21" ht="204.75" x14ac:dyDescent="0.25">
      <c r="A9" s="558"/>
      <c r="B9" s="558"/>
      <c r="C9" s="507" t="s">
        <v>1567</v>
      </c>
      <c r="D9" s="326" t="s">
        <v>1550</v>
      </c>
      <c r="E9" s="504" t="s">
        <v>1591</v>
      </c>
      <c r="F9" s="250" t="s">
        <v>1568</v>
      </c>
      <c r="G9" s="251">
        <v>0.2</v>
      </c>
      <c r="H9" s="231">
        <f>P9*G9</f>
        <v>112309.65800000001</v>
      </c>
      <c r="I9" s="251">
        <v>0.4</v>
      </c>
      <c r="J9" s="231">
        <f>P9*I9</f>
        <v>224619.31600000002</v>
      </c>
      <c r="K9" s="251">
        <v>0.2</v>
      </c>
      <c r="L9" s="231">
        <f>P9*K9</f>
        <v>112309.65800000001</v>
      </c>
      <c r="M9" s="251">
        <v>0.2</v>
      </c>
      <c r="N9" s="231">
        <f>P9*M9</f>
        <v>112309.65800000001</v>
      </c>
      <c r="O9" s="251">
        <v>0.01</v>
      </c>
      <c r="P9" s="384">
        <f>'1. TALLERES SEMINARIOS'!D48+'1. TALLERES SEMINARIOS'!D67</f>
        <v>561548.29</v>
      </c>
      <c r="Q9" s="250"/>
      <c r="R9" s="506" t="s">
        <v>1551</v>
      </c>
      <c r="S9" s="506" t="s">
        <v>1552</v>
      </c>
      <c r="T9" s="506" t="s">
        <v>1553</v>
      </c>
      <c r="U9" s="506" t="s">
        <v>1554</v>
      </c>
    </row>
    <row r="10" spans="1:21" ht="207.75" customHeight="1" x14ac:dyDescent="0.25">
      <c r="A10" s="558"/>
      <c r="B10" s="558"/>
      <c r="C10" s="326" t="s">
        <v>1573</v>
      </c>
      <c r="D10" s="326" t="s">
        <v>1574</v>
      </c>
      <c r="E10" s="504" t="s">
        <v>1592</v>
      </c>
      <c r="F10" s="506" t="s">
        <v>1559</v>
      </c>
      <c r="G10" s="251"/>
      <c r="H10" s="231"/>
      <c r="I10" s="251">
        <v>0.3</v>
      </c>
      <c r="J10" s="231">
        <f>P10*I10</f>
        <v>80884.460999999996</v>
      </c>
      <c r="K10" s="251">
        <v>0.35</v>
      </c>
      <c r="L10" s="231">
        <f>P10*K10</f>
        <v>94365.204499999993</v>
      </c>
      <c r="M10" s="251">
        <v>0.35</v>
      </c>
      <c r="N10" s="231">
        <f>P10*M10</f>
        <v>94365.204499999993</v>
      </c>
      <c r="O10" s="383">
        <v>100</v>
      </c>
      <c r="P10" s="384">
        <f>'1. TALLERES SEMINARIOS'!D86</f>
        <v>269614.87</v>
      </c>
      <c r="Q10" s="250"/>
      <c r="R10" s="506" t="s">
        <v>1557</v>
      </c>
      <c r="S10" s="506" t="s">
        <v>1555</v>
      </c>
      <c r="T10" s="506" t="s">
        <v>1553</v>
      </c>
      <c r="U10" s="506" t="s">
        <v>1556</v>
      </c>
    </row>
    <row r="11" spans="1:21" ht="140.25" customHeight="1" x14ac:dyDescent="0.25">
      <c r="A11" s="558"/>
      <c r="B11" s="558"/>
      <c r="C11" s="505" t="s">
        <v>1546</v>
      </c>
      <c r="D11" s="508" t="s">
        <v>1547</v>
      </c>
      <c r="E11" s="504" t="s">
        <v>1594</v>
      </c>
      <c r="F11" s="506" t="s">
        <v>1582</v>
      </c>
      <c r="G11" s="251">
        <v>0.25</v>
      </c>
      <c r="H11" s="231">
        <f>G11*P11</f>
        <v>38125</v>
      </c>
      <c r="I11" s="251">
        <v>0.25</v>
      </c>
      <c r="J11" s="231">
        <f>I11*P11</f>
        <v>38125</v>
      </c>
      <c r="K11" s="251">
        <v>0.25</v>
      </c>
      <c r="L11" s="231">
        <f>K11*P11</f>
        <v>38125</v>
      </c>
      <c r="M11" s="251">
        <v>0.25</v>
      </c>
      <c r="N11" s="231">
        <f>M11*P11</f>
        <v>38125</v>
      </c>
      <c r="O11" s="383">
        <v>100</v>
      </c>
      <c r="P11" s="384">
        <f>'1. TALLERES SEMINARIOS'!D105</f>
        <v>152500</v>
      </c>
      <c r="Q11" s="250"/>
      <c r="R11" s="506" t="s">
        <v>1560</v>
      </c>
      <c r="S11" s="250" t="s">
        <v>1548</v>
      </c>
      <c r="T11" s="506" t="s">
        <v>1544</v>
      </c>
      <c r="U11" s="506" t="s">
        <v>1549</v>
      </c>
    </row>
    <row r="12" spans="1:21" ht="299.25" x14ac:dyDescent="0.25">
      <c r="A12" s="558"/>
      <c r="B12" s="558"/>
      <c r="C12" s="326" t="s">
        <v>1575</v>
      </c>
      <c r="D12" s="326" t="s">
        <v>1576</v>
      </c>
      <c r="E12" s="504" t="s">
        <v>1593</v>
      </c>
      <c r="F12" s="506" t="s">
        <v>1579</v>
      </c>
      <c r="G12" s="251"/>
      <c r="H12" s="231"/>
      <c r="I12" s="251"/>
      <c r="J12" s="231"/>
      <c r="K12" s="251"/>
      <c r="L12" s="231"/>
      <c r="M12" s="251">
        <v>1</v>
      </c>
      <c r="N12" s="231">
        <f>P12*M12</f>
        <v>437850</v>
      </c>
      <c r="O12" s="383">
        <v>100</v>
      </c>
      <c r="P12" s="384">
        <f>'1. TALLERES SEMINARIOS'!D124</f>
        <v>437850</v>
      </c>
      <c r="Q12" s="250"/>
      <c r="R12" s="506" t="s">
        <v>1577</v>
      </c>
      <c r="S12" s="506" t="s">
        <v>1580</v>
      </c>
      <c r="T12" s="506" t="s">
        <v>1581</v>
      </c>
      <c r="U12" s="506" t="s">
        <v>1578</v>
      </c>
    </row>
    <row r="13" spans="1:21" ht="15.75" x14ac:dyDescent="0.25">
      <c r="A13" s="558"/>
      <c r="B13" s="558"/>
      <c r="C13" s="326"/>
      <c r="D13" s="326"/>
      <c r="E13" s="366"/>
      <c r="F13" s="250"/>
      <c r="G13" s="251"/>
      <c r="H13" s="231"/>
      <c r="I13" s="251"/>
      <c r="J13" s="231"/>
      <c r="K13" s="251"/>
      <c r="L13" s="231"/>
      <c r="M13" s="251"/>
      <c r="N13" s="231"/>
      <c r="O13" s="383">
        <f t="shared" ref="O13:O20" si="0">G13+I13+K13+M13</f>
        <v>0</v>
      </c>
      <c r="P13" s="384">
        <f t="shared" ref="P13:P20" si="1">H13+J13+L13+N13</f>
        <v>0</v>
      </c>
      <c r="Q13" s="250"/>
      <c r="R13" s="250"/>
      <c r="S13" s="250"/>
      <c r="T13" s="250"/>
      <c r="U13" s="250"/>
    </row>
    <row r="14" spans="1:21" ht="15.75" x14ac:dyDescent="0.25">
      <c r="A14" s="558"/>
      <c r="B14" s="558"/>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8"/>
      <c r="B15" s="558"/>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8"/>
      <c r="B16" s="558"/>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8"/>
      <c r="B17" s="558"/>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8"/>
      <c r="B18" s="558"/>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8"/>
      <c r="B19" s="558"/>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59"/>
      <c r="B20" s="559"/>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1382</v>
      </c>
      <c r="D21" s="294"/>
      <c r="E21" s="294"/>
      <c r="F21" s="295"/>
      <c r="G21" s="264">
        <f t="shared" ref="G21:P21" si="2">SUM(G8:G20)</f>
        <v>0.65</v>
      </c>
      <c r="H21" s="274">
        <f t="shared" si="2"/>
        <v>522912.658</v>
      </c>
      <c r="I21" s="264">
        <f t="shared" si="2"/>
        <v>1.25</v>
      </c>
      <c r="J21" s="274">
        <f t="shared" si="2"/>
        <v>902345.777</v>
      </c>
      <c r="K21" s="264">
        <f t="shared" si="2"/>
        <v>1.1000000000000001</v>
      </c>
      <c r="L21" s="274">
        <f t="shared" si="2"/>
        <v>803516.86250000005</v>
      </c>
      <c r="M21" s="264">
        <f t="shared" si="2"/>
        <v>2</v>
      </c>
      <c r="N21" s="274">
        <f t="shared" si="2"/>
        <v>1055127.8625</v>
      </c>
      <c r="O21" s="274">
        <f t="shared" si="2"/>
        <v>400.01</v>
      </c>
      <c r="P21" s="274">
        <f t="shared" si="2"/>
        <v>3283903.16</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1383</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1391</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1390</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1393</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2" t="s">
        <v>97</v>
      </c>
      <c r="B6" s="534" t="s">
        <v>111</v>
      </c>
      <c r="C6" s="544" t="s">
        <v>86</v>
      </c>
      <c r="D6" s="544" t="s">
        <v>87</v>
      </c>
      <c r="E6" s="544" t="s">
        <v>392</v>
      </c>
      <c r="F6" s="544" t="s">
        <v>88</v>
      </c>
      <c r="G6" s="547" t="s">
        <v>100</v>
      </c>
      <c r="H6" s="549"/>
      <c r="I6" s="549"/>
      <c r="J6" s="549"/>
      <c r="K6" s="549"/>
      <c r="L6" s="549"/>
      <c r="M6" s="549"/>
      <c r="N6" s="548"/>
      <c r="O6" s="553" t="s">
        <v>101</v>
      </c>
      <c r="P6" s="554"/>
      <c r="Q6" s="534" t="s">
        <v>102</v>
      </c>
      <c r="R6" s="534" t="s">
        <v>103</v>
      </c>
      <c r="S6" s="534" t="s">
        <v>110</v>
      </c>
      <c r="T6" s="534" t="s">
        <v>109</v>
      </c>
      <c r="U6" s="550" t="s">
        <v>89</v>
      </c>
    </row>
    <row r="7" spans="1:27" ht="15" customHeight="1" x14ac:dyDescent="0.25">
      <c r="A7" s="532"/>
      <c r="B7" s="532"/>
      <c r="C7" s="545"/>
      <c r="D7" s="545"/>
      <c r="E7" s="545"/>
      <c r="F7" s="545"/>
      <c r="G7" s="547" t="s">
        <v>104</v>
      </c>
      <c r="H7" s="548"/>
      <c r="I7" s="547" t="s">
        <v>105</v>
      </c>
      <c r="J7" s="548"/>
      <c r="K7" s="547" t="s">
        <v>106</v>
      </c>
      <c r="L7" s="548"/>
      <c r="M7" s="547" t="s">
        <v>107</v>
      </c>
      <c r="N7" s="548"/>
      <c r="O7" s="555"/>
      <c r="P7" s="556"/>
      <c r="Q7" s="532"/>
      <c r="R7" s="532"/>
      <c r="S7" s="532"/>
      <c r="T7" s="532"/>
      <c r="U7" s="551"/>
    </row>
    <row r="8" spans="1:27" ht="25.5" x14ac:dyDescent="0.25">
      <c r="A8" s="533"/>
      <c r="B8" s="533"/>
      <c r="C8" s="546"/>
      <c r="D8" s="546"/>
      <c r="E8" s="546"/>
      <c r="F8" s="546"/>
      <c r="G8" s="442" t="s">
        <v>108</v>
      </c>
      <c r="H8" s="442" t="s">
        <v>12</v>
      </c>
      <c r="I8" s="442" t="s">
        <v>108</v>
      </c>
      <c r="J8" s="442" t="s">
        <v>12</v>
      </c>
      <c r="K8" s="442" t="s">
        <v>108</v>
      </c>
      <c r="L8" s="442" t="s">
        <v>12</v>
      </c>
      <c r="M8" s="442" t="s">
        <v>108</v>
      </c>
      <c r="N8" s="442" t="s">
        <v>12</v>
      </c>
      <c r="O8" s="442" t="s">
        <v>108</v>
      </c>
      <c r="P8" s="442" t="s">
        <v>12</v>
      </c>
      <c r="Q8" s="533"/>
      <c r="R8" s="533"/>
      <c r="S8" s="533"/>
      <c r="T8" s="533"/>
      <c r="U8" s="552"/>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57" t="s">
        <v>1384</v>
      </c>
      <c r="B10" s="557" t="s">
        <v>1385</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8"/>
      <c r="B11" s="558"/>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8"/>
      <c r="B12" s="558"/>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8"/>
      <c r="B13" s="558"/>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8"/>
      <c r="B14" s="558"/>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8"/>
      <c r="B15" s="559"/>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8"/>
      <c r="B16" s="557" t="s">
        <v>1387</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8"/>
      <c r="B17" s="558"/>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8"/>
      <c r="B18" s="558"/>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8"/>
      <c r="B19" s="558"/>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8"/>
      <c r="B20" s="559"/>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8"/>
      <c r="B21" s="557" t="s">
        <v>1388</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8"/>
      <c r="B22" s="558"/>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8"/>
      <c r="B23" s="558"/>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8"/>
      <c r="B24" s="559"/>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8"/>
      <c r="B25" s="560" t="s">
        <v>1389</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8"/>
      <c r="B26" s="560"/>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8"/>
      <c r="B27" s="560"/>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8"/>
      <c r="B28" s="560"/>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59"/>
      <c r="B29" s="560"/>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69" t="s">
        <v>478</v>
      </c>
      <c r="B30" s="570"/>
      <c r="C30" s="570"/>
      <c r="D30" s="570"/>
      <c r="E30" s="570"/>
      <c r="F30" s="570"/>
      <c r="G30" s="570"/>
      <c r="H30" s="570"/>
      <c r="I30" s="570"/>
      <c r="J30" s="570"/>
      <c r="K30" s="570"/>
      <c r="L30" s="570"/>
      <c r="M30" s="570"/>
      <c r="N30" s="570"/>
      <c r="O30" s="570"/>
      <c r="P30" s="570"/>
      <c r="Q30" s="570"/>
      <c r="R30" s="570"/>
      <c r="S30" s="570"/>
      <c r="T30" s="570"/>
      <c r="U30" s="571"/>
    </row>
    <row r="31" spans="1:21" ht="15.75" customHeight="1" x14ac:dyDescent="0.25">
      <c r="A31" s="557" t="s">
        <v>1394</v>
      </c>
      <c r="B31" s="560" t="s">
        <v>1395</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8"/>
      <c r="B32" s="560"/>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8"/>
      <c r="B33" s="560"/>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8"/>
      <c r="B34" s="560"/>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8"/>
      <c r="B35" s="560"/>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59"/>
      <c r="B36" s="560"/>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60" t="s">
        <v>1392</v>
      </c>
      <c r="B37" s="560" t="s">
        <v>1396</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60"/>
      <c r="B38" s="560"/>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60"/>
      <c r="B39" s="560"/>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60"/>
      <c r="B40" s="560"/>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60"/>
      <c r="B41" s="560"/>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60"/>
      <c r="B42" s="560"/>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6" x14ac:dyDescent="0.3">
      <c r="A43" s="293"/>
      <c r="B43" s="294"/>
      <c r="C43" s="294"/>
      <c r="D43" s="293" t="s">
        <v>1386</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ht="14.45" x14ac:dyDescent="0.3">
      <c r="H45"/>
      <c r="J45"/>
      <c r="L45"/>
      <c r="N45"/>
      <c r="P45" s="396"/>
    </row>
    <row r="46" spans="1:21" ht="14.45" x14ac:dyDescent="0.3">
      <c r="H46"/>
      <c r="J46"/>
      <c r="L46"/>
      <c r="N46"/>
      <c r="P46" s="396"/>
    </row>
    <row r="47" spans="1:21" ht="14.45" x14ac:dyDescent="0.3">
      <c r="H47"/>
      <c r="J47"/>
      <c r="L47"/>
      <c r="N47"/>
      <c r="P47" s="396"/>
    </row>
    <row r="48" spans="1:21" ht="14.45" x14ac:dyDescent="0.3">
      <c r="H48"/>
      <c r="J48"/>
      <c r="L48"/>
      <c r="N48"/>
      <c r="P48" s="396"/>
    </row>
    <row r="49" spans="8:16" ht="14.45" x14ac:dyDescent="0.3">
      <c r="H49"/>
      <c r="J49"/>
      <c r="L49"/>
      <c r="N49"/>
      <c r="P49" s="396"/>
    </row>
    <row r="50" spans="8:16" ht="14.45" x14ac:dyDescent="0.3">
      <c r="H50"/>
      <c r="J50"/>
      <c r="L50"/>
      <c r="N50"/>
      <c r="P50" s="396"/>
    </row>
    <row r="51" spans="8:16" ht="14.45" x14ac:dyDescent="0.3">
      <c r="H51"/>
      <c r="J51"/>
      <c r="L51"/>
      <c r="N51"/>
      <c r="P51" s="396"/>
    </row>
    <row r="52" spans="8:16" ht="14.45" x14ac:dyDescent="0.3">
      <c r="H52"/>
      <c r="J52"/>
      <c r="L52"/>
      <c r="N52"/>
      <c r="P52" s="396"/>
    </row>
    <row r="53" spans="8:16" ht="14.45" x14ac:dyDescent="0.3">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1349</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1397</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s="66" customFormat="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s="67" customFormat="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2" t="s">
        <v>1398</v>
      </c>
      <c r="B8" s="572"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2"/>
      <c r="B9" s="572"/>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2"/>
      <c r="B10" s="572"/>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2"/>
      <c r="B11" s="572"/>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2"/>
      <c r="B12" s="572"/>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2"/>
      <c r="B13" s="572"/>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2"/>
      <c r="B14" s="572"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2"/>
      <c r="B15" s="572"/>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2"/>
      <c r="B16" s="572"/>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2"/>
      <c r="B17" s="572"/>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2"/>
      <c r="B18" s="572"/>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2"/>
      <c r="B19" s="572"/>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2"/>
      <c r="B20" s="572" t="s">
        <v>1399</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2"/>
      <c r="B21" s="572"/>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2"/>
      <c r="B22" s="572"/>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2"/>
      <c r="B23" s="572"/>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2"/>
      <c r="B24" s="572"/>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2"/>
      <c r="B25" s="572"/>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2"/>
      <c r="B26" s="572"/>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ht="14.45" x14ac:dyDescent="0.3">
      <c r="H28"/>
      <c r="J28"/>
      <c r="L28"/>
      <c r="N28"/>
      <c r="P28"/>
    </row>
    <row r="29" spans="1:21" ht="14.45" x14ac:dyDescent="0.3">
      <c r="H29"/>
      <c r="J29"/>
      <c r="L29"/>
      <c r="N29"/>
      <c r="P29"/>
    </row>
    <row r="30" spans="1:21" ht="14.45" x14ac:dyDescent="0.3">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2" t="s">
        <v>97</v>
      </c>
      <c r="B3" s="534" t="s">
        <v>111</v>
      </c>
      <c r="C3" s="544" t="s">
        <v>86</v>
      </c>
      <c r="D3" s="544" t="s">
        <v>87</v>
      </c>
      <c r="E3" s="544" t="s">
        <v>392</v>
      </c>
      <c r="F3" s="544" t="s">
        <v>88</v>
      </c>
      <c r="G3" s="547" t="s">
        <v>100</v>
      </c>
      <c r="H3" s="549"/>
      <c r="I3" s="549"/>
      <c r="J3" s="549"/>
      <c r="K3" s="549"/>
      <c r="L3" s="549"/>
      <c r="M3" s="549"/>
      <c r="N3" s="548"/>
      <c r="O3" s="553" t="s">
        <v>101</v>
      </c>
      <c r="P3" s="554"/>
      <c r="Q3" s="534" t="s">
        <v>102</v>
      </c>
      <c r="R3" s="534" t="s">
        <v>103</v>
      </c>
      <c r="S3" s="534" t="s">
        <v>110</v>
      </c>
      <c r="T3" s="534" t="s">
        <v>109</v>
      </c>
      <c r="U3" s="550" t="s">
        <v>89</v>
      </c>
    </row>
    <row r="4" spans="1:21" ht="15" customHeight="1" x14ac:dyDescent="0.25">
      <c r="A4" s="532"/>
      <c r="B4" s="532"/>
      <c r="C4" s="545"/>
      <c r="D4" s="545"/>
      <c r="E4" s="545"/>
      <c r="F4" s="545"/>
      <c r="G4" s="547" t="s">
        <v>104</v>
      </c>
      <c r="H4" s="548"/>
      <c r="I4" s="547" t="s">
        <v>105</v>
      </c>
      <c r="J4" s="548"/>
      <c r="K4" s="547" t="s">
        <v>106</v>
      </c>
      <c r="L4" s="548"/>
      <c r="M4" s="547" t="s">
        <v>107</v>
      </c>
      <c r="N4" s="548"/>
      <c r="O4" s="555"/>
      <c r="P4" s="556"/>
      <c r="Q4" s="532"/>
      <c r="R4" s="532"/>
      <c r="S4" s="532"/>
      <c r="T4" s="532"/>
      <c r="U4" s="551"/>
    </row>
    <row r="5" spans="1:21" ht="25.5" x14ac:dyDescent="0.25">
      <c r="A5" s="533"/>
      <c r="B5" s="533"/>
      <c r="C5" s="546"/>
      <c r="D5" s="546"/>
      <c r="E5" s="546"/>
      <c r="F5" s="546"/>
      <c r="G5" s="442" t="s">
        <v>108</v>
      </c>
      <c r="H5" s="442" t="s">
        <v>12</v>
      </c>
      <c r="I5" s="442" t="s">
        <v>108</v>
      </c>
      <c r="J5" s="442" t="s">
        <v>12</v>
      </c>
      <c r="K5" s="442" t="s">
        <v>108</v>
      </c>
      <c r="L5" s="442" t="s">
        <v>12</v>
      </c>
      <c r="M5" s="442" t="s">
        <v>108</v>
      </c>
      <c r="N5" s="442" t="s">
        <v>12</v>
      </c>
      <c r="O5" s="442" t="s">
        <v>108</v>
      </c>
      <c r="P5" s="442" t="s">
        <v>12</v>
      </c>
      <c r="Q5" s="533"/>
      <c r="R5" s="533"/>
      <c r="S5" s="533"/>
      <c r="T5" s="533"/>
      <c r="U5" s="552"/>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60" t="s">
        <v>1435</v>
      </c>
      <c r="B7" s="557"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60"/>
      <c r="B8" s="558"/>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60"/>
      <c r="B9" s="558"/>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60"/>
      <c r="B10" s="558"/>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60"/>
      <c r="B11" s="558"/>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60"/>
      <c r="B12" s="559"/>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8" t="s">
        <v>1436</v>
      </c>
      <c r="B13" s="557" t="s">
        <v>1437</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8"/>
      <c r="B14" s="558"/>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8"/>
      <c r="B15" s="558"/>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8"/>
      <c r="B16" s="558"/>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8"/>
      <c r="B17" s="558"/>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8"/>
      <c r="B18" s="558"/>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59"/>
      <c r="B19" s="559"/>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57" t="s">
        <v>1438</v>
      </c>
      <c r="B20" s="557" t="s">
        <v>1439</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8"/>
      <c r="B21" s="558"/>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8"/>
      <c r="B22" s="558"/>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8"/>
      <c r="B23" s="558"/>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8"/>
      <c r="B24" s="558"/>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8"/>
      <c r="B25" s="558"/>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59"/>
      <c r="B26" s="559"/>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57" t="s">
        <v>1440</v>
      </c>
      <c r="B27" s="557" t="s">
        <v>1441</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8"/>
      <c r="B28" s="558"/>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8"/>
      <c r="B29" s="558"/>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8"/>
      <c r="B30" s="558"/>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8"/>
      <c r="B31" s="558"/>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8"/>
      <c r="B32" s="558"/>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59"/>
      <c r="B33" s="559"/>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1517</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7" t="s">
        <v>1401</v>
      </c>
      <c r="B3" s="577"/>
      <c r="C3" s="577"/>
      <c r="D3" s="577"/>
      <c r="E3" s="577"/>
      <c r="F3" s="577"/>
      <c r="G3" s="577"/>
      <c r="H3" s="577"/>
      <c r="I3" s="577"/>
      <c r="J3" s="577"/>
      <c r="K3" s="577"/>
      <c r="L3" s="577"/>
      <c r="M3" s="577"/>
      <c r="N3" s="577"/>
      <c r="O3" s="577"/>
      <c r="P3" s="577"/>
      <c r="Q3" s="577"/>
      <c r="R3" s="577"/>
      <c r="S3" s="577"/>
      <c r="T3" s="577"/>
      <c r="U3" s="577"/>
    </row>
    <row r="4" spans="1:21" s="367" customFormat="1" x14ac:dyDescent="0.25">
      <c r="A4" s="379" t="s">
        <v>1400</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1476</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2" t="s">
        <v>97</v>
      </c>
      <c r="B6" s="534" t="s">
        <v>111</v>
      </c>
      <c r="C6" s="544" t="s">
        <v>86</v>
      </c>
      <c r="D6" s="544" t="s">
        <v>87</v>
      </c>
      <c r="E6" s="544" t="s">
        <v>392</v>
      </c>
      <c r="F6" s="544" t="s">
        <v>88</v>
      </c>
      <c r="G6" s="547" t="s">
        <v>100</v>
      </c>
      <c r="H6" s="549"/>
      <c r="I6" s="549"/>
      <c r="J6" s="549"/>
      <c r="K6" s="549"/>
      <c r="L6" s="549"/>
      <c r="M6" s="549"/>
      <c r="N6" s="548"/>
      <c r="O6" s="553" t="s">
        <v>101</v>
      </c>
      <c r="P6" s="554"/>
      <c r="Q6" s="534" t="s">
        <v>102</v>
      </c>
      <c r="R6" s="534" t="s">
        <v>103</v>
      </c>
      <c r="S6" s="534" t="s">
        <v>110</v>
      </c>
      <c r="T6" s="534" t="s">
        <v>109</v>
      </c>
      <c r="U6" s="550" t="s">
        <v>89</v>
      </c>
    </row>
    <row r="7" spans="1:21" ht="15" customHeight="1" x14ac:dyDescent="0.25">
      <c r="A7" s="532"/>
      <c r="B7" s="532"/>
      <c r="C7" s="545"/>
      <c r="D7" s="545"/>
      <c r="E7" s="545"/>
      <c r="F7" s="545"/>
      <c r="G7" s="547" t="s">
        <v>104</v>
      </c>
      <c r="H7" s="548"/>
      <c r="I7" s="547" t="s">
        <v>105</v>
      </c>
      <c r="J7" s="548"/>
      <c r="K7" s="547" t="s">
        <v>106</v>
      </c>
      <c r="L7" s="548"/>
      <c r="M7" s="547" t="s">
        <v>107</v>
      </c>
      <c r="N7" s="548"/>
      <c r="O7" s="555"/>
      <c r="P7" s="556"/>
      <c r="Q7" s="532"/>
      <c r="R7" s="532"/>
      <c r="S7" s="532"/>
      <c r="T7" s="532"/>
      <c r="U7" s="551"/>
    </row>
    <row r="8" spans="1:21" ht="25.5" x14ac:dyDescent="0.25">
      <c r="A8" s="533"/>
      <c r="B8" s="533"/>
      <c r="C8" s="546"/>
      <c r="D8" s="546"/>
      <c r="E8" s="546"/>
      <c r="F8" s="546"/>
      <c r="G8" s="442" t="s">
        <v>108</v>
      </c>
      <c r="H8" s="442" t="s">
        <v>12</v>
      </c>
      <c r="I8" s="442" t="s">
        <v>108</v>
      </c>
      <c r="J8" s="442" t="s">
        <v>12</v>
      </c>
      <c r="K8" s="442" t="s">
        <v>108</v>
      </c>
      <c r="L8" s="442" t="s">
        <v>12</v>
      </c>
      <c r="M8" s="442" t="s">
        <v>108</v>
      </c>
      <c r="N8" s="442" t="s">
        <v>12</v>
      </c>
      <c r="O8" s="442" t="s">
        <v>108</v>
      </c>
      <c r="P8" s="442" t="s">
        <v>12</v>
      </c>
      <c r="Q8" s="533"/>
      <c r="R8" s="533"/>
      <c r="S8" s="533"/>
      <c r="T8" s="533"/>
      <c r="U8" s="552"/>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4" t="s">
        <v>1401</v>
      </c>
      <c r="B10" s="574" t="s">
        <v>1402</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5"/>
      <c r="B11" s="575"/>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5"/>
      <c r="B12" s="575"/>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5"/>
      <c r="B13" s="575"/>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5"/>
      <c r="B14" s="575"/>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76"/>
      <c r="B15" s="576"/>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4" t="s">
        <v>1400</v>
      </c>
      <c r="B16" s="574" t="s">
        <v>1403</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5"/>
      <c r="B17" s="575"/>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5"/>
      <c r="B18" s="575"/>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5"/>
      <c r="B19" s="575"/>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5"/>
      <c r="B20" s="575"/>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5"/>
      <c r="B21" s="575"/>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5"/>
      <c r="B22" s="575"/>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5"/>
      <c r="B23" s="575"/>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5"/>
      <c r="B24" s="575"/>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3" t="s">
        <v>1476</v>
      </c>
      <c r="B25" s="573" t="s">
        <v>1424</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3"/>
      <c r="B26" s="573"/>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3"/>
      <c r="B27" s="573"/>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3"/>
      <c r="B28" s="573"/>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3"/>
      <c r="B29" s="573"/>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3"/>
      <c r="B30" s="573"/>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3"/>
      <c r="B31" s="573"/>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3"/>
      <c r="B32" s="573"/>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3"/>
      <c r="B33" s="573"/>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3"/>
      <c r="B34" s="573"/>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3"/>
      <c r="B35" s="573"/>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6" x14ac:dyDescent="0.3">
      <c r="A36" s="293"/>
      <c r="B36" s="294"/>
      <c r="C36" s="293" t="s">
        <v>1518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ht="14.45" x14ac:dyDescent="0.3">
      <c r="H42"/>
      <c r="J42"/>
      <c r="L42"/>
      <c r="N42"/>
      <c r="P42"/>
    </row>
    <row r="43" spans="1:21" ht="14.45" x14ac:dyDescent="0.3">
      <c r="H43"/>
      <c r="J43"/>
      <c r="L43"/>
      <c r="N43"/>
      <c r="P43"/>
    </row>
    <row r="44" spans="1:21" ht="14.45" x14ac:dyDescent="0.3">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D13" workbookViewId="0">
      <selection activeCell="K13" sqref="K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4" t="s">
        <v>1368</v>
      </c>
      <c r="I2" s="524"/>
    </row>
    <row r="3" spans="2:9" ht="19.5" thickBot="1" x14ac:dyDescent="0.3">
      <c r="B3" s="81" t="s">
        <v>21</v>
      </c>
      <c r="C3" s="81" t="s">
        <v>391</v>
      </c>
      <c r="H3" s="424" t="s">
        <v>390</v>
      </c>
      <c r="I3" s="425" t="s">
        <v>391</v>
      </c>
    </row>
    <row r="4" spans="2:9" ht="18.75" x14ac:dyDescent="0.25">
      <c r="B4" s="82" t="s">
        <v>122</v>
      </c>
      <c r="C4" s="201">
        <f>'1. TALLERES SEMINARIOS'!D5</f>
        <v>3283903.16</v>
      </c>
      <c r="H4" s="417" t="s">
        <v>1356</v>
      </c>
      <c r="I4" s="420">
        <f>'1. Desarrollo e Innov. Curricu.'!P28</f>
        <v>0</v>
      </c>
    </row>
    <row r="5" spans="2:9" ht="18.75" x14ac:dyDescent="0.25">
      <c r="B5" s="82" t="s">
        <v>415</v>
      </c>
      <c r="C5" s="201">
        <f>'2. CONTRATACION DE PERSONAL'!D5</f>
        <v>1715212.2599999998</v>
      </c>
      <c r="H5" s="418" t="s">
        <v>1358</v>
      </c>
      <c r="I5" s="421">
        <f>'2. Investigación Científica'!P47</f>
        <v>0</v>
      </c>
    </row>
    <row r="6" spans="2:9" ht="18.75" x14ac:dyDescent="0.25">
      <c r="B6" s="82" t="s">
        <v>126</v>
      </c>
      <c r="C6" s="201">
        <f>'3. EQUIPO DE OFICINA'!D5</f>
        <v>160000</v>
      </c>
      <c r="H6" s="418" t="s">
        <v>471</v>
      </c>
      <c r="I6" s="421">
        <f>'3. Vinculación Univ. Sociedad'!P74</f>
        <v>0</v>
      </c>
    </row>
    <row r="7" spans="2:9" ht="19.5" thickBot="1" x14ac:dyDescent="0.3">
      <c r="B7" s="82" t="s">
        <v>416</v>
      </c>
      <c r="C7" s="201">
        <f>'4. EQUIPO TECNOLÓGICOS'!D5</f>
        <v>192000</v>
      </c>
      <c r="E7" s="428" t="s">
        <v>119</v>
      </c>
      <c r="F7" s="437" t="s">
        <v>1482</v>
      </c>
      <c r="H7" s="418" t="s">
        <v>1357</v>
      </c>
      <c r="I7" s="421">
        <f>'4. Docencia y Profesorado Univ.'!P21</f>
        <v>3283903.16</v>
      </c>
    </row>
    <row r="8" spans="2:9" ht="18" x14ac:dyDescent="0.3">
      <c r="B8" s="82" t="s">
        <v>127</v>
      </c>
      <c r="C8" s="201">
        <f>'5. ACTIVIDADES ESPECIALES'!D5</f>
        <v>0</v>
      </c>
      <c r="E8" s="433" t="s">
        <v>1484</v>
      </c>
      <c r="F8" s="434">
        <f>Presupuesto!D566</f>
        <v>3283903.16</v>
      </c>
      <c r="H8" s="418" t="s">
        <v>1359</v>
      </c>
      <c r="I8" s="421">
        <f>'5. Estudiantes y Graduados'!P43</f>
        <v>0</v>
      </c>
    </row>
    <row r="9" spans="2:9" ht="19.5" thickBot="1" x14ac:dyDescent="0.3">
      <c r="B9" s="92" t="s">
        <v>386</v>
      </c>
      <c r="C9" s="83">
        <f>'6. Becas'!D5</f>
        <v>0</v>
      </c>
      <c r="E9" s="435" t="s">
        <v>1509</v>
      </c>
      <c r="F9" s="436">
        <f>Presupuesto!E566</f>
        <v>2067212.2599999998</v>
      </c>
      <c r="H9" s="418" t="s">
        <v>472</v>
      </c>
      <c r="I9" s="421">
        <f>'6. Gestión del Conocimiento'!P27</f>
        <v>0</v>
      </c>
    </row>
    <row r="10" spans="2:9" ht="18.600000000000001" thickBot="1" x14ac:dyDescent="0.35">
      <c r="B10" s="92" t="s">
        <v>387</v>
      </c>
      <c r="C10" s="83">
        <f>'7. Infraestructura'!D5</f>
        <v>0</v>
      </c>
      <c r="E10" s="438" t="s">
        <v>1483</v>
      </c>
      <c r="F10" s="439">
        <f>Presupuesto!F566</f>
        <v>5351115.42</v>
      </c>
      <c r="G10" s="111"/>
      <c r="H10" s="418" t="s">
        <v>1360</v>
      </c>
      <c r="I10" s="422">
        <f>'7. Lo Esencial de la Reforma U.'!P34</f>
        <v>0</v>
      </c>
    </row>
    <row r="11" spans="2:9" ht="18" x14ac:dyDescent="0.3">
      <c r="B11" s="82" t="s">
        <v>418</v>
      </c>
      <c r="C11" s="83">
        <f>'8. Venta de Servicios'!D5</f>
        <v>0</v>
      </c>
      <c r="E11" s="440" t="s">
        <v>405</v>
      </c>
      <c r="F11" s="441">
        <f>Presupuesto!AR566</f>
        <v>5351115.42</v>
      </c>
      <c r="G11" s="111"/>
      <c r="H11" s="418" t="s">
        <v>1477</v>
      </c>
      <c r="I11" s="422">
        <f>'8. Asegura. de la Calid. y M'!P36</f>
        <v>0</v>
      </c>
    </row>
    <row r="12" spans="2:9" ht="18.75" x14ac:dyDescent="0.25">
      <c r="B12" s="92"/>
      <c r="C12" s="83"/>
      <c r="F12" s="111"/>
      <c r="G12" s="111"/>
      <c r="H12" s="418" t="s">
        <v>1362</v>
      </c>
      <c r="I12" s="422">
        <f>'9. Cultura de Inno. Insti...'!P21</f>
        <v>0</v>
      </c>
    </row>
    <row r="13" spans="2:9" ht="24" thickBot="1" x14ac:dyDescent="0.35">
      <c r="B13" s="84" t="s">
        <v>125</v>
      </c>
      <c r="C13" s="432">
        <f>SUM(C4:C12)</f>
        <v>5351115.42</v>
      </c>
      <c r="F13" s="510"/>
      <c r="G13" s="111"/>
      <c r="H13" s="419" t="s">
        <v>1453</v>
      </c>
      <c r="I13" s="423">
        <f>'10. Posgrado'!P43</f>
        <v>0</v>
      </c>
    </row>
    <row r="14" spans="2:9" ht="23.45" x14ac:dyDescent="0.3">
      <c r="B14" s="84"/>
      <c r="C14" s="85"/>
      <c r="F14" s="111"/>
      <c r="G14" s="111"/>
      <c r="H14" s="426" t="s">
        <v>125</v>
      </c>
      <c r="I14" s="427">
        <f>SUM(I4:I13)</f>
        <v>3283903.16</v>
      </c>
    </row>
    <row r="15" spans="2:9" ht="15.6" x14ac:dyDescent="0.3">
      <c r="F15" s="111"/>
      <c r="G15" s="111"/>
      <c r="H15" s="525"/>
      <c r="I15" s="525"/>
    </row>
    <row r="16" spans="2:9" ht="16.149999999999999" thickBot="1" x14ac:dyDescent="0.35">
      <c r="F16" s="111"/>
      <c r="G16" s="111"/>
      <c r="H16" s="526" t="s">
        <v>1370</v>
      </c>
      <c r="I16" s="526"/>
    </row>
    <row r="17" spans="2:15" ht="15.75" thickBot="1" x14ac:dyDescent="0.3">
      <c r="F17" s="111"/>
      <c r="G17" s="111"/>
      <c r="H17" s="428" t="s">
        <v>390</v>
      </c>
      <c r="I17" s="429" t="s">
        <v>391</v>
      </c>
      <c r="J17" s="196"/>
    </row>
    <row r="18" spans="2:15" x14ac:dyDescent="0.25">
      <c r="H18" s="481" t="s">
        <v>1363</v>
      </c>
      <c r="I18" s="482">
        <f>'11. Gestion Administrativa'!P39</f>
        <v>352000</v>
      </c>
      <c r="J18" s="196"/>
    </row>
    <row r="19" spans="2:15" x14ac:dyDescent="0.25">
      <c r="H19" s="483" t="s">
        <v>1364</v>
      </c>
      <c r="I19" s="484">
        <f>'12. Gestión del Talento Humano'!P21</f>
        <v>1715212.2599999998</v>
      </c>
      <c r="J19" s="196"/>
    </row>
    <row r="20" spans="2:15" x14ac:dyDescent="0.25">
      <c r="B20" s="475" t="s">
        <v>1504</v>
      </c>
      <c r="C20" s="476">
        <v>21.981300000000001</v>
      </c>
      <c r="D20" s="475" t="s">
        <v>1507</v>
      </c>
      <c r="E20" s="477"/>
      <c r="H20" s="483" t="s">
        <v>1365</v>
      </c>
      <c r="I20" s="484">
        <f>'13. Gestión Académica'!P21</f>
        <v>0</v>
      </c>
      <c r="J20" s="196"/>
    </row>
    <row r="21" spans="2:15" x14ac:dyDescent="0.25">
      <c r="H21" s="483" t="s">
        <v>1366</v>
      </c>
      <c r="I21" s="484">
        <f>'14. Internacional... de la E.S.'!P36</f>
        <v>0</v>
      </c>
      <c r="J21" s="196"/>
    </row>
    <row r="22" spans="2:15" x14ac:dyDescent="0.25">
      <c r="H22" s="485" t="s">
        <v>1367</v>
      </c>
      <c r="I22" s="486">
        <f>'15. Gobernabilidad y Proceso...'!P29</f>
        <v>0</v>
      </c>
      <c r="J22" s="196"/>
    </row>
    <row r="23" spans="2:15" x14ac:dyDescent="0.25">
      <c r="H23" s="487" t="s">
        <v>1478</v>
      </c>
      <c r="I23" s="488">
        <f>'16. Desa. del Sistema Educ.Sup.'!P70</f>
        <v>0</v>
      </c>
      <c r="J23" s="196"/>
    </row>
    <row r="24" spans="2:15" s="467" customFormat="1" ht="15.75" thickBot="1" x14ac:dyDescent="0.3">
      <c r="H24" s="489" t="s">
        <v>1516</v>
      </c>
      <c r="I24" s="490">
        <f>'17. Gestión TIC'!P74</f>
        <v>0</v>
      </c>
      <c r="J24" s="196"/>
    </row>
    <row r="25" spans="2:15" ht="15.75" thickBot="1" x14ac:dyDescent="0.3">
      <c r="H25" s="479" t="s">
        <v>125</v>
      </c>
      <c r="I25" s="480">
        <f>SUM(I18:I23)</f>
        <v>2067212.2599999998</v>
      </c>
    </row>
    <row r="26" spans="2:15" ht="15.75" thickBot="1" x14ac:dyDescent="0.3"/>
    <row r="27" spans="2:15" ht="15.75" thickBot="1" x14ac:dyDescent="0.3">
      <c r="H27" s="430" t="s">
        <v>1369</v>
      </c>
      <c r="I27" s="431">
        <f>I14+I25</f>
        <v>5351115.42</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4</v>
      </c>
      <c r="D43" s="238">
        <f>SUMIF('2. CONTRATACION DE PERSONAL'!$C:$C,'Cuadro Resumen'!$B$40:$B$56,'2. CONTRATACION DE PERSONAL'!$G:$G)</f>
        <v>1524633.1199999999</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4</v>
      </c>
      <c r="D57" s="238">
        <f>SUM(D40:D56)</f>
        <v>1524633.1199999999</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40</v>
      </c>
      <c r="D71" s="239">
        <f>SUMIF('3. EQUIPO DE OFICINA'!$C:$C,'Cuadro Resumen'!$B$69:$B$78,'3. EQUIPO DE OFICINA'!$F:$F)</f>
        <v>40000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40</v>
      </c>
      <c r="D74" s="239">
        <f>SUMIF('3. EQUIPO DE OFICINA'!$C:$C,'Cuadro Resumen'!$B$69:$B$78,'3. EQUIPO DE OFICINA'!$F:$F)</f>
        <v>120000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80</v>
      </c>
      <c r="D80" s="240">
        <f>SUM(D69:D79)</f>
        <v>160000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4</v>
      </c>
      <c r="D86" s="83">
        <f>SUMIF('4. EQUIPO TECNOLÓGICOS'!$C:$C,'Cuadro Resumen'!$B$86:$B$102,'4. EQUIPO TECNOLÓGICOS'!F:F)</f>
        <v>140000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4</v>
      </c>
      <c r="D94" s="83">
        <f>SUMIF('4. EQUIPO TECNOLÓGICOS'!$C:$C,'Cuadro Resumen'!$B$86:$B$102,'4. EQUIPO TECNOLÓGICOS'!F:F)</f>
        <v>52000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8</v>
      </c>
      <c r="D103" s="85">
        <f>SUM(D86:D102)</f>
        <v>192000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27" t="s">
        <v>1497</v>
      </c>
      <c r="C198" s="527"/>
      <c r="D198" s="527"/>
      <c r="E198" s="527"/>
      <c r="F198" s="527"/>
    </row>
    <row r="199" spans="2:9" hidden="1" x14ac:dyDescent="0.25">
      <c r="B199" s="455" t="s">
        <v>1498</v>
      </c>
      <c r="C199" s="454" t="s">
        <v>1499</v>
      </c>
      <c r="D199" s="454" t="s">
        <v>1499</v>
      </c>
      <c r="E199" s="454" t="s">
        <v>1500</v>
      </c>
      <c r="F199" s="454" t="s">
        <v>1500</v>
      </c>
    </row>
    <row r="200" spans="2:9" hidden="1" x14ac:dyDescent="0.25">
      <c r="B200" s="453"/>
      <c r="C200" s="453" t="s">
        <v>1501</v>
      </c>
      <c r="D200" s="453" t="s">
        <v>1502</v>
      </c>
      <c r="E200" s="453" t="s">
        <v>1501</v>
      </c>
      <c r="F200" s="453" t="s">
        <v>1502</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1503</v>
      </c>
      <c r="C205" s="452">
        <v>145</v>
      </c>
      <c r="D205" s="452">
        <v>135</v>
      </c>
      <c r="E205" s="452">
        <v>185</v>
      </c>
      <c r="F205" s="452">
        <v>170</v>
      </c>
    </row>
    <row r="206" spans="2:9" hidden="1" x14ac:dyDescent="0.25">
      <c r="B206" s="450"/>
      <c r="C206" s="450"/>
      <c r="D206" s="450"/>
      <c r="E206" s="450"/>
      <c r="F206" s="450"/>
    </row>
    <row r="207" spans="2:9" hidden="1" x14ac:dyDescent="0.25">
      <c r="B207" s="528" t="s">
        <v>1504</v>
      </c>
      <c r="C207" s="528"/>
      <c r="D207" s="528"/>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27" t="s">
        <v>1497</v>
      </c>
      <c r="C210" s="527"/>
      <c r="D210" s="527"/>
      <c r="E210" s="527"/>
      <c r="F210" s="527"/>
    </row>
    <row r="211" spans="2:9" hidden="1" x14ac:dyDescent="0.25">
      <c r="B211" s="455" t="s">
        <v>1498</v>
      </c>
      <c r="C211" s="454" t="s">
        <v>1499</v>
      </c>
      <c r="D211" s="454" t="s">
        <v>1499</v>
      </c>
      <c r="E211" s="454" t="s">
        <v>1500</v>
      </c>
      <c r="F211" s="454" t="s">
        <v>1500</v>
      </c>
    </row>
    <row r="212" spans="2:9" hidden="1" x14ac:dyDescent="0.25">
      <c r="B212" s="453"/>
      <c r="C212" s="453" t="s">
        <v>1501</v>
      </c>
      <c r="D212" s="453" t="s">
        <v>1502</v>
      </c>
      <c r="E212" s="453" t="s">
        <v>1501</v>
      </c>
      <c r="F212" s="453" t="s">
        <v>1502</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1503</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1405</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7" t="s">
        <v>1406</v>
      </c>
      <c r="B3" s="577"/>
      <c r="C3" s="577"/>
      <c r="D3" s="577"/>
      <c r="E3" s="577"/>
      <c r="F3" s="577"/>
      <c r="G3" s="577"/>
      <c r="H3" s="577"/>
      <c r="I3" s="577"/>
      <c r="J3" s="577"/>
      <c r="K3" s="577"/>
      <c r="L3" s="577"/>
      <c r="M3" s="577"/>
      <c r="N3" s="577"/>
      <c r="O3" s="577"/>
      <c r="P3" s="577"/>
      <c r="Q3" s="577"/>
      <c r="R3" s="577"/>
      <c r="S3" s="577"/>
      <c r="T3" s="577"/>
      <c r="U3" s="577"/>
    </row>
    <row r="4" spans="1:21" ht="1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4" t="s">
        <v>1406</v>
      </c>
      <c r="B8" s="574" t="s">
        <v>1407</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5"/>
      <c r="B9" s="575"/>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5"/>
      <c r="B10" s="575"/>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5"/>
      <c r="B11" s="575"/>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5"/>
      <c r="B12" s="575"/>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5"/>
      <c r="B13" s="575"/>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5"/>
      <c r="B14" s="575"/>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5"/>
      <c r="B15" s="575"/>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5"/>
      <c r="B16" s="575"/>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5"/>
      <c r="B17" s="575"/>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5"/>
      <c r="B18" s="575"/>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5"/>
      <c r="B19" s="575"/>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76"/>
      <c r="B20" s="576"/>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1404</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ColWidth="11.42578125"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1451</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7" t="s">
        <v>1450</v>
      </c>
      <c r="B3" s="577"/>
      <c r="C3" s="577"/>
      <c r="D3" s="577"/>
      <c r="E3" s="577"/>
      <c r="F3" s="577"/>
      <c r="G3" s="577"/>
      <c r="H3" s="577"/>
      <c r="I3" s="577"/>
      <c r="J3" s="577"/>
      <c r="K3" s="577"/>
      <c r="L3" s="577"/>
      <c r="M3" s="577"/>
      <c r="N3" s="577"/>
      <c r="O3" s="577"/>
      <c r="P3" s="577"/>
      <c r="Q3" s="577"/>
      <c r="R3" s="577"/>
      <c r="S3" s="577"/>
      <c r="T3" s="577"/>
      <c r="U3" s="577"/>
    </row>
    <row r="4" spans="1:21" ht="1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4" t="s">
        <v>1444</v>
      </c>
      <c r="B8" s="573" t="s">
        <v>1442</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5"/>
      <c r="B9" s="573"/>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5"/>
      <c r="B10" s="573"/>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5"/>
      <c r="B11" s="573"/>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5"/>
      <c r="B12" s="573"/>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5"/>
      <c r="B13" s="573" t="s">
        <v>1449</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5"/>
      <c r="B14" s="573"/>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5"/>
      <c r="B15" s="573"/>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5"/>
      <c r="B16" s="573"/>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5"/>
      <c r="B17" s="573"/>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5"/>
      <c r="B18" s="573" t="s">
        <v>1443</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5"/>
      <c r="B19" s="573"/>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5"/>
      <c r="B20" s="573"/>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5"/>
      <c r="B21" s="573"/>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5"/>
      <c r="B22" s="573"/>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5"/>
      <c r="B23" s="574" t="s">
        <v>1445</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5"/>
      <c r="B24" s="575"/>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5"/>
      <c r="B25" s="575"/>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5"/>
      <c r="B26" s="575"/>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5"/>
      <c r="B27" s="576"/>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5"/>
      <c r="B28" s="574" t="s">
        <v>1446</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5"/>
      <c r="B29" s="575"/>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5"/>
      <c r="B30" s="575"/>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5"/>
      <c r="B31" s="575"/>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5"/>
      <c r="B32" s="576"/>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5"/>
      <c r="B33" s="573" t="s">
        <v>1447</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5"/>
      <c r="B34" s="573"/>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5"/>
      <c r="B35" s="573"/>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5"/>
      <c r="B36" s="573"/>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5"/>
      <c r="B37" s="573"/>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5"/>
      <c r="B38" s="573" t="s">
        <v>1448</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5"/>
      <c r="B39" s="573"/>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5"/>
      <c r="B40" s="573"/>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5"/>
      <c r="B41" s="573"/>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5"/>
      <c r="B42" s="573"/>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6" x14ac:dyDescent="0.3">
      <c r="A43" s="293"/>
      <c r="B43" s="294"/>
      <c r="C43" s="293" t="s">
        <v>1452</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ht="14.45" x14ac:dyDescent="0.3">
      <c r="H49" s="367"/>
      <c r="J49" s="367"/>
      <c r="L49" s="367"/>
      <c r="N49" s="367"/>
      <c r="P49" s="367"/>
    </row>
    <row r="50" spans="8:16" ht="14.45" x14ac:dyDescent="0.3">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C1" zoomScale="90" zoomScaleNormal="90" workbookViewId="0">
      <pane ySplit="7" topLeftCell="A15" activePane="bottomLeft" state="frozen"/>
      <selection activeCell="Q6" sqref="Q6"/>
      <selection pane="bottomLeft" activeCell="E21" sqref="E2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2.5703125" customWidth="1"/>
    <col min="19" max="19" width="19.140625" customWidth="1"/>
    <col min="20" max="20" width="14.28515625" customWidth="1"/>
    <col min="21" max="21" width="15.7109375" customWidth="1"/>
  </cols>
  <sheetData>
    <row r="1" spans="1:21" s="277" customFormat="1" ht="18.75" x14ac:dyDescent="0.3">
      <c r="G1" s="280" t="s">
        <v>1408</v>
      </c>
      <c r="L1" s="280"/>
      <c r="M1" s="280"/>
      <c r="N1" s="280"/>
      <c r="O1" s="280"/>
      <c r="P1" s="280"/>
      <c r="Q1" s="280"/>
      <c r="R1" s="280"/>
      <c r="S1" s="280"/>
      <c r="T1" s="280"/>
      <c r="U1" s="280"/>
    </row>
    <row r="2" spans="1:21" s="277" customFormat="1" ht="18.75" x14ac:dyDescent="0.3">
      <c r="A2" s="322" t="s">
        <v>1351</v>
      </c>
      <c r="G2" s="280"/>
      <c r="L2" s="280"/>
      <c r="M2" s="280"/>
      <c r="N2" s="280"/>
      <c r="O2" s="280"/>
      <c r="P2" s="280"/>
      <c r="Q2" s="280"/>
      <c r="R2" s="280"/>
      <c r="S2" s="280"/>
      <c r="T2" s="280"/>
      <c r="U2" s="280"/>
    </row>
    <row r="3" spans="1:21" s="277" customFormat="1" ht="27.75" customHeight="1" x14ac:dyDescent="0.2">
      <c r="A3" s="578" t="s">
        <v>1410</v>
      </c>
      <c r="B3" s="578"/>
      <c r="C3" s="578"/>
      <c r="D3" s="578"/>
      <c r="E3" s="578"/>
      <c r="F3" s="578"/>
      <c r="G3" s="578"/>
      <c r="H3" s="578"/>
      <c r="I3" s="578"/>
      <c r="J3" s="578"/>
      <c r="K3" s="578"/>
      <c r="L3" s="578"/>
      <c r="M3" s="578"/>
      <c r="N3" s="578"/>
      <c r="O3" s="578"/>
      <c r="P3" s="578"/>
      <c r="Q3" s="578"/>
      <c r="R3" s="578"/>
      <c r="S3" s="578"/>
      <c r="T3" s="578"/>
      <c r="U3" s="578"/>
    </row>
    <row r="4" spans="1:21" s="321" customFormat="1" x14ac:dyDescent="0.25">
      <c r="A4" s="579" t="s">
        <v>1416</v>
      </c>
      <c r="B4" s="579"/>
      <c r="C4" s="579"/>
      <c r="D4" s="579"/>
      <c r="E4" s="579"/>
      <c r="F4" s="579"/>
      <c r="G4" s="579"/>
      <c r="H4" s="579"/>
      <c r="I4" s="579"/>
      <c r="J4" s="579"/>
      <c r="K4" s="579"/>
      <c r="L4" s="579"/>
      <c r="M4" s="579"/>
      <c r="N4" s="579"/>
      <c r="O4" s="579"/>
      <c r="P4" s="579"/>
      <c r="Q4" s="579"/>
      <c r="R4" s="579"/>
      <c r="S4" s="579"/>
      <c r="T4" s="579"/>
      <c r="U4" s="579"/>
    </row>
    <row r="5" spans="1:21" s="66" customFormat="1" ht="23.25" customHeight="1" x14ac:dyDescent="0.25">
      <c r="A5" s="532" t="s">
        <v>97</v>
      </c>
      <c r="B5" s="534" t="s">
        <v>111</v>
      </c>
      <c r="C5" s="544" t="s">
        <v>86</v>
      </c>
      <c r="D5" s="544" t="s">
        <v>87</v>
      </c>
      <c r="E5" s="544" t="s">
        <v>392</v>
      </c>
      <c r="F5" s="544" t="s">
        <v>88</v>
      </c>
      <c r="G5" s="547" t="s">
        <v>100</v>
      </c>
      <c r="H5" s="549"/>
      <c r="I5" s="549"/>
      <c r="J5" s="549"/>
      <c r="K5" s="549"/>
      <c r="L5" s="549"/>
      <c r="M5" s="549"/>
      <c r="N5" s="548"/>
      <c r="O5" s="553" t="s">
        <v>101</v>
      </c>
      <c r="P5" s="554"/>
      <c r="Q5" s="534" t="s">
        <v>102</v>
      </c>
      <c r="R5" s="534" t="s">
        <v>103</v>
      </c>
      <c r="S5" s="534" t="s">
        <v>110</v>
      </c>
      <c r="T5" s="534" t="s">
        <v>109</v>
      </c>
      <c r="U5" s="550" t="s">
        <v>89</v>
      </c>
    </row>
    <row r="6" spans="1:21" s="66" customFormat="1" ht="15" customHeight="1" x14ac:dyDescent="0.25">
      <c r="A6" s="532"/>
      <c r="B6" s="532"/>
      <c r="C6" s="545"/>
      <c r="D6" s="545"/>
      <c r="E6" s="545"/>
      <c r="F6" s="545"/>
      <c r="G6" s="547" t="s">
        <v>104</v>
      </c>
      <c r="H6" s="548"/>
      <c r="I6" s="547" t="s">
        <v>105</v>
      </c>
      <c r="J6" s="548"/>
      <c r="K6" s="547" t="s">
        <v>106</v>
      </c>
      <c r="L6" s="548"/>
      <c r="M6" s="547" t="s">
        <v>107</v>
      </c>
      <c r="N6" s="548"/>
      <c r="O6" s="555"/>
      <c r="P6" s="556"/>
      <c r="Q6" s="532"/>
      <c r="R6" s="532"/>
      <c r="S6" s="532"/>
      <c r="T6" s="532"/>
      <c r="U6" s="551"/>
    </row>
    <row r="7" spans="1:21" s="67" customFormat="1" ht="24" customHeight="1" x14ac:dyDescent="0.25">
      <c r="A7" s="533"/>
      <c r="B7" s="533"/>
      <c r="C7" s="546"/>
      <c r="D7" s="546"/>
      <c r="E7" s="546"/>
      <c r="F7" s="546"/>
      <c r="G7" s="442" t="s">
        <v>108</v>
      </c>
      <c r="H7" s="442" t="s">
        <v>12</v>
      </c>
      <c r="I7" s="442" t="s">
        <v>108</v>
      </c>
      <c r="J7" s="442" t="s">
        <v>12</v>
      </c>
      <c r="K7" s="442" t="s">
        <v>108</v>
      </c>
      <c r="L7" s="442" t="s">
        <v>12</v>
      </c>
      <c r="M7" s="442" t="s">
        <v>108</v>
      </c>
      <c r="N7" s="442" t="s">
        <v>12</v>
      </c>
      <c r="O7" s="442" t="s">
        <v>108</v>
      </c>
      <c r="P7" s="442" t="s">
        <v>12</v>
      </c>
      <c r="Q7" s="533"/>
      <c r="R7" s="533"/>
      <c r="S7" s="533"/>
      <c r="T7" s="533"/>
      <c r="U7" s="552"/>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60" t="s">
        <v>1411</v>
      </c>
      <c r="B9" s="557" t="s">
        <v>1412</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560"/>
      <c r="B10" s="558"/>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x14ac:dyDescent="0.25">
      <c r="A11" s="560"/>
      <c r="B11" s="558"/>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560"/>
      <c r="B12" s="558"/>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560"/>
      <c r="B13" s="558"/>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560"/>
      <c r="B14" s="559"/>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60"/>
      <c r="B15" s="557" t="s">
        <v>1413</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60"/>
      <c r="B16" s="558"/>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60"/>
      <c r="B17" s="558"/>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60"/>
      <c r="B18" s="558"/>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60"/>
      <c r="B19" s="558"/>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60"/>
      <c r="B20" s="559"/>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05.75" customHeight="1" x14ac:dyDescent="0.25">
      <c r="A21" s="560"/>
      <c r="B21" s="557" t="s">
        <v>1414</v>
      </c>
      <c r="C21" s="278" t="s">
        <v>1583</v>
      </c>
      <c r="D21" s="278" t="s">
        <v>1584</v>
      </c>
      <c r="E21" s="278" t="s">
        <v>1589</v>
      </c>
      <c r="F21" s="278" t="s">
        <v>1585</v>
      </c>
      <c r="G21" s="364">
        <v>1</v>
      </c>
      <c r="H21" s="365">
        <f>'4. EQUIPO TECNOLÓGICOS'!D10+'3. EQUIPO DE OFICINA'!D10</f>
        <v>352000</v>
      </c>
      <c r="I21" s="278"/>
      <c r="J21" s="365"/>
      <c r="K21" s="278"/>
      <c r="L21" s="365"/>
      <c r="M21" s="278"/>
      <c r="N21" s="365"/>
      <c r="O21" s="402">
        <f t="shared" si="1"/>
        <v>1</v>
      </c>
      <c r="P21" s="403">
        <f t="shared" si="2"/>
        <v>352000</v>
      </c>
      <c r="Q21" s="278"/>
      <c r="R21" s="278" t="s">
        <v>1586</v>
      </c>
      <c r="S21" s="278" t="s">
        <v>1587</v>
      </c>
      <c r="T21" s="278" t="s">
        <v>1553</v>
      </c>
      <c r="U21" s="278" t="s">
        <v>1588</v>
      </c>
    </row>
    <row r="22" spans="1:21" s="367" customFormat="1" ht="15.75" x14ac:dyDescent="0.25">
      <c r="A22" s="560"/>
      <c r="B22" s="558"/>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60"/>
      <c r="B23" s="558"/>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60"/>
      <c r="B24" s="558"/>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60"/>
      <c r="B25" s="558"/>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60"/>
      <c r="B26" s="559"/>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557" t="s">
        <v>1415</v>
      </c>
      <c r="B27" s="557" t="s">
        <v>1417</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558"/>
      <c r="B28" s="558"/>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558"/>
      <c r="B29" s="558"/>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558"/>
      <c r="B30" s="558"/>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58"/>
      <c r="B31" s="558"/>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58"/>
      <c r="B32" s="559"/>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558"/>
      <c r="B33" s="557" t="s">
        <v>1418</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558"/>
      <c r="B34" s="558"/>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558"/>
      <c r="B35" s="558"/>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558"/>
      <c r="B36" s="558"/>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558"/>
      <c r="B37" s="558"/>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559"/>
      <c r="B38" s="559"/>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1409</v>
      </c>
      <c r="D39" s="300"/>
      <c r="E39" s="300"/>
      <c r="F39" s="301"/>
      <c r="G39" s="265">
        <f t="shared" ref="G39:P39" si="3">SUM(G9:G38)</f>
        <v>1</v>
      </c>
      <c r="H39" s="233">
        <f t="shared" si="3"/>
        <v>352000</v>
      </c>
      <c r="I39" s="265">
        <f t="shared" si="3"/>
        <v>0</v>
      </c>
      <c r="J39" s="233">
        <f t="shared" si="3"/>
        <v>0</v>
      </c>
      <c r="K39" s="265">
        <f t="shared" si="3"/>
        <v>0</v>
      </c>
      <c r="L39" s="233">
        <f t="shared" si="3"/>
        <v>0</v>
      </c>
      <c r="M39" s="265">
        <f t="shared" si="3"/>
        <v>0</v>
      </c>
      <c r="N39" s="233">
        <f t="shared" si="3"/>
        <v>0</v>
      </c>
      <c r="O39" s="233">
        <f t="shared" si="3"/>
        <v>1</v>
      </c>
      <c r="P39" s="233">
        <f t="shared" si="3"/>
        <v>352000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C1" zoomScale="84" zoomScaleNormal="84" workbookViewId="0">
      <pane ySplit="6" topLeftCell="A7" activePane="bottomLeft" state="frozen"/>
      <selection activeCell="R5" sqref="R5"/>
      <selection pane="bottomLeft" activeCell="N8" sqref="N8"/>
    </sheetView>
  </sheetViews>
  <sheetFormatPr baseColWidth="10" defaultRowHeight="15" x14ac:dyDescent="0.25"/>
  <cols>
    <col min="1" max="2" width="21.7109375" customWidth="1"/>
    <col min="3" max="6" width="27.42578125" customWidth="1"/>
    <col min="7" max="7" width="15.28515625" customWidth="1"/>
    <col min="8" max="8" width="17.42578125" style="234" customWidth="1"/>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s="367" customFormat="1" ht="15.6" x14ac:dyDescent="0.3">
      <c r="A7" s="443"/>
      <c r="B7" s="444"/>
      <c r="C7" s="445"/>
      <c r="D7" s="445"/>
      <c r="E7" s="446"/>
      <c r="F7" s="445"/>
      <c r="G7" s="447"/>
      <c r="H7" s="447"/>
      <c r="I7" s="447"/>
      <c r="J7" s="447"/>
      <c r="K7" s="447"/>
      <c r="L7" s="447"/>
      <c r="M7" s="447"/>
      <c r="N7" s="447"/>
      <c r="O7" s="447"/>
      <c r="P7" s="447"/>
      <c r="Q7" s="448"/>
      <c r="R7" s="448"/>
      <c r="S7" s="448"/>
      <c r="T7" s="448"/>
      <c r="U7" s="449"/>
    </row>
    <row r="8" spans="1:21" ht="295.14999999999998" customHeight="1" x14ac:dyDescent="0.25">
      <c r="A8" s="560" t="s">
        <v>1420</v>
      </c>
      <c r="B8" s="557" t="s">
        <v>1421</v>
      </c>
      <c r="C8" s="327" t="s">
        <v>1561</v>
      </c>
      <c r="D8" s="327" t="s">
        <v>1562</v>
      </c>
      <c r="E8" s="327" t="s">
        <v>1563</v>
      </c>
      <c r="F8" s="327" t="s">
        <v>1564</v>
      </c>
      <c r="G8" s="357">
        <v>1</v>
      </c>
      <c r="H8" s="358">
        <f>P8</f>
        <v>1715212.2599999998</v>
      </c>
      <c r="I8" s="357"/>
      <c r="J8" s="358"/>
      <c r="K8" s="357"/>
      <c r="L8" s="358"/>
      <c r="M8" s="357"/>
      <c r="N8" s="358"/>
      <c r="O8" s="402">
        <f t="shared" ref="O8" si="0">G8+I8+K8+M8</f>
        <v>1</v>
      </c>
      <c r="P8" s="403">
        <f>'2. CONTRATACION DE PERSONAL'!D10</f>
        <v>1715212.2599999998</v>
      </c>
      <c r="Q8" s="327"/>
      <c r="R8" s="327" t="s">
        <v>1572</v>
      </c>
      <c r="S8" s="509" t="s">
        <v>1570</v>
      </c>
      <c r="T8" s="509" t="s">
        <v>1565</v>
      </c>
      <c r="U8" s="509" t="s">
        <v>1571</v>
      </c>
    </row>
    <row r="9" spans="1:21" ht="15.75" x14ac:dyDescent="0.25">
      <c r="A9" s="560"/>
      <c r="B9" s="558"/>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60"/>
      <c r="B10" s="558"/>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60"/>
      <c r="B11" s="558"/>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60"/>
      <c r="B12" s="558"/>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60"/>
      <c r="B13" s="558"/>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60"/>
      <c r="B14" s="558"/>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60"/>
      <c r="B15" s="558"/>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60"/>
      <c r="B16" s="558"/>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60"/>
      <c r="B17" s="558"/>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60"/>
      <c r="B18" s="558"/>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60"/>
      <c r="B19" s="558"/>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60"/>
      <c r="B20" s="559"/>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1519</v>
      </c>
      <c r="D21" s="294"/>
      <c r="E21" s="294"/>
      <c r="F21" s="295"/>
      <c r="G21" s="288">
        <f t="shared" ref="G21:O21" si="7">SUM(G8:G20)</f>
        <v>1</v>
      </c>
      <c r="H21" s="236">
        <f t="shared" si="7"/>
        <v>1715212.2599999998</v>
      </c>
      <c r="I21" s="288">
        <f t="shared" si="7"/>
        <v>0</v>
      </c>
      <c r="J21" s="236">
        <f t="shared" si="7"/>
        <v>0</v>
      </c>
      <c r="K21" s="288">
        <f t="shared" si="7"/>
        <v>0</v>
      </c>
      <c r="L21" s="236">
        <f t="shared" si="7"/>
        <v>0</v>
      </c>
      <c r="M21" s="288">
        <f t="shared" si="7"/>
        <v>0</v>
      </c>
      <c r="N21" s="236">
        <f t="shared" si="7"/>
        <v>0</v>
      </c>
      <c r="O21" s="236">
        <f t="shared" si="7"/>
        <v>1</v>
      </c>
      <c r="P21" s="236">
        <f>SUM(P8:P20)</f>
        <v>1715212.2599999998</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A9" sqref="A9:A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1353</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80" t="s">
        <v>1352</v>
      </c>
      <c r="B4" s="580"/>
      <c r="C4" s="580"/>
      <c r="D4" s="580"/>
      <c r="E4" s="580"/>
      <c r="F4" s="580"/>
      <c r="G4" s="580"/>
      <c r="H4" s="580"/>
      <c r="I4" s="580"/>
      <c r="J4" s="580"/>
      <c r="K4" s="580"/>
      <c r="L4" s="580"/>
      <c r="M4" s="580"/>
      <c r="N4" s="580"/>
      <c r="O4" s="580"/>
      <c r="P4" s="580"/>
      <c r="Q4" s="580"/>
      <c r="R4" s="580"/>
      <c r="S4" s="580"/>
      <c r="T4" s="580"/>
      <c r="U4" s="580"/>
    </row>
    <row r="5" spans="1:21" ht="14.45" customHeight="1" x14ac:dyDescent="0.25">
      <c r="A5" s="532" t="s">
        <v>97</v>
      </c>
      <c r="B5" s="534" t="s">
        <v>111</v>
      </c>
      <c r="C5" s="544" t="s">
        <v>86</v>
      </c>
      <c r="D5" s="544" t="s">
        <v>87</v>
      </c>
      <c r="E5" s="544" t="s">
        <v>392</v>
      </c>
      <c r="F5" s="544" t="s">
        <v>88</v>
      </c>
      <c r="G5" s="547" t="s">
        <v>100</v>
      </c>
      <c r="H5" s="549"/>
      <c r="I5" s="549"/>
      <c r="J5" s="549"/>
      <c r="K5" s="549"/>
      <c r="L5" s="549"/>
      <c r="M5" s="549"/>
      <c r="N5" s="548"/>
      <c r="O5" s="553" t="s">
        <v>101</v>
      </c>
      <c r="P5" s="554"/>
      <c r="Q5" s="534" t="s">
        <v>102</v>
      </c>
      <c r="R5" s="534" t="s">
        <v>103</v>
      </c>
      <c r="S5" s="534" t="s">
        <v>110</v>
      </c>
      <c r="T5" s="534" t="s">
        <v>109</v>
      </c>
      <c r="U5" s="550" t="s">
        <v>89</v>
      </c>
    </row>
    <row r="6" spans="1:21" ht="14.45" customHeight="1" x14ac:dyDescent="0.25">
      <c r="A6" s="532"/>
      <c r="B6" s="532"/>
      <c r="C6" s="545"/>
      <c r="D6" s="545"/>
      <c r="E6" s="545"/>
      <c r="F6" s="545"/>
      <c r="G6" s="547" t="s">
        <v>104</v>
      </c>
      <c r="H6" s="548"/>
      <c r="I6" s="547" t="s">
        <v>105</v>
      </c>
      <c r="J6" s="548"/>
      <c r="K6" s="547" t="s">
        <v>106</v>
      </c>
      <c r="L6" s="548"/>
      <c r="M6" s="547" t="s">
        <v>107</v>
      </c>
      <c r="N6" s="548"/>
      <c r="O6" s="555"/>
      <c r="P6" s="556"/>
      <c r="Q6" s="532"/>
      <c r="R6" s="532"/>
      <c r="S6" s="532"/>
      <c r="T6" s="532"/>
      <c r="U6" s="551"/>
    </row>
    <row r="7" spans="1:21" ht="25.5" x14ac:dyDescent="0.25">
      <c r="A7" s="533"/>
      <c r="B7" s="533"/>
      <c r="C7" s="546"/>
      <c r="D7" s="546"/>
      <c r="E7" s="546"/>
      <c r="F7" s="546"/>
      <c r="G7" s="442" t="s">
        <v>108</v>
      </c>
      <c r="H7" s="442" t="s">
        <v>12</v>
      </c>
      <c r="I7" s="442" t="s">
        <v>108</v>
      </c>
      <c r="J7" s="442" t="s">
        <v>12</v>
      </c>
      <c r="K7" s="442" t="s">
        <v>108</v>
      </c>
      <c r="L7" s="442" t="s">
        <v>12</v>
      </c>
      <c r="M7" s="442" t="s">
        <v>108</v>
      </c>
      <c r="N7" s="442" t="s">
        <v>12</v>
      </c>
      <c r="O7" s="442" t="s">
        <v>108</v>
      </c>
      <c r="P7" s="442" t="s">
        <v>12</v>
      </c>
      <c r="Q7" s="533"/>
      <c r="R7" s="533"/>
      <c r="S7" s="533"/>
      <c r="T7" s="533"/>
      <c r="U7" s="552"/>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1" t="s">
        <v>1423</v>
      </c>
      <c r="B9" s="535" t="s">
        <v>1424</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82"/>
      <c r="B10" s="536"/>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82"/>
      <c r="B11" s="536"/>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82"/>
      <c r="B12" s="536"/>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82"/>
      <c r="B13" s="536"/>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82"/>
      <c r="B14" s="536"/>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82"/>
      <c r="B15" s="536"/>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82"/>
      <c r="B16" s="536"/>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82"/>
      <c r="B17" s="536"/>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82"/>
      <c r="B18" s="536"/>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82"/>
      <c r="B19" s="536"/>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83"/>
      <c r="B20" s="537"/>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92" t="s">
        <v>1345</v>
      </c>
      <c r="B1" s="592"/>
      <c r="C1" s="592"/>
      <c r="D1" s="592"/>
      <c r="E1" s="592"/>
      <c r="F1" s="592"/>
      <c r="G1" s="592"/>
      <c r="H1" s="592"/>
      <c r="I1" s="592"/>
      <c r="J1" s="592"/>
      <c r="K1" s="592"/>
      <c r="L1" s="592"/>
      <c r="M1" s="592"/>
      <c r="N1" s="592"/>
      <c r="O1" s="592"/>
      <c r="P1" s="592"/>
      <c r="Q1" s="592"/>
      <c r="R1" s="592"/>
      <c r="S1" s="592"/>
      <c r="T1" s="592"/>
      <c r="U1" s="592"/>
    </row>
    <row r="2" spans="1:21" x14ac:dyDescent="0.25">
      <c r="A2" s="593" t="s">
        <v>1425</v>
      </c>
      <c r="B2" s="593"/>
      <c r="C2" s="593"/>
      <c r="D2" s="593"/>
      <c r="E2" s="593"/>
      <c r="F2" s="593"/>
      <c r="G2" s="593"/>
      <c r="H2" s="593"/>
      <c r="I2" s="593"/>
      <c r="J2" s="593"/>
      <c r="K2" s="593"/>
      <c r="L2" s="593"/>
      <c r="M2" s="593"/>
      <c r="N2" s="593"/>
      <c r="O2" s="593"/>
      <c r="P2" s="593"/>
      <c r="Q2" s="593"/>
      <c r="R2" s="593"/>
      <c r="S2" s="593"/>
      <c r="T2" s="593"/>
      <c r="U2" s="593"/>
    </row>
    <row r="3" spans="1:21" ht="13.5" customHeight="1" x14ac:dyDescent="0.25">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2" t="s">
        <v>97</v>
      </c>
      <c r="B4" s="534" t="s">
        <v>111</v>
      </c>
      <c r="C4" s="544" t="s">
        <v>86</v>
      </c>
      <c r="D4" s="544" t="s">
        <v>87</v>
      </c>
      <c r="E4" s="544" t="s">
        <v>392</v>
      </c>
      <c r="F4" s="544" t="s">
        <v>88</v>
      </c>
      <c r="G4" s="547" t="s">
        <v>100</v>
      </c>
      <c r="H4" s="549"/>
      <c r="I4" s="549"/>
      <c r="J4" s="549"/>
      <c r="K4" s="549"/>
      <c r="L4" s="549"/>
      <c r="M4" s="549"/>
      <c r="N4" s="548"/>
      <c r="O4" s="553" t="s">
        <v>101</v>
      </c>
      <c r="P4" s="554"/>
      <c r="Q4" s="534" t="s">
        <v>102</v>
      </c>
      <c r="R4" s="534" t="s">
        <v>103</v>
      </c>
      <c r="S4" s="534" t="s">
        <v>110</v>
      </c>
      <c r="T4" s="534" t="s">
        <v>109</v>
      </c>
      <c r="U4" s="550" t="s">
        <v>89</v>
      </c>
    </row>
    <row r="5" spans="1:21" ht="15" customHeight="1" x14ac:dyDescent="0.25">
      <c r="A5" s="532"/>
      <c r="B5" s="532"/>
      <c r="C5" s="545"/>
      <c r="D5" s="545"/>
      <c r="E5" s="545"/>
      <c r="F5" s="545"/>
      <c r="G5" s="547" t="s">
        <v>104</v>
      </c>
      <c r="H5" s="548"/>
      <c r="I5" s="547" t="s">
        <v>105</v>
      </c>
      <c r="J5" s="548"/>
      <c r="K5" s="547" t="s">
        <v>106</v>
      </c>
      <c r="L5" s="548"/>
      <c r="M5" s="547" t="s">
        <v>107</v>
      </c>
      <c r="N5" s="548"/>
      <c r="O5" s="555"/>
      <c r="P5" s="556"/>
      <c r="Q5" s="532"/>
      <c r="R5" s="532"/>
      <c r="S5" s="532"/>
      <c r="T5" s="532"/>
      <c r="U5" s="551"/>
    </row>
    <row r="6" spans="1:21" ht="25.5" x14ac:dyDescent="0.25">
      <c r="A6" s="533"/>
      <c r="B6" s="533"/>
      <c r="C6" s="546"/>
      <c r="D6" s="546"/>
      <c r="E6" s="546"/>
      <c r="F6" s="546"/>
      <c r="G6" s="442" t="s">
        <v>108</v>
      </c>
      <c r="H6" s="442" t="s">
        <v>12</v>
      </c>
      <c r="I6" s="442" t="s">
        <v>108</v>
      </c>
      <c r="J6" s="442" t="s">
        <v>12</v>
      </c>
      <c r="K6" s="442" t="s">
        <v>108</v>
      </c>
      <c r="L6" s="442" t="s">
        <v>12</v>
      </c>
      <c r="M6" s="442" t="s">
        <v>108</v>
      </c>
      <c r="N6" s="442" t="s">
        <v>12</v>
      </c>
      <c r="O6" s="442" t="s">
        <v>108</v>
      </c>
      <c r="P6" s="442" t="s">
        <v>12</v>
      </c>
      <c r="Q6" s="533"/>
      <c r="R6" s="533"/>
      <c r="S6" s="533"/>
      <c r="T6" s="533"/>
      <c r="U6" s="55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38" t="s">
        <v>1520</v>
      </c>
      <c r="B8" s="587" t="s">
        <v>1521</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39"/>
      <c r="B9" s="587"/>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39"/>
      <c r="B10" s="587"/>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39"/>
      <c r="B11" s="587"/>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39"/>
      <c r="B12" s="587"/>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39"/>
      <c r="B13" s="587"/>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39"/>
      <c r="B14" s="587"/>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39"/>
      <c r="B15" s="587"/>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39"/>
      <c r="B16" s="587"/>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39"/>
      <c r="B17" s="587"/>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39"/>
      <c r="B18" s="587"/>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39"/>
      <c r="B19" s="584" t="s">
        <v>1522</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39"/>
      <c r="B20" s="585"/>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39"/>
      <c r="B21" s="585"/>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39"/>
      <c r="B22" s="585"/>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39"/>
      <c r="B23" s="585"/>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39"/>
      <c r="B24" s="585"/>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39"/>
      <c r="B25" s="585"/>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39"/>
      <c r="B26" s="585"/>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39"/>
      <c r="B27" s="585"/>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39"/>
      <c r="B28" s="585"/>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39"/>
      <c r="B29" s="586"/>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39"/>
      <c r="B30" s="588" t="s">
        <v>1523</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39"/>
      <c r="B31" s="588"/>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39"/>
      <c r="B32" s="588"/>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39"/>
      <c r="B33" s="588"/>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39"/>
      <c r="B34" s="588"/>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39"/>
      <c r="B35" s="588"/>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89" t="s">
        <v>1346</v>
      </c>
      <c r="B36" s="590"/>
      <c r="C36" s="590"/>
      <c r="D36" s="590"/>
      <c r="E36" s="590"/>
      <c r="F36" s="591"/>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13"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595" t="s">
        <v>1355</v>
      </c>
      <c r="F1" s="595"/>
      <c r="G1" s="595"/>
      <c r="H1" s="595"/>
      <c r="I1" s="595"/>
      <c r="J1" s="595"/>
      <c r="K1" s="595"/>
      <c r="L1" s="595"/>
      <c r="M1" s="291"/>
      <c r="N1" s="291"/>
      <c r="O1" s="291"/>
      <c r="P1" s="291"/>
      <c r="Q1" s="291"/>
      <c r="R1" s="291"/>
      <c r="S1" s="291"/>
      <c r="T1" s="291"/>
      <c r="U1" s="291"/>
      <c r="V1" s="291"/>
      <c r="W1" s="291"/>
      <c r="X1" s="291"/>
      <c r="Y1" s="291"/>
      <c r="Z1" s="291"/>
      <c r="AA1" s="291"/>
    </row>
    <row r="2" spans="1:27" ht="18.75" x14ac:dyDescent="0.25">
      <c r="A2" s="319" t="s">
        <v>1354</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80" t="s">
        <v>1429</v>
      </c>
      <c r="B5" s="596"/>
      <c r="C5" s="596"/>
      <c r="D5" s="596"/>
      <c r="E5" s="596"/>
      <c r="F5" s="596"/>
      <c r="G5" s="596"/>
      <c r="H5" s="596"/>
      <c r="I5" s="596"/>
      <c r="J5" s="596"/>
      <c r="K5" s="596"/>
      <c r="L5" s="596"/>
      <c r="M5" s="596"/>
      <c r="N5" s="596"/>
      <c r="O5" s="596"/>
      <c r="P5" s="596"/>
      <c r="Q5" s="596"/>
      <c r="R5" s="596"/>
      <c r="S5" s="596"/>
      <c r="T5" s="596"/>
      <c r="U5" s="596"/>
    </row>
    <row r="6" spans="1:27" ht="15" customHeight="1" x14ac:dyDescent="0.25">
      <c r="A6" s="532" t="s">
        <v>97</v>
      </c>
      <c r="B6" s="534" t="s">
        <v>111</v>
      </c>
      <c r="C6" s="544" t="s">
        <v>86</v>
      </c>
      <c r="D6" s="544" t="s">
        <v>87</v>
      </c>
      <c r="E6" s="544" t="s">
        <v>392</v>
      </c>
      <c r="F6" s="544" t="s">
        <v>88</v>
      </c>
      <c r="G6" s="547" t="s">
        <v>100</v>
      </c>
      <c r="H6" s="549"/>
      <c r="I6" s="549"/>
      <c r="J6" s="549"/>
      <c r="K6" s="549"/>
      <c r="L6" s="549"/>
      <c r="M6" s="549"/>
      <c r="N6" s="548"/>
      <c r="O6" s="553" t="s">
        <v>101</v>
      </c>
      <c r="P6" s="554"/>
      <c r="Q6" s="534" t="s">
        <v>102</v>
      </c>
      <c r="R6" s="534" t="s">
        <v>103</v>
      </c>
      <c r="S6" s="534" t="s">
        <v>110</v>
      </c>
      <c r="T6" s="534" t="s">
        <v>109</v>
      </c>
      <c r="U6" s="550" t="s">
        <v>89</v>
      </c>
    </row>
    <row r="7" spans="1:27" ht="15" customHeight="1" x14ac:dyDescent="0.25">
      <c r="A7" s="532"/>
      <c r="B7" s="532"/>
      <c r="C7" s="545"/>
      <c r="D7" s="545"/>
      <c r="E7" s="545"/>
      <c r="F7" s="545"/>
      <c r="G7" s="547" t="s">
        <v>104</v>
      </c>
      <c r="H7" s="548"/>
      <c r="I7" s="547" t="s">
        <v>105</v>
      </c>
      <c r="J7" s="548"/>
      <c r="K7" s="547" t="s">
        <v>106</v>
      </c>
      <c r="L7" s="548"/>
      <c r="M7" s="547" t="s">
        <v>107</v>
      </c>
      <c r="N7" s="548"/>
      <c r="O7" s="555"/>
      <c r="P7" s="556"/>
      <c r="Q7" s="532"/>
      <c r="R7" s="532"/>
      <c r="S7" s="532"/>
      <c r="T7" s="532"/>
      <c r="U7" s="551"/>
    </row>
    <row r="8" spans="1:27" ht="25.5" x14ac:dyDescent="0.25">
      <c r="A8" s="533"/>
      <c r="B8" s="533"/>
      <c r="C8" s="546"/>
      <c r="D8" s="546"/>
      <c r="E8" s="546"/>
      <c r="F8" s="546"/>
      <c r="G8" s="442" t="s">
        <v>108</v>
      </c>
      <c r="H8" s="442" t="s">
        <v>12</v>
      </c>
      <c r="I8" s="442" t="s">
        <v>108</v>
      </c>
      <c r="J8" s="442" t="s">
        <v>12</v>
      </c>
      <c r="K8" s="442" t="s">
        <v>108</v>
      </c>
      <c r="L8" s="442" t="s">
        <v>12</v>
      </c>
      <c r="M8" s="442" t="s">
        <v>108</v>
      </c>
      <c r="N8" s="442" t="s">
        <v>12</v>
      </c>
      <c r="O8" s="442" t="s">
        <v>108</v>
      </c>
      <c r="P8" s="442" t="s">
        <v>12</v>
      </c>
      <c r="Q8" s="533"/>
      <c r="R8" s="533"/>
      <c r="S8" s="533"/>
      <c r="T8" s="533"/>
      <c r="U8" s="552"/>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94" t="s">
        <v>1431</v>
      </c>
      <c r="B10" s="594" t="s">
        <v>1430</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594"/>
      <c r="B11" s="594"/>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594"/>
      <c r="B12" s="594"/>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594"/>
      <c r="B13" s="594"/>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594"/>
      <c r="B14" s="594"/>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594"/>
      <c r="B15" s="594"/>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594"/>
      <c r="B16" s="594"/>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35" t="s">
        <v>1433</v>
      </c>
      <c r="B17" s="535"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36"/>
      <c r="B18" s="536"/>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36"/>
      <c r="B19" s="536"/>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36"/>
      <c r="B20" s="536"/>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36"/>
      <c r="B21" s="536"/>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37"/>
      <c r="B22" s="537"/>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594" t="s">
        <v>1434</v>
      </c>
      <c r="B23" s="535"/>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594"/>
      <c r="B24" s="536"/>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594"/>
      <c r="B25" s="536"/>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594"/>
      <c r="B26" s="536"/>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594"/>
      <c r="B27" s="536"/>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594"/>
      <c r="B28" s="537"/>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97" t="s">
        <v>1479</v>
      </c>
      <c r="F1" s="597"/>
      <c r="G1" s="597"/>
      <c r="H1" s="597"/>
      <c r="I1" s="597"/>
      <c r="J1" s="597"/>
      <c r="K1" s="597"/>
      <c r="L1" s="59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1354</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1486</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2" t="s">
        <v>97</v>
      </c>
      <c r="B6" s="534" t="s">
        <v>111</v>
      </c>
      <c r="C6" s="544" t="s">
        <v>86</v>
      </c>
      <c r="D6" s="544" t="s">
        <v>87</v>
      </c>
      <c r="E6" s="544" t="s">
        <v>392</v>
      </c>
      <c r="F6" s="544" t="s">
        <v>88</v>
      </c>
      <c r="G6" s="547" t="s">
        <v>100</v>
      </c>
      <c r="H6" s="549"/>
      <c r="I6" s="549"/>
      <c r="J6" s="549"/>
      <c r="K6" s="549"/>
      <c r="L6" s="549"/>
      <c r="M6" s="549"/>
      <c r="N6" s="548"/>
      <c r="O6" s="553" t="s">
        <v>101</v>
      </c>
      <c r="P6" s="554"/>
      <c r="Q6" s="534" t="s">
        <v>102</v>
      </c>
      <c r="R6" s="534" t="s">
        <v>103</v>
      </c>
      <c r="S6" s="534" t="s">
        <v>110</v>
      </c>
      <c r="T6" s="534" t="s">
        <v>109</v>
      </c>
      <c r="U6" s="550" t="s">
        <v>89</v>
      </c>
    </row>
    <row r="7" spans="1:42" ht="15" customHeight="1" x14ac:dyDescent="0.25">
      <c r="A7" s="532"/>
      <c r="B7" s="532"/>
      <c r="C7" s="545"/>
      <c r="D7" s="545"/>
      <c r="E7" s="545"/>
      <c r="F7" s="545"/>
      <c r="G7" s="547" t="s">
        <v>104</v>
      </c>
      <c r="H7" s="548"/>
      <c r="I7" s="547" t="s">
        <v>105</v>
      </c>
      <c r="J7" s="548"/>
      <c r="K7" s="547" t="s">
        <v>106</v>
      </c>
      <c r="L7" s="548"/>
      <c r="M7" s="547" t="s">
        <v>107</v>
      </c>
      <c r="N7" s="548"/>
      <c r="O7" s="555"/>
      <c r="P7" s="556"/>
      <c r="Q7" s="532"/>
      <c r="R7" s="532"/>
      <c r="S7" s="532"/>
      <c r="T7" s="532"/>
      <c r="U7" s="551"/>
    </row>
    <row r="8" spans="1:42" ht="25.5" x14ac:dyDescent="0.25">
      <c r="A8" s="533"/>
      <c r="B8" s="533"/>
      <c r="C8" s="546"/>
      <c r="D8" s="546"/>
      <c r="E8" s="546"/>
      <c r="F8" s="546"/>
      <c r="G8" s="442" t="s">
        <v>108</v>
      </c>
      <c r="H8" s="442" t="s">
        <v>12</v>
      </c>
      <c r="I8" s="442" t="s">
        <v>108</v>
      </c>
      <c r="J8" s="442" t="s">
        <v>12</v>
      </c>
      <c r="K8" s="442" t="s">
        <v>108</v>
      </c>
      <c r="L8" s="442" t="s">
        <v>12</v>
      </c>
      <c r="M8" s="442" t="s">
        <v>108</v>
      </c>
      <c r="N8" s="442" t="s">
        <v>12</v>
      </c>
      <c r="O8" s="442" t="s">
        <v>108</v>
      </c>
      <c r="P8" s="442" t="s">
        <v>12</v>
      </c>
      <c r="Q8" s="533"/>
      <c r="R8" s="533"/>
      <c r="S8" s="533"/>
      <c r="T8" s="533"/>
      <c r="U8" s="552"/>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35" t="s">
        <v>1487</v>
      </c>
      <c r="B10" s="535" t="s">
        <v>1488</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36"/>
      <c r="B11" s="536"/>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36"/>
      <c r="B12" s="536"/>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36"/>
      <c r="B13" s="536"/>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36"/>
      <c r="B14" s="536"/>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36"/>
      <c r="B15" s="536"/>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36"/>
      <c r="B16" s="536"/>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36"/>
      <c r="B17" s="537"/>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36"/>
      <c r="B18" s="535" t="s">
        <v>1489</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36"/>
      <c r="B19" s="536"/>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36"/>
      <c r="B20" s="536"/>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36"/>
      <c r="B21" s="536"/>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36"/>
      <c r="B22" s="536"/>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36"/>
      <c r="B23" s="536"/>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36"/>
      <c r="B24" s="537"/>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36"/>
      <c r="B25" s="535" t="s">
        <v>1490</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36"/>
      <c r="B26" s="536"/>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36"/>
      <c r="B27" s="536"/>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36"/>
      <c r="B28" s="537"/>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36"/>
      <c r="B29" s="535" t="s">
        <v>1491</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36"/>
      <c r="B30" s="536"/>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36"/>
      <c r="B31" s="536"/>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36"/>
      <c r="B32" s="536"/>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36"/>
      <c r="B33" s="536"/>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36"/>
      <c r="B34" s="536"/>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36"/>
      <c r="B35" s="536"/>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36"/>
      <c r="B36" s="536"/>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36"/>
      <c r="B37" s="536"/>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36"/>
      <c r="B38" s="536"/>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36"/>
      <c r="B39" s="536"/>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37"/>
      <c r="B40" s="537"/>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35" t="s">
        <v>1492</v>
      </c>
      <c r="B41" s="535" t="s">
        <v>1493</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36"/>
      <c r="B42" s="536"/>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36"/>
      <c r="B43" s="536"/>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36"/>
      <c r="B44" s="536"/>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36"/>
      <c r="B45" s="536"/>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36"/>
      <c r="B46" s="536"/>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36"/>
      <c r="B47" s="536"/>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36"/>
      <c r="B48" s="536"/>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36"/>
      <c r="B49" s="537"/>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36"/>
      <c r="B50" s="535" t="s">
        <v>1494</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36"/>
      <c r="B51" s="536"/>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36"/>
      <c r="B52" s="536"/>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36"/>
      <c r="B53" s="536"/>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36"/>
      <c r="B54" s="536"/>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36"/>
      <c r="B55" s="536"/>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36"/>
      <c r="B56" s="536"/>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36"/>
      <c r="B57" s="536"/>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36"/>
      <c r="B58" s="536"/>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36"/>
      <c r="B59" s="536"/>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36"/>
      <c r="B60" s="536"/>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36"/>
      <c r="B61" s="536"/>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37"/>
      <c r="B62" s="537"/>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35" t="s">
        <v>1495</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36"/>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36"/>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36"/>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36"/>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36"/>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37"/>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1480</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D1" zoomScale="80" zoomScaleNormal="80" workbookViewId="0">
      <pane ySplit="9" topLeftCell="A76" activePane="bottomLeft" state="frozen"/>
      <selection activeCell="K7" sqref="K7"/>
      <selection pane="bottomLeft"/>
    </sheetView>
  </sheetViews>
  <sheetFormatPr baseColWidth="10" defaultColWidth="11.42578125"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597" t="s">
        <v>1514</v>
      </c>
      <c r="F1" s="597"/>
      <c r="G1" s="597"/>
      <c r="H1" s="597"/>
      <c r="I1" s="597"/>
      <c r="J1" s="597"/>
      <c r="K1" s="597"/>
      <c r="L1" s="59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1354</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1510</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1511</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1512</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1513</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2" t="s">
        <v>97</v>
      </c>
      <c r="B7" s="534" t="s">
        <v>111</v>
      </c>
      <c r="C7" s="544" t="s">
        <v>86</v>
      </c>
      <c r="D7" s="544" t="s">
        <v>87</v>
      </c>
      <c r="E7" s="544" t="s">
        <v>392</v>
      </c>
      <c r="F7" s="544" t="s">
        <v>88</v>
      </c>
      <c r="G7" s="547" t="s">
        <v>100</v>
      </c>
      <c r="H7" s="549"/>
      <c r="I7" s="549"/>
      <c r="J7" s="549"/>
      <c r="K7" s="549"/>
      <c r="L7" s="549"/>
      <c r="M7" s="549"/>
      <c r="N7" s="548"/>
      <c r="O7" s="553" t="s">
        <v>101</v>
      </c>
      <c r="P7" s="554"/>
      <c r="Q7" s="534" t="s">
        <v>102</v>
      </c>
      <c r="R7" s="534" t="s">
        <v>103</v>
      </c>
      <c r="S7" s="534" t="s">
        <v>110</v>
      </c>
      <c r="T7" s="534" t="s">
        <v>109</v>
      </c>
      <c r="U7" s="550" t="s">
        <v>89</v>
      </c>
    </row>
    <row r="8" spans="1:42" ht="15" customHeight="1" x14ac:dyDescent="0.25">
      <c r="A8" s="532"/>
      <c r="B8" s="532"/>
      <c r="C8" s="545"/>
      <c r="D8" s="545"/>
      <c r="E8" s="545"/>
      <c r="F8" s="545"/>
      <c r="G8" s="547" t="s">
        <v>104</v>
      </c>
      <c r="H8" s="548"/>
      <c r="I8" s="547" t="s">
        <v>105</v>
      </c>
      <c r="J8" s="548"/>
      <c r="K8" s="547" t="s">
        <v>106</v>
      </c>
      <c r="L8" s="548"/>
      <c r="M8" s="547" t="s">
        <v>107</v>
      </c>
      <c r="N8" s="548"/>
      <c r="O8" s="555"/>
      <c r="P8" s="556"/>
      <c r="Q8" s="532"/>
      <c r="R8" s="532"/>
      <c r="S8" s="532"/>
      <c r="T8" s="532"/>
      <c r="U8" s="551"/>
    </row>
    <row r="9" spans="1:42" ht="25.5" x14ac:dyDescent="0.25">
      <c r="A9" s="533"/>
      <c r="B9" s="533"/>
      <c r="C9" s="546"/>
      <c r="D9" s="546"/>
      <c r="E9" s="546"/>
      <c r="F9" s="546"/>
      <c r="G9" s="442" t="s">
        <v>108</v>
      </c>
      <c r="H9" s="442" t="s">
        <v>12</v>
      </c>
      <c r="I9" s="442" t="s">
        <v>108</v>
      </c>
      <c r="J9" s="442" t="s">
        <v>12</v>
      </c>
      <c r="K9" s="442" t="s">
        <v>108</v>
      </c>
      <c r="L9" s="442" t="s">
        <v>12</v>
      </c>
      <c r="M9" s="442" t="s">
        <v>108</v>
      </c>
      <c r="N9" s="442" t="s">
        <v>12</v>
      </c>
      <c r="O9" s="442" t="s">
        <v>108</v>
      </c>
      <c r="P9" s="442" t="s">
        <v>12</v>
      </c>
      <c r="Q9" s="533"/>
      <c r="R9" s="533"/>
      <c r="S9" s="533"/>
      <c r="T9" s="533"/>
      <c r="U9" s="552"/>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42" t="s">
        <v>1510</v>
      </c>
      <c r="B11" s="598" t="s">
        <v>1538</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42"/>
      <c r="B12" s="599"/>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42"/>
      <c r="B13" s="599"/>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42"/>
      <c r="B14" s="599"/>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42"/>
      <c r="B15" s="599"/>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42"/>
      <c r="B16" s="599"/>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42"/>
      <c r="B17" s="600"/>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42"/>
      <c r="B18" s="535" t="s">
        <v>1524</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42"/>
      <c r="B19" s="536"/>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42"/>
      <c r="B20" s="536"/>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42"/>
      <c r="B21" s="536"/>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42"/>
      <c r="B22" s="535" t="s">
        <v>1525</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42"/>
      <c r="B23" s="536"/>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42"/>
      <c r="B24" s="536"/>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42"/>
      <c r="B25" s="537"/>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42"/>
      <c r="B26" s="535" t="s">
        <v>1526</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42"/>
      <c r="B27" s="536"/>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42"/>
      <c r="B28" s="536"/>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42"/>
      <c r="B29" s="537"/>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42"/>
      <c r="B30" s="594" t="s">
        <v>1527</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42"/>
      <c r="B31" s="594"/>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42"/>
      <c r="B32" s="594"/>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42"/>
      <c r="B33" s="594"/>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42"/>
      <c r="B34" s="594" t="s">
        <v>1528</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42"/>
      <c r="B35" s="594"/>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42"/>
      <c r="B36" s="594"/>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43"/>
      <c r="B37" s="594"/>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594" t="s">
        <v>1511</v>
      </c>
      <c r="B38" s="535" t="s">
        <v>1529</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594"/>
      <c r="B39" s="536"/>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594"/>
      <c r="B40" s="536"/>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594"/>
      <c r="B41" s="537"/>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594"/>
      <c r="B42" s="535" t="s">
        <v>1530</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594"/>
      <c r="B43" s="536"/>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594"/>
      <c r="B44" s="536"/>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594"/>
      <c r="B45" s="537"/>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35" t="s">
        <v>1512</v>
      </c>
      <c r="B46" s="594" t="s">
        <v>1531</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36"/>
      <c r="B47" s="594"/>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36"/>
      <c r="B48" s="594"/>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36"/>
      <c r="B49" s="594"/>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36"/>
      <c r="B50" s="594" t="s">
        <v>1532</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36"/>
      <c r="B51" s="594"/>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36"/>
      <c r="B52" s="594"/>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36"/>
      <c r="B53" s="594"/>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36"/>
      <c r="B54" s="535" t="s">
        <v>1533</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36"/>
      <c r="B55" s="536"/>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36"/>
      <c r="B56" s="536"/>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37"/>
      <c r="B57" s="537"/>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35" t="s">
        <v>1513</v>
      </c>
      <c r="B58" s="535" t="s">
        <v>1534</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36"/>
      <c r="B59" s="536"/>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36"/>
      <c r="B60" s="536"/>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36"/>
      <c r="B61" s="537"/>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36"/>
      <c r="B62" s="535" t="s">
        <v>1535</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36"/>
      <c r="B63" s="536"/>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36"/>
      <c r="B64" s="536"/>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36"/>
      <c r="B65" s="537"/>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36"/>
      <c r="B66" s="535" t="s">
        <v>1536</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36"/>
      <c r="B67" s="536"/>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36"/>
      <c r="B68" s="536"/>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36"/>
      <c r="B69" s="537"/>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36"/>
      <c r="B70" s="535" t="s">
        <v>1537</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36"/>
      <c r="B71" s="536"/>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36"/>
      <c r="B72" s="536"/>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37"/>
      <c r="B73" s="537"/>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1515</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89" activePane="bottomLeft" state="frozen"/>
      <selection activeCell="A11" sqref="A11"/>
      <selection pane="bottomLeft" activeCell="B193" sqref="B19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29" t="s">
        <v>393</v>
      </c>
      <c r="L10" s="529"/>
      <c r="M10" s="529"/>
      <c r="N10" s="529"/>
      <c r="O10" s="529"/>
      <c r="P10" s="529"/>
      <c r="Q10" s="529"/>
      <c r="R10" s="529"/>
      <c r="S10" s="529"/>
      <c r="T10" s="529"/>
      <c r="U10" s="529"/>
      <c r="V10" s="529"/>
      <c r="W10" s="529"/>
      <c r="X10" s="529"/>
      <c r="Y10" s="529"/>
      <c r="Z10" s="529"/>
      <c r="AA10" s="529"/>
    </row>
    <row r="11" spans="1:571" ht="79.5" thickBot="1" x14ac:dyDescent="0.3">
      <c r="A11" s="376"/>
      <c r="B11" s="324" t="s">
        <v>133</v>
      </c>
      <c r="C11" s="193" t="s">
        <v>132</v>
      </c>
      <c r="D11" s="194" t="s">
        <v>129</v>
      </c>
      <c r="E11" s="212" t="s">
        <v>1508</v>
      </c>
      <c r="F11" s="194" t="s">
        <v>248</v>
      </c>
      <c r="G11" s="194" t="s">
        <v>460</v>
      </c>
      <c r="H11" s="194" t="s">
        <v>462</v>
      </c>
      <c r="I11" s="212" t="s">
        <v>463</v>
      </c>
      <c r="J11" s="194" t="s">
        <v>461</v>
      </c>
      <c r="K11" s="342" t="s">
        <v>1356</v>
      </c>
      <c r="L11" s="342" t="s">
        <v>1358</v>
      </c>
      <c r="M11" s="342" t="s">
        <v>471</v>
      </c>
      <c r="N11" s="342" t="s">
        <v>1357</v>
      </c>
      <c r="O11" s="342" t="s">
        <v>1359</v>
      </c>
      <c r="P11" s="342" t="s">
        <v>472</v>
      </c>
      <c r="Q11" s="342" t="s">
        <v>1360</v>
      </c>
      <c r="R11" s="342" t="s">
        <v>1361</v>
      </c>
      <c r="S11" s="342" t="s">
        <v>1362</v>
      </c>
      <c r="T11" s="342" t="s">
        <v>1453</v>
      </c>
      <c r="U11" s="342" t="s">
        <v>1363</v>
      </c>
      <c r="V11" s="342" t="s">
        <v>1364</v>
      </c>
      <c r="W11" s="342" t="s">
        <v>1365</v>
      </c>
      <c r="X11" s="342" t="s">
        <v>1366</v>
      </c>
      <c r="Y11" s="342" t="s">
        <v>1367</v>
      </c>
      <c r="Z11" s="342" t="s">
        <v>1478</v>
      </c>
      <c r="AA11" s="342" t="s">
        <v>1516</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1715212.2599999998</v>
      </c>
      <c r="F12" s="189">
        <f t="shared" ref="F12:F106" si="0">D12+E12</f>
        <v>1715212.2599999998</v>
      </c>
      <c r="G12" s="189">
        <f>G13+G47+G83+G89+G96</f>
        <v>0</v>
      </c>
      <c r="H12" s="189">
        <f>F12-G12</f>
        <v>1715212.2599999998</v>
      </c>
      <c r="I12" s="189">
        <f>I13+I47+I83+I89+I96</f>
        <v>0</v>
      </c>
      <c r="J12" s="189">
        <f>F12-I12</f>
        <v>1715212.2599999998</v>
      </c>
      <c r="K12" s="189">
        <f t="shared" ref="K12:AD12" si="1">K13+K47+K83+K89+K96</f>
        <v>0</v>
      </c>
      <c r="L12" s="189">
        <f t="shared" si="1"/>
        <v>0</v>
      </c>
      <c r="M12" s="189">
        <f t="shared" si="1"/>
        <v>0</v>
      </c>
      <c r="N12" s="189">
        <f t="shared" si="1"/>
        <v>1524633.1199999999</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190579.13999999998</v>
      </c>
      <c r="AB12" s="189">
        <f t="shared" si="1"/>
        <v>0</v>
      </c>
      <c r="AC12" s="189">
        <f t="shared" si="1"/>
        <v>0</v>
      </c>
      <c r="AD12" s="189">
        <f t="shared" si="1"/>
        <v>1715212.2599999998</v>
      </c>
      <c r="AE12" s="189">
        <f>AB12+AC12+AD12</f>
        <v>1715212.2599999998</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1715212.2599999998</v>
      </c>
    </row>
    <row r="13" spans="1:571" x14ac:dyDescent="0.25">
      <c r="B13" s="190" t="s">
        <v>252</v>
      </c>
      <c r="C13" s="191" t="s">
        <v>135</v>
      </c>
      <c r="D13" s="192">
        <f>SUM(D14:D46)</f>
        <v>0</v>
      </c>
      <c r="E13" s="192">
        <f>SUM(E14:E46)</f>
        <v>1715212.2599999998</v>
      </c>
      <c r="F13" s="192">
        <f t="shared" si="0"/>
        <v>1715212.2599999998</v>
      </c>
      <c r="G13" s="192">
        <f>SUM(G14:G46)</f>
        <v>0</v>
      </c>
      <c r="H13" s="192">
        <f t="shared" ref="H13:H220" si="4">F13-G13</f>
        <v>1715212.2599999998</v>
      </c>
      <c r="I13" s="192">
        <f>SUM(I14:I46)</f>
        <v>0</v>
      </c>
      <c r="J13" s="192">
        <f t="shared" ref="J13:J220" si="5">F13-I13</f>
        <v>1715212.2599999998</v>
      </c>
      <c r="K13" s="192">
        <f t="shared" ref="K13:AD13" si="6">SUM(K14:K46)</f>
        <v>0</v>
      </c>
      <c r="L13" s="192">
        <f t="shared" si="6"/>
        <v>0</v>
      </c>
      <c r="M13" s="192">
        <f t="shared" si="6"/>
        <v>0</v>
      </c>
      <c r="N13" s="192">
        <f t="shared" si="6"/>
        <v>1524633.1199999999</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190579.13999999998</v>
      </c>
      <c r="AB13" s="192">
        <f t="shared" si="6"/>
        <v>0</v>
      </c>
      <c r="AC13" s="192">
        <f t="shared" si="6"/>
        <v>0</v>
      </c>
      <c r="AD13" s="192">
        <f t="shared" si="6"/>
        <v>1715212.2599999998</v>
      </c>
      <c r="AE13" s="192">
        <f t="shared" ref="AE13:AE220" si="9">AB13+AC13+AD13</f>
        <v>1715212.2599999998</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1715212.2599999998</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1524633.1199999999</v>
      </c>
      <c r="F15" s="183">
        <f t="shared" si="0"/>
        <v>1524633.1199999999</v>
      </c>
      <c r="G15" s="183"/>
      <c r="H15" s="183">
        <f t="shared" si="4"/>
        <v>1524633.1199999999</v>
      </c>
      <c r="I15" s="183"/>
      <c r="J15" s="183">
        <f t="shared" si="5"/>
        <v>1524633.1199999999</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1524633.1199999999</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1524633.1199999999</v>
      </c>
      <c r="AE15" s="183">
        <f t="shared" si="9"/>
        <v>1524633.1199999999</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1524633.1199999999</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127052.76</v>
      </c>
      <c r="F28" s="183">
        <f t="shared" si="14"/>
        <v>127052.76</v>
      </c>
      <c r="G28" s="183"/>
      <c r="H28" s="183">
        <f t="shared" si="15"/>
        <v>127052.76</v>
      </c>
      <c r="I28" s="183"/>
      <c r="J28" s="183">
        <f t="shared" si="16"/>
        <v>127052.76</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127052.76</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127052.76</v>
      </c>
      <c r="AE28" s="183">
        <f t="shared" si="17"/>
        <v>127052.76</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127052.76</v>
      </c>
    </row>
    <row r="29" spans="2:44" ht="14.45" x14ac:dyDescent="0.3">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63526.38</v>
      </c>
      <c r="F29" s="183">
        <f t="shared" ref="F29:F30" si="38">D29+E29</f>
        <v>63526.38</v>
      </c>
      <c r="G29" s="183"/>
      <c r="H29" s="183">
        <f t="shared" ref="H29:H30" si="39">F29-G29</f>
        <v>63526.38</v>
      </c>
      <c r="I29" s="183"/>
      <c r="J29" s="183">
        <f t="shared" ref="J29:J30" si="40">F29-I29</f>
        <v>63526.38</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63526.38</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63526.38</v>
      </c>
      <c r="AE29" s="183">
        <f t="shared" ref="AE29:AE30" si="41">AB29+AC29+AD29</f>
        <v>63526.38</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63526.38</v>
      </c>
    </row>
    <row r="30" spans="2:44" ht="14.45" x14ac:dyDescent="0.3">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277</v>
      </c>
      <c r="C106" s="179" t="s">
        <v>161</v>
      </c>
      <c r="D106" s="180">
        <f>D107+D118+D133+D149+D164+D190+D207+D214</f>
        <v>2709693.16</v>
      </c>
      <c r="E106" s="180">
        <f>E107+E118+E133+E149+E164+E190+E207+E214</f>
        <v>0</v>
      </c>
      <c r="F106" s="180">
        <f t="shared" si="0"/>
        <v>2709693.16</v>
      </c>
      <c r="G106" s="180">
        <f>G107+G118+G133+G149+G164+G190+G207+G214</f>
        <v>0</v>
      </c>
      <c r="H106" s="180">
        <f t="shared" si="4"/>
        <v>2709693.16</v>
      </c>
      <c r="I106" s="180">
        <f>I107+I118+I133+I149+I164+I190+I207+I214</f>
        <v>0</v>
      </c>
      <c r="J106" s="180">
        <f t="shared" si="5"/>
        <v>2709693.16</v>
      </c>
      <c r="K106" s="180">
        <f t="shared" ref="K106:AD106" si="297">K107+K118+K133+K149+K164+K190+K207+K214</f>
        <v>0</v>
      </c>
      <c r="L106" s="180">
        <f t="shared" si="297"/>
        <v>0</v>
      </c>
      <c r="M106" s="180">
        <f t="shared" si="297"/>
        <v>0</v>
      </c>
      <c r="N106" s="180">
        <f t="shared" si="297"/>
        <v>2709693.16</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256500</v>
      </c>
      <c r="AC106" s="180">
        <f t="shared" si="297"/>
        <v>2026078.29</v>
      </c>
      <c r="AD106" s="180">
        <f t="shared" si="297"/>
        <v>257614.87000000002</v>
      </c>
      <c r="AE106" s="180">
        <f t="shared" si="9"/>
        <v>2540193.16</v>
      </c>
      <c r="AF106" s="180">
        <f>AF107+AF118+AF133+AF149+AF164+AF190+AF207+AF214</f>
        <v>0</v>
      </c>
      <c r="AG106" s="180">
        <f>AG107+AG118+AG133+AG149+AG164+AG190+AG207+AG214</f>
        <v>0</v>
      </c>
      <c r="AH106" s="180">
        <f>AH107+AH118+AH133+AH149+AH164+AH190+AH207+AH214</f>
        <v>169500</v>
      </c>
      <c r="AI106" s="180">
        <f t="shared" si="10"/>
        <v>169500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2709693.16</v>
      </c>
    </row>
    <row r="107" spans="2:44" ht="14.45" x14ac:dyDescent="0.3">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t="14.45" x14ac:dyDescent="0.3">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t="14.45" x14ac:dyDescent="0.3">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t="14.45" x14ac:dyDescent="0.3">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t="14.45" x14ac:dyDescent="0.3">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t="14.45" x14ac:dyDescent="0.3">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t="14.45" x14ac:dyDescent="0.3">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t="14.45" x14ac:dyDescent="0.3">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t="14.45" x14ac:dyDescent="0.3">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t="14.45" x14ac:dyDescent="0.3">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287</v>
      </c>
      <c r="C149" s="191" t="s">
        <v>171</v>
      </c>
      <c r="D149" s="192">
        <f>SUM(D150:D163)</f>
        <v>1351040</v>
      </c>
      <c r="E149" s="192">
        <f>SUM(E150:E163)</f>
        <v>0</v>
      </c>
      <c r="F149" s="192">
        <f t="shared" si="300"/>
        <v>1351040</v>
      </c>
      <c r="G149" s="192">
        <f>SUM(G150:G163)</f>
        <v>0</v>
      </c>
      <c r="H149" s="192">
        <f t="shared" si="4"/>
        <v>1351040</v>
      </c>
      <c r="I149" s="192">
        <f>SUM(I150:I163)</f>
        <v>0</v>
      </c>
      <c r="J149" s="192">
        <f t="shared" si="5"/>
        <v>1351040</v>
      </c>
      <c r="K149" s="192">
        <f t="shared" ref="K149:AD149" si="419">SUM(K150:K163)</f>
        <v>0</v>
      </c>
      <c r="L149" s="192">
        <f t="shared" si="419"/>
        <v>0</v>
      </c>
      <c r="M149" s="192">
        <f t="shared" si="419"/>
        <v>0</v>
      </c>
      <c r="N149" s="192">
        <f t="shared" si="419"/>
        <v>1351040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256500</v>
      </c>
      <c r="AC149" s="192">
        <f t="shared" si="419"/>
        <v>925040</v>
      </c>
      <c r="AD149" s="192">
        <f t="shared" si="419"/>
        <v>0</v>
      </c>
      <c r="AE149" s="192">
        <f t="shared" si="9"/>
        <v>1181540</v>
      </c>
      <c r="AF149" s="192">
        <f>SUM(AF150:AF163)</f>
        <v>0</v>
      </c>
      <c r="AG149" s="192">
        <f>SUM(AG150:AG163)</f>
        <v>0</v>
      </c>
      <c r="AH149" s="192">
        <f>SUM(AH150:AH163)</f>
        <v>169500</v>
      </c>
      <c r="AI149" s="192">
        <f t="shared" si="10"/>
        <v>169500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1351040</v>
      </c>
    </row>
    <row r="150" spans="2:44" ht="14.45" x14ac:dyDescent="0.3">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426000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426000</v>
      </c>
      <c r="G158" s="183"/>
      <c r="H158" s="183">
        <f t="shared" si="432"/>
        <v>426000</v>
      </c>
      <c r="I158" s="183"/>
      <c r="J158" s="183">
        <f t="shared" si="433"/>
        <v>426000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426000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56500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256500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169500</v>
      </c>
      <c r="AI158" s="183">
        <f t="shared" si="435"/>
        <v>169500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426000</v>
      </c>
    </row>
    <row r="159" spans="2:44" ht="14.45" x14ac:dyDescent="0.3">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925040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925040</v>
      </c>
      <c r="G161" s="183"/>
      <c r="H161" s="183">
        <f t="shared" si="440"/>
        <v>925040</v>
      </c>
      <c r="I161" s="183"/>
      <c r="J161" s="183">
        <f t="shared" si="441"/>
        <v>925040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925040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725040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925040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925040</v>
      </c>
    </row>
    <row r="162" spans="2:44" ht="14.45" x14ac:dyDescent="0.3">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292</v>
      </c>
      <c r="C164" s="191" t="s">
        <v>176</v>
      </c>
      <c r="D164" s="192">
        <f>SUM(D165:D189)</f>
        <v>337500</v>
      </c>
      <c r="E164" s="192">
        <f>SUM(E165:E189)</f>
        <v>0</v>
      </c>
      <c r="F164" s="192">
        <f t="shared" si="300"/>
        <v>337500</v>
      </c>
      <c r="G164" s="192">
        <f>SUM(G165:G189)</f>
        <v>0</v>
      </c>
      <c r="H164" s="192">
        <f t="shared" si="4"/>
        <v>337500</v>
      </c>
      <c r="I164" s="192">
        <f>SUM(I165:I189)</f>
        <v>0</v>
      </c>
      <c r="J164" s="192">
        <f t="shared" si="5"/>
        <v>337500</v>
      </c>
      <c r="K164" s="192">
        <f t="shared" ref="K164:AD164" si="447">SUM(K165:K189)</f>
        <v>0</v>
      </c>
      <c r="L164" s="192">
        <f t="shared" si="447"/>
        <v>0</v>
      </c>
      <c r="M164" s="192">
        <f t="shared" si="447"/>
        <v>0</v>
      </c>
      <c r="N164" s="192">
        <f t="shared" si="447"/>
        <v>337500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337500</v>
      </c>
      <c r="AD164" s="192">
        <f t="shared" si="447"/>
        <v>0</v>
      </c>
      <c r="AE164" s="192">
        <f t="shared" si="9"/>
        <v>337500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337500</v>
      </c>
    </row>
    <row r="165" spans="2:44" ht="14.45" x14ac:dyDescent="0.3">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t="14.45" x14ac:dyDescent="0.3">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t="14.45" x14ac:dyDescent="0.3">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t="14.45" x14ac:dyDescent="0.3">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t="14.45" x14ac:dyDescent="0.3">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t="14.45" x14ac:dyDescent="0.3">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ht="14.45" x14ac:dyDescent="0.3">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337500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337500</v>
      </c>
      <c r="G171" s="183"/>
      <c r="H171" s="183">
        <f t="shared" si="468"/>
        <v>337500</v>
      </c>
      <c r="I171" s="183"/>
      <c r="J171" s="183">
        <f t="shared" si="469"/>
        <v>337500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337500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337500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337500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337500</v>
      </c>
    </row>
    <row r="172" spans="2:44" ht="14.45" x14ac:dyDescent="0.3">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t="14.45" x14ac:dyDescent="0.3">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t="14.45" x14ac:dyDescent="0.3">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t="14.45" x14ac:dyDescent="0.3">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t="14.45" x14ac:dyDescent="0.3">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t="14.45" x14ac:dyDescent="0.3">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t="14.45" x14ac:dyDescent="0.3">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t="14.45" x14ac:dyDescent="0.3">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t="14.45" x14ac:dyDescent="0.3">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t="14.45" x14ac:dyDescent="0.3">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t="14.45" x14ac:dyDescent="0.3">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t="14.45" x14ac:dyDescent="0.3">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t="14.45" x14ac:dyDescent="0.3">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t="14.45" x14ac:dyDescent="0.3">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t="14.45" x14ac:dyDescent="0.3">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t="14.45" x14ac:dyDescent="0.3">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ht="14.45" x14ac:dyDescent="0.3">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t="14.45" x14ac:dyDescent="0.3">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ht="14.45" x14ac:dyDescent="0.3">
      <c r="B190" s="190" t="s">
        <v>299</v>
      </c>
      <c r="C190" s="191" t="s">
        <v>179</v>
      </c>
      <c r="D190" s="192">
        <f>D191+D199</f>
        <v>1021153.16</v>
      </c>
      <c r="E190" s="192">
        <f>E191+E199</f>
        <v>0</v>
      </c>
      <c r="F190" s="192">
        <f t="shared" si="300"/>
        <v>1021153.16</v>
      </c>
      <c r="G190" s="192">
        <f>G191+G199</f>
        <v>0</v>
      </c>
      <c r="H190" s="192">
        <f t="shared" si="4"/>
        <v>1021153.16</v>
      </c>
      <c r="I190" s="192">
        <f>I191+I199</f>
        <v>0</v>
      </c>
      <c r="J190" s="192">
        <f t="shared" si="5"/>
        <v>1021153.16</v>
      </c>
      <c r="K190" s="192">
        <f>K191+K199</f>
        <v>0</v>
      </c>
      <c r="L190" s="192">
        <f t="shared" ref="L190:AA190" si="491">L191+L199</f>
        <v>0</v>
      </c>
      <c r="M190" s="192">
        <f t="shared" si="491"/>
        <v>0</v>
      </c>
      <c r="N190" s="192">
        <f t="shared" si="491"/>
        <v>1021153.16</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763538.29</v>
      </c>
      <c r="AD190" s="192">
        <f t="shared" ref="AD190" si="495">AD191+AD199</f>
        <v>257614.87000000002</v>
      </c>
      <c r="AE190" s="192">
        <f t="shared" si="9"/>
        <v>1021153.16</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1021153.16</v>
      </c>
    </row>
    <row r="191" spans="2:44" ht="14.45" x14ac:dyDescent="0.3">
      <c r="B191" s="190" t="s">
        <v>300</v>
      </c>
      <c r="C191" s="191" t="s">
        <v>180</v>
      </c>
      <c r="D191" s="192">
        <f>SUM(D192:D198)</f>
        <v>150000</v>
      </c>
      <c r="E191" s="192">
        <f>SUM(E192:E198)</f>
        <v>0</v>
      </c>
      <c r="F191" s="192">
        <f>D191+E191</f>
        <v>150000</v>
      </c>
      <c r="G191" s="192">
        <f>SUM(G192:G198)</f>
        <v>0</v>
      </c>
      <c r="H191" s="192">
        <f>F191-G191</f>
        <v>150000</v>
      </c>
      <c r="I191" s="192">
        <f>SUM(I192:I198)</f>
        <v>0</v>
      </c>
      <c r="J191" s="192">
        <f>F191-I191</f>
        <v>150000</v>
      </c>
      <c r="K191" s="192">
        <f t="shared" ref="K191:AD191" si="505">SUM(K192:K198)</f>
        <v>0</v>
      </c>
      <c r="L191" s="192">
        <f t="shared" si="505"/>
        <v>0</v>
      </c>
      <c r="M191" s="192">
        <f t="shared" si="505"/>
        <v>0</v>
      </c>
      <c r="N191" s="192">
        <f t="shared" si="505"/>
        <v>150000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110000</v>
      </c>
      <c r="AD191" s="192">
        <f t="shared" si="505"/>
        <v>40000</v>
      </c>
      <c r="AE191" s="192">
        <f>AB191+AC191+AD191</f>
        <v>150000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150000</v>
      </c>
    </row>
    <row r="192" spans="2:44" ht="14.45" x14ac:dyDescent="0.3">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ht="14.45" x14ac:dyDescent="0.3">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40000</v>
      </c>
      <c r="G193" s="183"/>
      <c r="H193" s="183">
        <f t="shared" ref="H193" si="512">F193-G193</f>
        <v>40000</v>
      </c>
      <c r="I193" s="183"/>
      <c r="J193" s="183">
        <f t="shared" ref="J193" si="513">F193-I193</f>
        <v>40000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40000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40000</v>
      </c>
    </row>
    <row r="194" spans="2:44" ht="14.45" x14ac:dyDescent="0.3">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t="14.45" x14ac:dyDescent="0.3">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t="14.45" x14ac:dyDescent="0.3">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110000</v>
      </c>
      <c r="G196" s="183"/>
      <c r="H196" s="183">
        <f t="shared" si="519"/>
        <v>110000</v>
      </c>
      <c r="I196" s="183"/>
      <c r="J196" s="183">
        <f t="shared" si="520"/>
        <v>110000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E196" s="183">
        <f t="shared" si="521"/>
        <v>110000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110000</v>
      </c>
    </row>
    <row r="197" spans="2:44" ht="14.45" x14ac:dyDescent="0.3">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t="14.45" x14ac:dyDescent="0.3">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ht="14.45" x14ac:dyDescent="0.3">
      <c r="B199" s="190" t="s">
        <v>301</v>
      </c>
      <c r="C199" s="191" t="s">
        <v>181</v>
      </c>
      <c r="D199" s="192">
        <f>SUM(D200:D206)</f>
        <v>871153.16</v>
      </c>
      <c r="E199" s="192">
        <f>SUM(E200:E206)</f>
        <v>0</v>
      </c>
      <c r="F199" s="192">
        <f>D199+E199</f>
        <v>871153.16</v>
      </c>
      <c r="G199" s="192">
        <f t="shared" ref="G199:I199" si="535">SUM(G200:G206)</f>
        <v>0</v>
      </c>
      <c r="H199" s="192">
        <f>F199-G199</f>
        <v>871153.16</v>
      </c>
      <c r="I199" s="192">
        <f t="shared" si="535"/>
        <v>0</v>
      </c>
      <c r="J199" s="192">
        <f>F199-I199</f>
        <v>871153.16</v>
      </c>
      <c r="K199" s="192">
        <f t="shared" ref="K199:AP199" si="536">SUM(K200:K206)</f>
        <v>0</v>
      </c>
      <c r="L199" s="192">
        <f t="shared" si="536"/>
        <v>0</v>
      </c>
      <c r="M199" s="192">
        <f t="shared" si="536"/>
        <v>0</v>
      </c>
      <c r="N199" s="192">
        <f t="shared" si="536"/>
        <v>871153.16</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653538.29</v>
      </c>
      <c r="AD199" s="192">
        <f t="shared" si="536"/>
        <v>217614.87000000002</v>
      </c>
      <c r="AE199" s="192">
        <f>AB199+AC199+AD199</f>
        <v>871153.16</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871153.16</v>
      </c>
    </row>
    <row r="200" spans="2:44" ht="14.45" x14ac:dyDescent="0.3">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ht="14.45" x14ac:dyDescent="0.3">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581000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581000</v>
      </c>
      <c r="G201" s="183"/>
      <c r="H201" s="183">
        <f t="shared" si="541"/>
        <v>581000</v>
      </c>
      <c r="I201" s="183"/>
      <c r="J201" s="183">
        <f t="shared" si="542"/>
        <v>581000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581000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581000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581000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581000</v>
      </c>
    </row>
    <row r="202" spans="2:44" ht="14.45" x14ac:dyDescent="0.3">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ht="14.45" x14ac:dyDescent="0.3">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t="14.45" x14ac:dyDescent="0.3">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290153.16000000003</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290153.16000000003</v>
      </c>
      <c r="G204" s="183"/>
      <c r="H204" s="183">
        <f t="shared" si="549"/>
        <v>290153.16000000003</v>
      </c>
      <c r="I204" s="183"/>
      <c r="J204" s="183">
        <f t="shared" si="550"/>
        <v>290153.16000000003</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290153.16000000003</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72538.290000000008</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217614.87000000002</v>
      </c>
      <c r="AE204" s="183">
        <f t="shared" si="551"/>
        <v>290153.16000000003</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290153.16000000003</v>
      </c>
    </row>
    <row r="205" spans="2:44" ht="14.45" x14ac:dyDescent="0.3">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ht="14.45" x14ac:dyDescent="0.3">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t="14.45" x14ac:dyDescent="0.3">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t="14.45" x14ac:dyDescent="0.3">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t="14.45" x14ac:dyDescent="0.3">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t="14.45" x14ac:dyDescent="0.3">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t="14.45" x14ac:dyDescent="0.3">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t="14.45" x14ac:dyDescent="0.3">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t="14.45" x14ac:dyDescent="0.3">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574210</v>
      </c>
      <c r="E222" s="180">
        <f>E223+E235+E243+E260+E267+E312</f>
        <v>0</v>
      </c>
      <c r="F222" s="180">
        <f t="shared" ref="F222:F382" si="622">D222+E222</f>
        <v>574210</v>
      </c>
      <c r="G222" s="180">
        <f>G223+G235+G243+G260+G267+G312</f>
        <v>0</v>
      </c>
      <c r="H222" s="180">
        <f t="shared" ref="H222:H498" si="623">F222-G222</f>
        <v>574210</v>
      </c>
      <c r="I222" s="180">
        <f>I223+I235+I243+I260+I267+I312</f>
        <v>0</v>
      </c>
      <c r="J222" s="180">
        <f t="shared" ref="J222:J498" si="624">F222-I222</f>
        <v>574210</v>
      </c>
      <c r="K222" s="180">
        <f t="shared" ref="K222:AD222" si="625">K223+K235+K243+K260+K267+K312</f>
        <v>0</v>
      </c>
      <c r="L222" s="180">
        <f t="shared" si="625"/>
        <v>0</v>
      </c>
      <c r="M222" s="180">
        <f t="shared" si="625"/>
        <v>0</v>
      </c>
      <c r="N222" s="180">
        <f t="shared" si="625"/>
        <v>574210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412210</v>
      </c>
      <c r="AD222" s="180">
        <f t="shared" si="625"/>
        <v>0</v>
      </c>
      <c r="AE222" s="180">
        <f t="shared" ref="AE222:AE498" si="628">AB222+AC222+AD222</f>
        <v>412210</v>
      </c>
      <c r="AF222" s="180">
        <f>AF223+AF235+AF243+AF260+AF267+AF312</f>
        <v>162000</v>
      </c>
      <c r="AG222" s="180">
        <f>AG223+AG235+AG243+AG260+AG267+AG312</f>
        <v>0</v>
      </c>
      <c r="AH222" s="180">
        <f>AH223+AH235+AH243+AH260+AH267+AH312</f>
        <v>0</v>
      </c>
      <c r="AI222" s="180">
        <f t="shared" ref="AI222:AI498" si="629">AF222+AG222+AH222</f>
        <v>162000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574210</v>
      </c>
    </row>
    <row r="223" spans="2:44" x14ac:dyDescent="0.25">
      <c r="B223" s="190" t="s">
        <v>310</v>
      </c>
      <c r="C223" s="191" t="s">
        <v>189</v>
      </c>
      <c r="D223" s="192">
        <f>SUM(D224:D234)</f>
        <v>310000</v>
      </c>
      <c r="E223" s="192">
        <f>SUM(E224:E234)</f>
        <v>0</v>
      </c>
      <c r="F223" s="192">
        <f t="shared" si="622"/>
        <v>310000</v>
      </c>
      <c r="G223" s="192">
        <f>SUM(G224:G234)</f>
        <v>0</v>
      </c>
      <c r="H223" s="192">
        <f t="shared" si="623"/>
        <v>310000</v>
      </c>
      <c r="I223" s="192">
        <f>SUM(I224:I234)</f>
        <v>0</v>
      </c>
      <c r="J223" s="192">
        <f t="shared" si="624"/>
        <v>310000</v>
      </c>
      <c r="K223" s="192">
        <f t="shared" ref="K223:AD223" si="633">SUM(K224:K234)</f>
        <v>0</v>
      </c>
      <c r="L223" s="192">
        <f t="shared" si="633"/>
        <v>0</v>
      </c>
      <c r="M223" s="192">
        <f t="shared" si="633"/>
        <v>0</v>
      </c>
      <c r="N223" s="192">
        <f t="shared" si="633"/>
        <v>310000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148000</v>
      </c>
      <c r="AD223" s="192">
        <f t="shared" si="633"/>
        <v>0</v>
      </c>
      <c r="AE223" s="192">
        <f t="shared" si="628"/>
        <v>148000</v>
      </c>
      <c r="AF223" s="192">
        <f>SUM(AF224:AF234)</f>
        <v>162000</v>
      </c>
      <c r="AG223" s="192">
        <f>SUM(AG224:AG234)</f>
        <v>0</v>
      </c>
      <c r="AH223" s="192">
        <f>SUM(AH224:AH234)</f>
        <v>0</v>
      </c>
      <c r="AI223" s="192">
        <f t="shared" si="629"/>
        <v>162000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310000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310000</v>
      </c>
      <c r="G225" s="183"/>
      <c r="H225" s="183">
        <f t="shared" si="623"/>
        <v>310000</v>
      </c>
      <c r="I225" s="183"/>
      <c r="J225" s="183">
        <f t="shared" si="624"/>
        <v>310000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148000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162000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310000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199080</v>
      </c>
      <c r="E243" s="192">
        <f>SUM(E244:E259)</f>
        <v>0</v>
      </c>
      <c r="F243" s="192">
        <f t="shared" si="622"/>
        <v>199080</v>
      </c>
      <c r="G243" s="192">
        <f>SUM(G244:G259)</f>
        <v>0</v>
      </c>
      <c r="H243" s="192">
        <f t="shared" si="623"/>
        <v>199080</v>
      </c>
      <c r="I243" s="192">
        <f>SUM(I244:I259)</f>
        <v>0</v>
      </c>
      <c r="J243" s="192">
        <f t="shared" si="624"/>
        <v>199080</v>
      </c>
      <c r="K243" s="192">
        <f t="shared" ref="K243:AD243" si="689">SUM(K244:K259)</f>
        <v>0</v>
      </c>
      <c r="L243" s="192">
        <f t="shared" si="689"/>
        <v>0</v>
      </c>
      <c r="M243" s="192">
        <f t="shared" si="689"/>
        <v>0</v>
      </c>
      <c r="N243" s="192">
        <f t="shared" si="689"/>
        <v>199080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199080</v>
      </c>
      <c r="AD243" s="192">
        <f t="shared" si="689"/>
        <v>0</v>
      </c>
      <c r="AE243" s="192">
        <f t="shared" si="628"/>
        <v>199080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199080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199080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199080</v>
      </c>
      <c r="G248" s="183"/>
      <c r="H248" s="183">
        <f t="shared" si="695"/>
        <v>199080</v>
      </c>
      <c r="I248" s="183"/>
      <c r="J248" s="183">
        <f t="shared" si="696"/>
        <v>199080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199080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199080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199080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199080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65130</v>
      </c>
      <c r="E312" s="192">
        <f>SUM(E313:E326)</f>
        <v>0</v>
      </c>
      <c r="F312" s="192">
        <f t="shared" si="622"/>
        <v>65130</v>
      </c>
      <c r="G312" s="192">
        <f>SUM(G313:G326)</f>
        <v>0</v>
      </c>
      <c r="H312" s="192">
        <f t="shared" si="623"/>
        <v>65130</v>
      </c>
      <c r="I312" s="192">
        <f>SUM(I313:I326)</f>
        <v>0</v>
      </c>
      <c r="J312" s="192">
        <f t="shared" si="624"/>
        <v>65130</v>
      </c>
      <c r="K312" s="192">
        <f t="shared" ref="K312:AD312" si="744">SUM(K313:K326)</f>
        <v>0</v>
      </c>
      <c r="L312" s="192">
        <f t="shared" si="744"/>
        <v>0</v>
      </c>
      <c r="M312" s="192">
        <f t="shared" si="744"/>
        <v>0</v>
      </c>
      <c r="N312" s="192">
        <f t="shared" si="744"/>
        <v>65130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65130</v>
      </c>
      <c r="AD312" s="192">
        <f t="shared" si="744"/>
        <v>0</v>
      </c>
      <c r="AE312" s="192">
        <f t="shared" si="628"/>
        <v>65130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65130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65130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65130</v>
      </c>
      <c r="G315" s="183"/>
      <c r="H315" s="183">
        <f t="shared" si="623"/>
        <v>65130</v>
      </c>
      <c r="I315" s="183"/>
      <c r="J315" s="183">
        <f t="shared" si="624"/>
        <v>65130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65130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65130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65130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65130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352000</v>
      </c>
      <c r="F327" s="180">
        <f t="shared" si="622"/>
        <v>352000</v>
      </c>
      <c r="G327" s="180">
        <f>G328+G345+G383+G389</f>
        <v>0</v>
      </c>
      <c r="H327" s="180">
        <f t="shared" si="623"/>
        <v>352000</v>
      </c>
      <c r="I327" s="180">
        <f>I328+I345+I383+I389</f>
        <v>0</v>
      </c>
      <c r="J327" s="180">
        <f t="shared" si="624"/>
        <v>352000</v>
      </c>
      <c r="K327" s="180">
        <f t="shared" ref="K327:AD327" si="781">K328+K345+K383+K389</f>
        <v>0</v>
      </c>
      <c r="L327" s="180">
        <f t="shared" si="781"/>
        <v>0</v>
      </c>
      <c r="M327" s="180">
        <f t="shared" si="781"/>
        <v>0</v>
      </c>
      <c r="N327" s="180">
        <f t="shared" si="781"/>
        <v>352000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140000</v>
      </c>
      <c r="AD327" s="180">
        <f t="shared" si="781"/>
        <v>212000</v>
      </c>
      <c r="AE327" s="180">
        <f t="shared" si="628"/>
        <v>352000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352000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352000</v>
      </c>
      <c r="F345" s="192">
        <f t="shared" si="622"/>
        <v>352000</v>
      </c>
      <c r="G345" s="192">
        <f>SUM(G346:G382)</f>
        <v>0</v>
      </c>
      <c r="H345" s="192">
        <f t="shared" si="623"/>
        <v>352000</v>
      </c>
      <c r="I345" s="192">
        <f>SUM(I346:I382)</f>
        <v>0</v>
      </c>
      <c r="J345" s="192">
        <f t="shared" si="624"/>
        <v>352000</v>
      </c>
      <c r="K345" s="192">
        <f t="shared" ref="K345:AD345" si="819">SUM(K346:K382)</f>
        <v>0</v>
      </c>
      <c r="L345" s="192">
        <f t="shared" si="819"/>
        <v>0</v>
      </c>
      <c r="M345" s="192">
        <f t="shared" si="819"/>
        <v>0</v>
      </c>
      <c r="N345" s="192">
        <f t="shared" si="819"/>
        <v>352000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140000</v>
      </c>
      <c r="AD345" s="192">
        <f t="shared" si="819"/>
        <v>212000</v>
      </c>
      <c r="AE345" s="192">
        <f t="shared" si="628"/>
        <v>352000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352000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348" s="183">
        <f t="shared" si="622"/>
        <v>160000</v>
      </c>
      <c r="G348" s="183"/>
      <c r="H348" s="183">
        <f t="shared" si="623"/>
        <v>160000</v>
      </c>
      <c r="I348" s="183"/>
      <c r="J348" s="183">
        <f t="shared" si="624"/>
        <v>160000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E348" s="183">
        <f t="shared" si="628"/>
        <v>160000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160000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192000</v>
      </c>
      <c r="F366" s="183">
        <f t="shared" si="822"/>
        <v>192000</v>
      </c>
      <c r="G366" s="183"/>
      <c r="H366" s="183">
        <f t="shared" si="823"/>
        <v>192000</v>
      </c>
      <c r="I366" s="183"/>
      <c r="J366" s="183">
        <f t="shared" si="824"/>
        <v>192000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192000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E366" s="183">
        <f t="shared" si="825"/>
        <v>192000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192000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3283903.16</v>
      </c>
      <c r="E566" s="186">
        <f>E12+E106+E222+E327+E397+E499+E526+E560</f>
        <v>2067212.2599999998</v>
      </c>
      <c r="F566" s="186">
        <f t="shared" si="1050"/>
        <v>5351115.42</v>
      </c>
      <c r="G566" s="186">
        <f>G12+G106+G222+G327+G397+G499+G526+G560</f>
        <v>0</v>
      </c>
      <c r="H566" s="186">
        <f t="shared" si="1052"/>
        <v>5351115.42</v>
      </c>
      <c r="I566" s="186">
        <f>I12+I106+I222+I327+I397+I499+I526+I560</f>
        <v>0</v>
      </c>
      <c r="J566" s="186">
        <f t="shared" si="1053"/>
        <v>5351115.42</v>
      </c>
      <c r="K566" s="186">
        <f t="shared" ref="K566:AD566" si="1209">K12+K106+K222+K327+K397+K499+K526+K560</f>
        <v>0</v>
      </c>
      <c r="L566" s="186">
        <f t="shared" si="1209"/>
        <v>0</v>
      </c>
      <c r="M566" s="186">
        <f t="shared" si="1209"/>
        <v>0</v>
      </c>
      <c r="N566" s="186">
        <f t="shared" si="1209"/>
        <v>5160536.28</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190579.13999999998</v>
      </c>
      <c r="AB566" s="186">
        <f t="shared" si="1209"/>
        <v>256500</v>
      </c>
      <c r="AC566" s="186">
        <f t="shared" si="1209"/>
        <v>2578288.29</v>
      </c>
      <c r="AD566" s="186">
        <f t="shared" si="1209"/>
        <v>2184827.13</v>
      </c>
      <c r="AE566" s="186">
        <f t="shared" si="1059"/>
        <v>5019615.42</v>
      </c>
      <c r="AF566" s="186">
        <f t="shared" ref="AF566:AH566" si="1214">AF12+AF106+AF222+AF327+AF397+AF499+AF526+AF560</f>
        <v>162000</v>
      </c>
      <c r="AG566" s="186">
        <f t="shared" si="1214"/>
        <v>0</v>
      </c>
      <c r="AH566" s="186">
        <f t="shared" si="1214"/>
        <v>169500</v>
      </c>
      <c r="AI566" s="186">
        <f t="shared" si="1060"/>
        <v>331500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5351115.42</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B136" zoomScale="79" zoomScaleNormal="79" workbookViewId="0">
      <selection activeCell="G126" sqref="G12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8.1406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1356</v>
      </c>
      <c r="B2" s="125" t="s">
        <v>1358</v>
      </c>
      <c r="C2" s="125" t="s">
        <v>471</v>
      </c>
      <c r="D2" s="125" t="s">
        <v>1357</v>
      </c>
      <c r="E2" s="125" t="s">
        <v>1359</v>
      </c>
      <c r="F2" s="125" t="s">
        <v>472</v>
      </c>
      <c r="G2" s="125" t="s">
        <v>1360</v>
      </c>
      <c r="H2" s="125" t="s">
        <v>1361</v>
      </c>
      <c r="I2" s="125" t="s">
        <v>1362</v>
      </c>
      <c r="J2" s="125" t="s">
        <v>1453</v>
      </c>
      <c r="K2" s="125" t="s">
        <v>1363</v>
      </c>
      <c r="L2" s="125" t="s">
        <v>1364</v>
      </c>
      <c r="M2" s="125" t="s">
        <v>1365</v>
      </c>
      <c r="N2" s="125" t="s">
        <v>1366</v>
      </c>
      <c r="O2" s="125" t="s">
        <v>1367</v>
      </c>
      <c r="P2" s="122" t="s">
        <v>1478</v>
      </c>
      <c r="Q2" s="122" t="s">
        <v>1516</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3283903.16</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thickBot="1" x14ac:dyDescent="0.35">
      <c r="B10" s="93"/>
      <c r="C10" s="29" t="s">
        <v>43</v>
      </c>
      <c r="D10" s="30">
        <f>SUM(G17:G26)</f>
        <v>1501390</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6" x14ac:dyDescent="0.3">
      <c r="B13" s="93"/>
      <c r="C13" s="202" t="s">
        <v>392</v>
      </c>
      <c r="D13" s="370" t="s">
        <v>1590</v>
      </c>
      <c r="E13" s="93"/>
      <c r="F13" s="93"/>
      <c r="G13" s="93"/>
      <c r="H13" s="76"/>
      <c r="I13" s="76"/>
      <c r="J13" s="76"/>
      <c r="K13" s="112"/>
      <c r="N13" s="153"/>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Desarrollo 50 eventos de capacitacion del programa de educación permanente en las unidades académicas priorizadas en rediseño curricular , 10 réplicas del programa PROGRAMA APRENDER -UNAH. 4  Capacitaciones para  personal docente IPSD </v>
      </c>
      <c r="D14" s="31"/>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30">
        <v>1850</v>
      </c>
      <c r="E17" s="329">
        <v>50</v>
      </c>
      <c r="F17" s="115">
        <v>11300.8</v>
      </c>
      <c r="G17" s="330">
        <f t="shared" ref="G17:G25" si="0">E17*F17</f>
        <v>565040</v>
      </c>
      <c r="H17" s="331" t="s">
        <v>129</v>
      </c>
      <c r="I17" s="116" t="s">
        <v>291</v>
      </c>
      <c r="J17" s="116" t="str">
        <f>VLOOKUP(I17,Presupuesto!$B$11:$C$566,2,0)</f>
        <v>OTROS SERVICIOS TECNICOS Y PROFESIONALES N.C. (24900-00)</v>
      </c>
      <c r="K17" s="332" t="s">
        <v>1357</v>
      </c>
      <c r="L17" s="116" t="s">
        <v>412</v>
      </c>
      <c r="N17" s="153"/>
    </row>
    <row r="18" spans="2:14" x14ac:dyDescent="0.25">
      <c r="B18" s="93"/>
      <c r="C18" s="99" t="s">
        <v>48</v>
      </c>
      <c r="D18" s="531"/>
      <c r="E18" s="200">
        <f>D17</f>
        <v>1850</v>
      </c>
      <c r="F18" s="100">
        <v>150</v>
      </c>
      <c r="G18" s="97">
        <f t="shared" si="0"/>
        <v>277500</v>
      </c>
      <c r="H18" s="161" t="s">
        <v>129</v>
      </c>
      <c r="I18" s="98" t="s">
        <v>717</v>
      </c>
      <c r="J18" s="98" t="str">
        <f>VLOOKUP(I18,Presupuesto!$B$11:$C$566,2,0)</f>
        <v>SERVICIOS DE IMPRENTA PUBLIC.Y REPRODUCCION</v>
      </c>
      <c r="K18" s="98" t="str">
        <f t="shared" ref="K18:K26" si="1">$K$17</f>
        <v>Docencia y Profesorado Universitario</v>
      </c>
      <c r="L18" s="98" t="s">
        <v>412</v>
      </c>
      <c r="N18" s="153"/>
    </row>
    <row r="19" spans="2:14" x14ac:dyDescent="0.25">
      <c r="B19" s="93"/>
      <c r="C19" s="99" t="s">
        <v>49</v>
      </c>
      <c r="D19" s="531"/>
      <c r="E19" s="200">
        <f>D17</f>
        <v>1850</v>
      </c>
      <c r="F19" s="100">
        <v>80</v>
      </c>
      <c r="G19" s="97">
        <f t="shared" si="0"/>
        <v>148000</v>
      </c>
      <c r="H19" s="161" t="s">
        <v>129</v>
      </c>
      <c r="I19" s="98" t="s">
        <v>792</v>
      </c>
      <c r="J19" s="98" t="str">
        <f>VLOOKUP(I19,Presupuesto!$B$11:$C$566,2,0)</f>
        <v>ALIMENTOS B EBIDAS PARA PERSONAS</v>
      </c>
      <c r="K19" s="98" t="str">
        <f t="shared" si="1"/>
        <v>Docencia y Profesorado Universitario</v>
      </c>
      <c r="L19" s="98" t="s">
        <v>412</v>
      </c>
      <c r="N19" s="153"/>
    </row>
    <row r="20" spans="2:14" x14ac:dyDescent="0.25">
      <c r="B20" s="93"/>
      <c r="C20" s="99" t="s">
        <v>50</v>
      </c>
      <c r="D20" s="531"/>
      <c r="E20" s="151">
        <v>40</v>
      </c>
      <c r="F20" s="118">
        <v>1000</v>
      </c>
      <c r="G20" s="97">
        <f t="shared" si="0"/>
        <v>40000</v>
      </c>
      <c r="H20" s="161" t="s">
        <v>129</v>
      </c>
      <c r="I20" s="323" t="s">
        <v>749</v>
      </c>
      <c r="J20" s="98" t="str">
        <f>VLOOKUP(I20,Presupuesto!$B$11:$C$566,2,0)</f>
        <v>PASAJES NACIONALES</v>
      </c>
      <c r="K20" s="98" t="str">
        <f t="shared" si="1"/>
        <v>Docencia y Profesorado Universitario</v>
      </c>
      <c r="L20" s="98" t="s">
        <v>412</v>
      </c>
      <c r="N20" s="153"/>
    </row>
    <row r="21" spans="2:14" x14ac:dyDescent="0.25">
      <c r="B21" s="93"/>
      <c r="C21" s="99" t="s">
        <v>417</v>
      </c>
      <c r="D21" s="531"/>
      <c r="E21" s="151">
        <v>1850</v>
      </c>
      <c r="F21" s="118">
        <v>50</v>
      </c>
      <c r="G21" s="97">
        <f t="shared" si="0"/>
        <v>92500</v>
      </c>
      <c r="H21" s="161" t="s">
        <v>129</v>
      </c>
      <c r="I21" s="98" t="s">
        <v>821</v>
      </c>
      <c r="J21" s="98" t="str">
        <f>VLOOKUP(I21,Presupuesto!$B$11:$C$566,2,0)</f>
        <v>PRODUCTOS PAPEL Y CARTON</v>
      </c>
      <c r="K21" s="98" t="str">
        <f t="shared" si="1"/>
        <v>Docencia y Profesorado Universitario</v>
      </c>
      <c r="L21" s="98" t="s">
        <v>412</v>
      </c>
      <c r="N21" s="153"/>
    </row>
    <row r="22" spans="2:14" x14ac:dyDescent="0.25">
      <c r="B22" s="93"/>
      <c r="C22" s="99" t="s">
        <v>51</v>
      </c>
      <c r="D22" s="531"/>
      <c r="E22" s="200">
        <v>500</v>
      </c>
      <c r="F22" s="100">
        <v>85</v>
      </c>
      <c r="G22" s="97">
        <f t="shared" si="0"/>
        <v>42500</v>
      </c>
      <c r="H22" s="161" t="s">
        <v>129</v>
      </c>
      <c r="I22" s="98" t="s">
        <v>821</v>
      </c>
      <c r="J22" s="98" t="str">
        <f>VLOOKUP(I22,Presupuesto!$B$11:$C$566,2,0)</f>
        <v>PRODUCTOS PAPEL Y CARTON</v>
      </c>
      <c r="K22" s="98" t="str">
        <f t="shared" si="1"/>
        <v>Docencia y Profesorado Universitario</v>
      </c>
      <c r="L22" s="98" t="s">
        <v>412</v>
      </c>
      <c r="N22" s="153"/>
    </row>
    <row r="23" spans="2:14" x14ac:dyDescent="0.25">
      <c r="B23" s="93"/>
      <c r="C23" s="99" t="s">
        <v>123</v>
      </c>
      <c r="D23" s="531"/>
      <c r="E23" s="200">
        <v>1850</v>
      </c>
      <c r="F23" s="100">
        <v>10</v>
      </c>
      <c r="G23" s="97">
        <f t="shared" si="0"/>
        <v>18500</v>
      </c>
      <c r="H23" s="161" t="s">
        <v>129</v>
      </c>
      <c r="I23" s="98" t="s">
        <v>942</v>
      </c>
      <c r="J23" s="98" t="str">
        <f>VLOOKUP(I23,Presupuesto!$B$11:$C$566,2,0)</f>
        <v>UTILES DE ESCRITORIO, OFICINA Y ENSE¥ANZA</v>
      </c>
      <c r="K23" s="98" t="str">
        <f t="shared" si="1"/>
        <v>Docencia y Profesorado Universitario</v>
      </c>
      <c r="L23" s="98" t="s">
        <v>412</v>
      </c>
      <c r="N23" s="153"/>
    </row>
    <row r="24" spans="2:14" x14ac:dyDescent="0.25">
      <c r="B24" s="93"/>
      <c r="C24" s="99" t="s">
        <v>34</v>
      </c>
      <c r="D24" s="531"/>
      <c r="E24" s="200">
        <v>120</v>
      </c>
      <c r="F24" s="100">
        <v>80</v>
      </c>
      <c r="G24" s="97">
        <f t="shared" si="0"/>
        <v>9600</v>
      </c>
      <c r="H24" s="161" t="s">
        <v>129</v>
      </c>
      <c r="I24" s="98" t="s">
        <v>942</v>
      </c>
      <c r="J24" s="98" t="str">
        <f>VLOOKUP(I24,Presupuesto!$B$11:$C$566,2,0)</f>
        <v>UTILES DE ESCRITORIO, OFICINA Y ENSE¥ANZA</v>
      </c>
      <c r="K24" s="98" t="str">
        <f t="shared" si="1"/>
        <v>Docencia y Profesorado Universitario</v>
      </c>
      <c r="L24" s="98" t="s">
        <v>412</v>
      </c>
      <c r="N24" s="153"/>
    </row>
    <row r="25" spans="2:14" x14ac:dyDescent="0.25">
      <c r="B25" s="93"/>
      <c r="C25" s="109" t="s">
        <v>52</v>
      </c>
      <c r="D25" s="531"/>
      <c r="E25" s="213">
        <v>1850</v>
      </c>
      <c r="F25" s="119">
        <v>15</v>
      </c>
      <c r="G25" s="97">
        <f t="shared" si="0"/>
        <v>27750</v>
      </c>
      <c r="H25" s="161" t="s">
        <v>129</v>
      </c>
      <c r="I25" s="98" t="s">
        <v>942</v>
      </c>
      <c r="J25" s="98" t="str">
        <f>VLOOKUP(I25,Presupuesto!$B$11:$C$566,2,0)</f>
        <v>UTILES DE ESCRITORIO, OFICINA Y ENSE¥ANZA</v>
      </c>
      <c r="K25" s="98" t="str">
        <f t="shared" si="1"/>
        <v>Docencia y Profesorado Universitario</v>
      </c>
      <c r="L25" s="98" t="s">
        <v>412</v>
      </c>
      <c r="N25" s="153"/>
    </row>
    <row r="26" spans="2:14" ht="15.75" thickBot="1" x14ac:dyDescent="0.3">
      <c r="B26" s="93"/>
      <c r="C26" s="217" t="s">
        <v>428</v>
      </c>
      <c r="D26" s="218">
        <v>20</v>
      </c>
      <c r="E26" s="333">
        <v>7</v>
      </c>
      <c r="F26" s="104">
        <f>HLOOKUP(C26,$AH$2:$BU$3,2,0)</f>
        <v>2000</v>
      </c>
      <c r="G26" s="105">
        <f>D26*E26*F26</f>
        <v>280000</v>
      </c>
      <c r="H26" s="161" t="s">
        <v>129</v>
      </c>
      <c r="I26" s="335" t="s">
        <v>761</v>
      </c>
      <c r="J26" s="106" t="str">
        <f>VLOOKUP(I26,Presupuesto!$B$11:$C$566,2,0)</f>
        <v>VIATICOS NACIONALES</v>
      </c>
      <c r="K26" s="336" t="str">
        <f t="shared" si="1"/>
        <v>Docencia y Profesorado Universitario</v>
      </c>
      <c r="L26" s="336" t="s">
        <v>412</v>
      </c>
    </row>
    <row r="27" spans="2:14" ht="14.45" x14ac:dyDescent="0.3">
      <c r="B27" s="93"/>
      <c r="C27" s="93"/>
      <c r="E27" s="112"/>
      <c r="F27" s="112"/>
      <c r="G27" s="112"/>
      <c r="H27" s="174"/>
      <c r="I27" s="112"/>
      <c r="J27" s="112"/>
      <c r="K27" s="112"/>
    </row>
    <row r="28" spans="2:14" thickBot="1" x14ac:dyDescent="0.35"/>
    <row r="29" spans="2:14" thickBot="1" x14ac:dyDescent="0.35">
      <c r="C29" s="29" t="s">
        <v>43</v>
      </c>
      <c r="D29" s="30">
        <f>SUM(G36:G45)</f>
        <v>361000</v>
      </c>
      <c r="E29" s="93"/>
      <c r="F29" s="93"/>
      <c r="G29" s="93"/>
      <c r="H29" s="76"/>
      <c r="I29" s="76"/>
      <c r="J29" s="76"/>
      <c r="K29" s="112"/>
    </row>
    <row r="30" spans="2:14" ht="14.45" x14ac:dyDescent="0.3">
      <c r="C30" s="70"/>
      <c r="D30" s="31"/>
      <c r="E30" s="93"/>
      <c r="F30" s="93"/>
      <c r="G30" s="93"/>
      <c r="H30" s="76"/>
      <c r="I30" s="76"/>
      <c r="J30" s="76"/>
      <c r="K30" s="112"/>
    </row>
    <row r="31" spans="2:14" ht="14.45" x14ac:dyDescent="0.3">
      <c r="C31" s="70"/>
      <c r="D31" s="31"/>
      <c r="E31" s="93"/>
      <c r="F31" s="93"/>
      <c r="G31" s="93"/>
      <c r="H31" s="76"/>
      <c r="I31" s="76"/>
      <c r="J31" s="76"/>
      <c r="K31" s="112"/>
    </row>
    <row r="32" spans="2:14" ht="15.6" x14ac:dyDescent="0.3">
      <c r="C32" s="202" t="s">
        <v>392</v>
      </c>
      <c r="D32" s="370" t="s">
        <v>1590</v>
      </c>
      <c r="E32" s="93"/>
      <c r="F32" s="93"/>
      <c r="G32" s="93"/>
      <c r="H32" s="76"/>
      <c r="I32" s="76"/>
      <c r="J32" s="76"/>
      <c r="K32" s="112"/>
    </row>
    <row r="33" spans="3:12" ht="18" x14ac:dyDescent="0.3">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Desarrollo 50 eventos de capacitacion del programa de educación permanente en las unidades académicas priorizadas en rediseño curricular , 10 réplicas del programa PROGRAMA APRENDER -UNAH. 4  Capacitaciones para  personal docente IPSD </v>
      </c>
      <c r="D33" s="31"/>
      <c r="E33" s="93"/>
      <c r="F33" s="93"/>
      <c r="G33" s="93"/>
      <c r="H33" s="76"/>
      <c r="I33" s="76"/>
      <c r="J33" s="76"/>
      <c r="K33" s="112"/>
    </row>
    <row r="34" spans="3:12" thickBot="1" x14ac:dyDescent="0.35">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30"/>
      <c r="E36" s="329">
        <v>4</v>
      </c>
      <c r="F36" s="115">
        <v>50000</v>
      </c>
      <c r="G36" s="330">
        <f t="shared" ref="G36:G44" si="2">E36*F36</f>
        <v>200000</v>
      </c>
      <c r="H36" s="331" t="s">
        <v>129</v>
      </c>
      <c r="I36" s="116" t="s">
        <v>699</v>
      </c>
      <c r="J36" s="116" t="str">
        <f>VLOOKUP(I36,Presupuesto!$B$11:$C$566,2,0)</f>
        <v>SERVICIOS DE CAPACITACION.</v>
      </c>
      <c r="K36" s="332" t="s">
        <v>1357</v>
      </c>
      <c r="L36" s="116" t="s">
        <v>412</v>
      </c>
    </row>
    <row r="37" spans="3:12" x14ac:dyDescent="0.25">
      <c r="C37" s="99" t="s">
        <v>48</v>
      </c>
      <c r="D37" s="531"/>
      <c r="E37" s="200">
        <f>D36</f>
        <v>0</v>
      </c>
      <c r="F37" s="100">
        <v>50</v>
      </c>
      <c r="G37" s="97">
        <f t="shared" si="2"/>
        <v>0</v>
      </c>
      <c r="H37" s="161"/>
      <c r="I37" s="98" t="s">
        <v>717</v>
      </c>
      <c r="J37" s="98" t="str">
        <f>VLOOKUP(I37,Presupuesto!$B$11:$C$566,2,0)</f>
        <v>SERVICIOS DE IMPRENTA PUBLIC.Y REPRODUCCION</v>
      </c>
      <c r="K37" s="98" t="str">
        <f>$K$36</f>
        <v>Docencia y Profesorado Universitario</v>
      </c>
      <c r="L37" s="98" t="s">
        <v>412</v>
      </c>
    </row>
    <row r="38" spans="3:12" x14ac:dyDescent="0.25">
      <c r="C38" s="99" t="s">
        <v>49</v>
      </c>
      <c r="D38" s="531"/>
      <c r="E38" s="200">
        <f>D36</f>
        <v>0</v>
      </c>
      <c r="F38" s="100">
        <v>150</v>
      </c>
      <c r="G38" s="97">
        <f t="shared" si="2"/>
        <v>0</v>
      </c>
      <c r="H38" s="161"/>
      <c r="I38" s="98" t="s">
        <v>792</v>
      </c>
      <c r="J38" s="98" t="str">
        <f>VLOOKUP(I38,Presupuesto!$B$11:$C$566,2,0)</f>
        <v>ALIMENTOS B EBIDAS PARA PERSONAS</v>
      </c>
      <c r="K38" s="98" t="str">
        <f t="shared" ref="K38:K44" si="3">$K$36</f>
        <v>Docencia y Profesorado Universitario</v>
      </c>
      <c r="L38" s="98" t="s">
        <v>396</v>
      </c>
    </row>
    <row r="39" spans="3:12" x14ac:dyDescent="0.25">
      <c r="C39" s="99" t="s">
        <v>50</v>
      </c>
      <c r="D39" s="531"/>
      <c r="E39" s="151">
        <v>0</v>
      </c>
      <c r="F39" s="118">
        <v>10000</v>
      </c>
      <c r="G39" s="97">
        <f t="shared" si="2"/>
        <v>0</v>
      </c>
      <c r="H39" s="161"/>
      <c r="I39" s="323" t="s">
        <v>300</v>
      </c>
      <c r="J39" s="98" t="str">
        <f>VLOOKUP(I39,Presupuesto!$B$11:$C$566,2,0)</f>
        <v>PASAJES (26100-00)</v>
      </c>
      <c r="K39" s="98" t="str">
        <f t="shared" si="3"/>
        <v>Docencia y Profesorado Universitario</v>
      </c>
      <c r="L39" s="98" t="s">
        <v>412</v>
      </c>
    </row>
    <row r="40" spans="3:12" x14ac:dyDescent="0.25">
      <c r="C40" s="99" t="s">
        <v>417</v>
      </c>
      <c r="D40" s="531"/>
      <c r="E40" s="151">
        <v>0</v>
      </c>
      <c r="F40" s="118">
        <v>250</v>
      </c>
      <c r="G40" s="97">
        <f t="shared" si="2"/>
        <v>0</v>
      </c>
      <c r="H40" s="161"/>
      <c r="I40" s="98" t="s">
        <v>821</v>
      </c>
      <c r="J40" s="98" t="str">
        <f>VLOOKUP(I40,Presupuesto!$B$11:$C$566,2,0)</f>
        <v>PRODUCTOS PAPEL Y CARTON</v>
      </c>
      <c r="K40" s="98" t="str">
        <f t="shared" si="3"/>
        <v>Docencia y Profesorado Universitario</v>
      </c>
      <c r="L40" s="98" t="s">
        <v>412</v>
      </c>
    </row>
    <row r="41" spans="3:12" x14ac:dyDescent="0.25">
      <c r="C41" s="99" t="s">
        <v>51</v>
      </c>
      <c r="D41" s="531"/>
      <c r="E41" s="200">
        <f>(D36*25)/500</f>
        <v>0</v>
      </c>
      <c r="F41" s="100">
        <v>85</v>
      </c>
      <c r="G41" s="97">
        <f t="shared" si="2"/>
        <v>0</v>
      </c>
      <c r="H41" s="161"/>
      <c r="I41" s="98" t="s">
        <v>821</v>
      </c>
      <c r="J41" s="98" t="str">
        <f>VLOOKUP(I41,Presupuesto!$B$11:$C$566,2,0)</f>
        <v>PRODUCTOS PAPEL Y CARTON</v>
      </c>
      <c r="K41" s="98" t="str">
        <f t="shared" si="3"/>
        <v>Docencia y Profesorado Universitario</v>
      </c>
      <c r="L41" s="98" t="s">
        <v>412</v>
      </c>
    </row>
    <row r="42" spans="3:12" x14ac:dyDescent="0.25">
      <c r="C42" s="99" t="s">
        <v>123</v>
      </c>
      <c r="D42" s="531"/>
      <c r="E42" s="200">
        <f>D36/12</f>
        <v>0</v>
      </c>
      <c r="F42" s="100">
        <v>36</v>
      </c>
      <c r="G42" s="97">
        <f t="shared" si="2"/>
        <v>0</v>
      </c>
      <c r="H42" s="161"/>
      <c r="I42" s="98" t="s">
        <v>942</v>
      </c>
      <c r="J42" s="98" t="str">
        <f>VLOOKUP(I42,Presupuesto!$B$11:$C$566,2,0)</f>
        <v>UTILES DE ESCRITORIO, OFICINA Y ENSE¥ANZA</v>
      </c>
      <c r="K42" s="98" t="str">
        <f t="shared" si="3"/>
        <v>Docencia y Profesorado Universitario</v>
      </c>
      <c r="L42" s="98" t="s">
        <v>412</v>
      </c>
    </row>
    <row r="43" spans="3:12" x14ac:dyDescent="0.25">
      <c r="C43" s="99" t="s">
        <v>34</v>
      </c>
      <c r="D43" s="531"/>
      <c r="E43" s="200">
        <f>D36/12</f>
        <v>0</v>
      </c>
      <c r="F43" s="100">
        <v>80</v>
      </c>
      <c r="G43" s="97">
        <f t="shared" si="2"/>
        <v>0</v>
      </c>
      <c r="H43" s="161"/>
      <c r="I43" s="98" t="s">
        <v>942</v>
      </c>
      <c r="J43" s="98" t="str">
        <f>VLOOKUP(I43,Presupuesto!$B$11:$C$566,2,0)</f>
        <v>UTILES DE ESCRITORIO, OFICINA Y ENSE¥ANZA</v>
      </c>
      <c r="K43" s="98" t="str">
        <f t="shared" si="3"/>
        <v>Docencia y Profesorado Universitario</v>
      </c>
      <c r="L43" s="98" t="s">
        <v>412</v>
      </c>
    </row>
    <row r="44" spans="3:12" x14ac:dyDescent="0.25">
      <c r="C44" s="109" t="s">
        <v>52</v>
      </c>
      <c r="D44" s="531"/>
      <c r="E44" s="213">
        <v>0</v>
      </c>
      <c r="F44" s="119">
        <v>25</v>
      </c>
      <c r="G44" s="97">
        <f t="shared" si="2"/>
        <v>0</v>
      </c>
      <c r="H44" s="161"/>
      <c r="I44" s="98" t="s">
        <v>942</v>
      </c>
      <c r="J44" s="98" t="str">
        <f>VLOOKUP(I44,Presupuesto!$B$11:$C$566,2,0)</f>
        <v>UTILES DE ESCRITORIO, OFICINA Y ENSE¥ANZA</v>
      </c>
      <c r="K44" s="98" t="str">
        <f t="shared" si="3"/>
        <v>Docencia y Profesorado Universitario</v>
      </c>
      <c r="L44" s="98" t="s">
        <v>412</v>
      </c>
    </row>
    <row r="45" spans="3:12" ht="15.75" thickBot="1" x14ac:dyDescent="0.3">
      <c r="C45" s="217" t="s">
        <v>430</v>
      </c>
      <c r="D45" s="218">
        <v>20</v>
      </c>
      <c r="E45" s="333">
        <v>7</v>
      </c>
      <c r="F45" s="104">
        <f>HLOOKUP(C45,$AH$2:$BU$3,2,0)</f>
        <v>1150</v>
      </c>
      <c r="G45" s="105">
        <f>D45*E45*F45</f>
        <v>161000</v>
      </c>
      <c r="H45" s="334" t="s">
        <v>129</v>
      </c>
      <c r="I45" s="335" t="s">
        <v>761</v>
      </c>
      <c r="J45" s="106" t="str">
        <f>VLOOKUP(I45,Presupuesto!$B$11:$C$566,2,0)</f>
        <v>VIATICOS NACIONALES</v>
      </c>
      <c r="K45" s="336" t="s">
        <v>1357</v>
      </c>
      <c r="L45" s="336" t="s">
        <v>412</v>
      </c>
    </row>
    <row r="47" spans="3:12" thickBot="1" x14ac:dyDescent="0.35"/>
    <row r="48" spans="3:12" thickBot="1" x14ac:dyDescent="0.35">
      <c r="C48" s="29" t="s">
        <v>43</v>
      </c>
      <c r="D48" s="30">
        <f>SUM(G55:G64)</f>
        <v>361548.29000000004</v>
      </c>
      <c r="E48" s="93"/>
      <c r="F48" s="93"/>
      <c r="G48" s="93"/>
      <c r="H48" s="76"/>
      <c r="I48" s="76"/>
      <c r="J48" s="76"/>
      <c r="K48" s="112"/>
    </row>
    <row r="49" spans="3:12" ht="14.45" x14ac:dyDescent="0.3">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t="s">
        <v>1591</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Revision bilbiografica, consultoria de experto, visita a universidades que han implentado programas de formacion docente, seminarios-talleres , diseño de  programas  de formación y capacitación docente en el área pedagógica (Profesores principiantes, mentores y formación de formadores), diseño de documentos</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1569</v>
      </c>
      <c r="D55" s="530">
        <v>360</v>
      </c>
      <c r="E55" s="329">
        <v>2</v>
      </c>
      <c r="F55" s="115">
        <v>80000</v>
      </c>
      <c r="G55" s="330">
        <f t="shared" ref="G55:G63" si="4">E55*F55</f>
        <v>160000</v>
      </c>
      <c r="H55" s="331" t="s">
        <v>129</v>
      </c>
      <c r="I55" s="116" t="s">
        <v>291</v>
      </c>
      <c r="J55" s="116" t="str">
        <f>VLOOKUP(I55,Presupuesto!$B$11:$C$566,2,0)</f>
        <v>OTROS SERVICIOS TECNICOS Y PROFESIONALES N.C. (24900-00)</v>
      </c>
      <c r="K55" s="332" t="s">
        <v>1357</v>
      </c>
      <c r="L55" s="116" t="s">
        <v>412</v>
      </c>
    </row>
    <row r="56" spans="3:12" x14ac:dyDescent="0.25">
      <c r="C56" s="99" t="s">
        <v>48</v>
      </c>
      <c r="D56" s="531"/>
      <c r="E56" s="200">
        <f>D55</f>
        <v>360</v>
      </c>
      <c r="F56" s="100">
        <v>50</v>
      </c>
      <c r="G56" s="97">
        <f t="shared" si="4"/>
        <v>18000</v>
      </c>
      <c r="H56" s="161" t="s">
        <v>129</v>
      </c>
      <c r="I56" s="98" t="s">
        <v>717</v>
      </c>
      <c r="J56" s="98" t="str">
        <f>VLOOKUP(I56,Presupuesto!$B$11:$C$566,2,0)</f>
        <v>SERVICIOS DE IMPRENTA PUBLIC.Y REPRODUCCION</v>
      </c>
      <c r="K56" s="98" t="str">
        <f t="shared" ref="K56:K57" si="5">$K$55</f>
        <v>Docencia y Profesorado Universitario</v>
      </c>
      <c r="L56" s="98" t="s">
        <v>412</v>
      </c>
    </row>
    <row r="57" spans="3:12" x14ac:dyDescent="0.25">
      <c r="C57" s="99" t="s">
        <v>49</v>
      </c>
      <c r="D57" s="531"/>
      <c r="E57" s="200">
        <v>360</v>
      </c>
      <c r="F57" s="100">
        <v>100</v>
      </c>
      <c r="G57" s="97">
        <f t="shared" si="4"/>
        <v>36000</v>
      </c>
      <c r="H57" s="161" t="s">
        <v>129</v>
      </c>
      <c r="I57" s="98" t="s">
        <v>792</v>
      </c>
      <c r="J57" s="98" t="str">
        <f>VLOOKUP(I57,Presupuesto!$B$11:$C$566,2,0)</f>
        <v>ALIMENTOS B EBIDAS PARA PERSONAS</v>
      </c>
      <c r="K57" s="98" t="str">
        <f t="shared" si="5"/>
        <v>Docencia y Profesorado Universitario</v>
      </c>
      <c r="L57" s="98" t="s">
        <v>396</v>
      </c>
    </row>
    <row r="58" spans="3:12" x14ac:dyDescent="0.25">
      <c r="C58" s="99" t="s">
        <v>50</v>
      </c>
      <c r="D58" s="531"/>
      <c r="E58" s="151">
        <v>2</v>
      </c>
      <c r="F58" s="118">
        <v>35000</v>
      </c>
      <c r="G58" s="97">
        <f t="shared" si="4"/>
        <v>70000</v>
      </c>
      <c r="H58" s="161" t="s">
        <v>129</v>
      </c>
      <c r="I58" s="323" t="s">
        <v>755</v>
      </c>
      <c r="J58" s="98" t="str">
        <f>VLOOKUP(I58,Presupuesto!$B$11:$C$566,2,0)</f>
        <v>PASAJES AL EXTERIOR</v>
      </c>
      <c r="K58" s="98" t="str">
        <f>$K$55</f>
        <v>Docencia y Profesorado Universitario</v>
      </c>
      <c r="L58" s="98" t="s">
        <v>412</v>
      </c>
    </row>
    <row r="59" spans="3:12" x14ac:dyDescent="0.25">
      <c r="C59" s="99" t="s">
        <v>417</v>
      </c>
      <c r="D59" s="531"/>
      <c r="E59" s="151">
        <v>0</v>
      </c>
      <c r="F59" s="118">
        <v>250</v>
      </c>
      <c r="G59" s="97">
        <f t="shared" si="4"/>
        <v>0</v>
      </c>
      <c r="H59" s="161"/>
      <c r="I59" s="98" t="s">
        <v>821</v>
      </c>
      <c r="J59" s="98" t="str">
        <f>VLOOKUP(I59,Presupuesto!$B$11:$C$566,2,0)</f>
        <v>PRODUCTOS PAPEL Y CARTON</v>
      </c>
      <c r="K59" s="98" t="str">
        <f t="shared" ref="K59:K64" si="6">$K$55</f>
        <v>Docencia y Profesorado Universitario</v>
      </c>
      <c r="L59" s="98" t="s">
        <v>412</v>
      </c>
    </row>
    <row r="60" spans="3:12" x14ac:dyDescent="0.25">
      <c r="C60" s="99" t="s">
        <v>51</v>
      </c>
      <c r="D60" s="531"/>
      <c r="E60" s="200">
        <f>(D55*25)/500</f>
        <v>18</v>
      </c>
      <c r="F60" s="100">
        <v>85</v>
      </c>
      <c r="G60" s="97">
        <f t="shared" si="4"/>
        <v>1530</v>
      </c>
      <c r="H60" s="161" t="s">
        <v>129</v>
      </c>
      <c r="I60" s="98" t="s">
        <v>821</v>
      </c>
      <c r="J60" s="98" t="str">
        <f>VLOOKUP(I60,Presupuesto!$B$11:$C$566,2,0)</f>
        <v>PRODUCTOS PAPEL Y CARTON</v>
      </c>
      <c r="K60" s="98" t="str">
        <f t="shared" si="6"/>
        <v>Docencia y Profesorado Universitario</v>
      </c>
      <c r="L60" s="98" t="s">
        <v>412</v>
      </c>
    </row>
    <row r="61" spans="3:12" x14ac:dyDescent="0.25">
      <c r="C61" s="99" t="s">
        <v>123</v>
      </c>
      <c r="D61" s="531"/>
      <c r="E61" s="200">
        <f>D55/12</f>
        <v>30</v>
      </c>
      <c r="F61" s="100">
        <v>36</v>
      </c>
      <c r="G61" s="97">
        <f t="shared" si="4"/>
        <v>1080</v>
      </c>
      <c r="H61" s="161" t="s">
        <v>129</v>
      </c>
      <c r="I61" s="98" t="s">
        <v>942</v>
      </c>
      <c r="J61" s="98" t="str">
        <f>VLOOKUP(I61,Presupuesto!$B$11:$C$566,2,0)</f>
        <v>UTILES DE ESCRITORIO, OFICINA Y ENSE¥ANZA</v>
      </c>
      <c r="K61" s="98" t="str">
        <f t="shared" si="6"/>
        <v>Docencia y Profesorado Universitario</v>
      </c>
      <c r="L61" s="98" t="s">
        <v>412</v>
      </c>
    </row>
    <row r="62" spans="3:12" x14ac:dyDescent="0.25">
      <c r="C62" s="99" t="s">
        <v>34</v>
      </c>
      <c r="D62" s="531"/>
      <c r="E62" s="200">
        <f>D55/12</f>
        <v>30</v>
      </c>
      <c r="F62" s="100">
        <v>80</v>
      </c>
      <c r="G62" s="97">
        <f t="shared" si="4"/>
        <v>2400</v>
      </c>
      <c r="H62" s="161" t="s">
        <v>129</v>
      </c>
      <c r="I62" s="98" t="s">
        <v>942</v>
      </c>
      <c r="J62" s="98" t="str">
        <f>VLOOKUP(I62,Presupuesto!$B$11:$C$566,2,0)</f>
        <v>UTILES DE ESCRITORIO, OFICINA Y ENSE¥ANZA</v>
      </c>
      <c r="K62" s="98" t="str">
        <f t="shared" si="6"/>
        <v>Docencia y Profesorado Universitario</v>
      </c>
      <c r="L62" s="98" t="s">
        <v>412</v>
      </c>
    </row>
    <row r="63" spans="3:12" x14ac:dyDescent="0.25">
      <c r="C63" s="109" t="s">
        <v>52</v>
      </c>
      <c r="D63" s="531"/>
      <c r="E63" s="213">
        <v>0</v>
      </c>
      <c r="F63" s="119">
        <v>25</v>
      </c>
      <c r="G63" s="97">
        <f t="shared" si="4"/>
        <v>0</v>
      </c>
      <c r="H63" s="161"/>
      <c r="I63" s="98" t="s">
        <v>942</v>
      </c>
      <c r="J63" s="98" t="str">
        <f>VLOOKUP(I63,Presupuesto!$B$11:$C$566,2,0)</f>
        <v>UTILES DE ESCRITORIO, OFICINA Y ENSE¥ANZA</v>
      </c>
      <c r="K63" s="98" t="str">
        <f t="shared" si="6"/>
        <v>Docencia y Profesorado Universitario</v>
      </c>
      <c r="L63" s="98" t="s">
        <v>412</v>
      </c>
    </row>
    <row r="64" spans="3:12" ht="15.75" thickBot="1" x14ac:dyDescent="0.3">
      <c r="C64" s="217" t="s">
        <v>452</v>
      </c>
      <c r="D64" s="218">
        <v>4</v>
      </c>
      <c r="E64" s="333">
        <v>5</v>
      </c>
      <c r="F64" s="104">
        <f>HLOOKUP(C64,$AH$2:$BU$3,2,0)</f>
        <v>3626.9145000000003</v>
      </c>
      <c r="G64" s="105">
        <f>D64*E64*F64</f>
        <v>72538.290000000008</v>
      </c>
      <c r="H64" s="334" t="s">
        <v>129</v>
      </c>
      <c r="I64" s="335" t="s">
        <v>308</v>
      </c>
      <c r="J64" s="106" t="str">
        <f>VLOOKUP(I64,Presupuesto!$B$11:$C$566,2,0)</f>
        <v>VIATICOS AL EXTERIOR</v>
      </c>
      <c r="K64" s="336" t="str">
        <f t="shared" si="6"/>
        <v>Docencia y Profesorado Universitario</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200000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t="s">
        <v>1591</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Revision bilbiografica, consultoria de experto, visita a universidades que han implentado programas de formacion docente, seminarios-talleres , diseño de  programas  de formación y capacitación docente en el área pedagógica (Profesores principiantes, mentores y formación de formadores), diseño de documentos</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30"/>
      <c r="E74" s="329">
        <v>4</v>
      </c>
      <c r="F74" s="115">
        <v>50000</v>
      </c>
      <c r="G74" s="330">
        <f t="shared" ref="G74:G82" si="7">E74*F74</f>
        <v>200000</v>
      </c>
      <c r="H74" s="331" t="s">
        <v>129</v>
      </c>
      <c r="I74" s="116" t="s">
        <v>291</v>
      </c>
      <c r="J74" s="116" t="str">
        <f>VLOOKUP(I74,Presupuesto!$B$11:$C$566,2,0)</f>
        <v>OTROS SERVICIOS TECNICOS Y PROFESIONALES N.C. (24900-00)</v>
      </c>
      <c r="K74" s="332" t="s">
        <v>1357</v>
      </c>
      <c r="L74" s="116" t="s">
        <v>394</v>
      </c>
    </row>
    <row r="75" spans="3:12" x14ac:dyDescent="0.25">
      <c r="C75" s="99" t="s">
        <v>48</v>
      </c>
      <c r="D75" s="531"/>
      <c r="E75" s="200">
        <f>D74</f>
        <v>0</v>
      </c>
      <c r="F75" s="100">
        <v>50</v>
      </c>
      <c r="G75" s="97">
        <f t="shared" si="7"/>
        <v>0</v>
      </c>
      <c r="H75" s="161"/>
      <c r="I75" s="98" t="s">
        <v>717</v>
      </c>
      <c r="J75" s="98" t="str">
        <f>VLOOKUP(I75,Presupuesto!$B$11:$C$566,2,0)</f>
        <v>SERVICIOS DE IMPRENTA PUBLIC.Y REPRODUCCION</v>
      </c>
      <c r="K75" s="98" t="str">
        <f>$K$74</f>
        <v>Docencia y Profesorado Universitario</v>
      </c>
      <c r="L75" s="98" t="s">
        <v>412</v>
      </c>
    </row>
    <row r="76" spans="3:12" x14ac:dyDescent="0.25">
      <c r="C76" s="99" t="s">
        <v>49</v>
      </c>
      <c r="D76" s="531"/>
      <c r="E76" s="200">
        <f>D74</f>
        <v>0</v>
      </c>
      <c r="F76" s="100">
        <v>150</v>
      </c>
      <c r="G76" s="97">
        <f t="shared" si="7"/>
        <v>0</v>
      </c>
      <c r="H76" s="161"/>
      <c r="I76" s="98" t="s">
        <v>792</v>
      </c>
      <c r="J76" s="98" t="str">
        <f>VLOOKUP(I76,Presupuesto!$B$11:$C$566,2,0)</f>
        <v>ALIMENTOS B EBIDAS PARA PERSONAS</v>
      </c>
      <c r="K76" s="98" t="str">
        <f t="shared" ref="K76:K83" si="8">$K$74</f>
        <v>Docencia y Profesorado Universitario</v>
      </c>
      <c r="L76" s="98" t="s">
        <v>396</v>
      </c>
    </row>
    <row r="77" spans="3:12" x14ac:dyDescent="0.25">
      <c r="C77" s="99" t="s">
        <v>50</v>
      </c>
      <c r="D77" s="531"/>
      <c r="E77" s="151">
        <v>0</v>
      </c>
      <c r="F77" s="118">
        <v>10000</v>
      </c>
      <c r="G77" s="97">
        <f t="shared" si="7"/>
        <v>0</v>
      </c>
      <c r="H77" s="161"/>
      <c r="I77" s="323" t="s">
        <v>300</v>
      </c>
      <c r="J77" s="98" t="str">
        <f>VLOOKUP(I77,Presupuesto!$B$11:$C$566,2,0)</f>
        <v>PASAJES (26100-00)</v>
      </c>
      <c r="K77" s="98" t="str">
        <f t="shared" si="8"/>
        <v>Docencia y Profesorado Universitario</v>
      </c>
      <c r="L77" s="98" t="s">
        <v>412</v>
      </c>
    </row>
    <row r="78" spans="3:12" x14ac:dyDescent="0.25">
      <c r="C78" s="99" t="s">
        <v>417</v>
      </c>
      <c r="D78" s="531"/>
      <c r="E78" s="151">
        <v>0</v>
      </c>
      <c r="F78" s="118">
        <v>250</v>
      </c>
      <c r="G78" s="97">
        <f t="shared" si="7"/>
        <v>0</v>
      </c>
      <c r="H78" s="161"/>
      <c r="I78" s="98" t="s">
        <v>821</v>
      </c>
      <c r="J78" s="98" t="str">
        <f>VLOOKUP(I78,Presupuesto!$B$11:$C$566,2,0)</f>
        <v>PRODUCTOS PAPEL Y CARTON</v>
      </c>
      <c r="K78" s="98" t="str">
        <f t="shared" si="8"/>
        <v>Docencia y Profesorado Universitario</v>
      </c>
      <c r="L78" s="98" t="s">
        <v>412</v>
      </c>
    </row>
    <row r="79" spans="3:12" x14ac:dyDescent="0.25">
      <c r="C79" s="99" t="s">
        <v>51</v>
      </c>
      <c r="D79" s="531"/>
      <c r="E79" s="200">
        <f>(D74*25)/500</f>
        <v>0</v>
      </c>
      <c r="F79" s="100">
        <v>85</v>
      </c>
      <c r="G79" s="97">
        <f t="shared" si="7"/>
        <v>0</v>
      </c>
      <c r="H79" s="161"/>
      <c r="I79" s="98" t="s">
        <v>821</v>
      </c>
      <c r="J79" s="98" t="str">
        <f>VLOOKUP(I79,Presupuesto!$B$11:$C$566,2,0)</f>
        <v>PRODUCTOS PAPEL Y CARTON</v>
      </c>
      <c r="K79" s="98" t="str">
        <f t="shared" si="8"/>
        <v>Docencia y Profesorado Universitario</v>
      </c>
      <c r="L79" s="98" t="s">
        <v>412</v>
      </c>
    </row>
    <row r="80" spans="3:12" x14ac:dyDescent="0.25">
      <c r="C80" s="99" t="s">
        <v>123</v>
      </c>
      <c r="D80" s="531"/>
      <c r="E80" s="200">
        <f>D74/12</f>
        <v>0</v>
      </c>
      <c r="F80" s="100">
        <v>36</v>
      </c>
      <c r="G80" s="97">
        <f t="shared" si="7"/>
        <v>0</v>
      </c>
      <c r="H80" s="161"/>
      <c r="I80" s="98" t="s">
        <v>942</v>
      </c>
      <c r="J80" s="98" t="str">
        <f>VLOOKUP(I80,Presupuesto!$B$11:$C$566,2,0)</f>
        <v>UTILES DE ESCRITORIO, OFICINA Y ENSE¥ANZA</v>
      </c>
      <c r="K80" s="98" t="str">
        <f t="shared" si="8"/>
        <v>Docencia y Profesorado Universitario</v>
      </c>
      <c r="L80" s="98" t="s">
        <v>412</v>
      </c>
    </row>
    <row r="81" spans="3:12" x14ac:dyDescent="0.25">
      <c r="C81" s="99" t="s">
        <v>34</v>
      </c>
      <c r="D81" s="531"/>
      <c r="E81" s="200">
        <f>D74/12</f>
        <v>0</v>
      </c>
      <c r="F81" s="100">
        <v>80</v>
      </c>
      <c r="G81" s="97">
        <f t="shared" si="7"/>
        <v>0</v>
      </c>
      <c r="H81" s="161"/>
      <c r="I81" s="98" t="s">
        <v>942</v>
      </c>
      <c r="J81" s="98" t="str">
        <f>VLOOKUP(I81,Presupuesto!$B$11:$C$566,2,0)</f>
        <v>UTILES DE ESCRITORIO, OFICINA Y ENSE¥ANZA</v>
      </c>
      <c r="K81" s="98" t="str">
        <f t="shared" si="8"/>
        <v>Docencia y Profesorado Universitario</v>
      </c>
      <c r="L81" s="98" t="s">
        <v>412</v>
      </c>
    </row>
    <row r="82" spans="3:12" x14ac:dyDescent="0.25">
      <c r="C82" s="109" t="s">
        <v>52</v>
      </c>
      <c r="D82" s="531"/>
      <c r="E82" s="213">
        <v>0</v>
      </c>
      <c r="F82" s="119">
        <v>25</v>
      </c>
      <c r="G82" s="97">
        <f t="shared" si="7"/>
        <v>0</v>
      </c>
      <c r="H82" s="161"/>
      <c r="I82" s="98" t="s">
        <v>942</v>
      </c>
      <c r="J82" s="98" t="str">
        <f>VLOOKUP(I82,Presupuesto!$B$11:$C$566,2,0)</f>
        <v>UTILES DE ESCRITORIO, OFICINA Y ENSE¥ANZA</v>
      </c>
      <c r="K82" s="98" t="str">
        <f t="shared" si="8"/>
        <v>Docencia y Profesorado Universitario</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Docencia y Profesorado Universitario</v>
      </c>
      <c r="L83" s="336" t="s">
        <v>412</v>
      </c>
    </row>
    <row r="85" spans="3:12" ht="15.75" thickBot="1" x14ac:dyDescent="0.3"/>
    <row r="86" spans="3:12" ht="15.75" thickBot="1" x14ac:dyDescent="0.3">
      <c r="C86" s="29" t="s">
        <v>43</v>
      </c>
      <c r="D86" s="30">
        <f>SUM(G93:G102)</f>
        <v>269614.87</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t="s">
        <v>1592</v>
      </c>
      <c r="E89" s="93"/>
      <c r="F89" s="93"/>
      <c r="G89" s="93"/>
      <c r="H89" s="76"/>
      <c r="I89" s="76"/>
      <c r="J89" s="76"/>
      <c r="K89" s="112"/>
    </row>
    <row r="90" spans="3:12"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Revision bibliografica, visita a otras universidades , diseño del programa de monitoria y evaluación de los procesos formativos  del plan de desarrollo profesional docente, diseño de instrumentos, monitoria y seguimiento de 20 proyectos formativos.</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30"/>
      <c r="E93" s="329"/>
      <c r="F93" s="115">
        <v>30000</v>
      </c>
      <c r="G93" s="330">
        <f t="shared" ref="G93:G101" si="9">E93*F93</f>
        <v>0</v>
      </c>
      <c r="H93" s="331"/>
      <c r="I93" s="116" t="s">
        <v>699</v>
      </c>
      <c r="J93" s="116" t="str">
        <f>VLOOKUP(I93,Presupuesto!$B$11:$C$566,2,0)</f>
        <v>SERVICIOS DE CAPACITACION.</v>
      </c>
      <c r="K93" s="332" t="s">
        <v>1516</v>
      </c>
      <c r="L93" s="116" t="s">
        <v>394</v>
      </c>
    </row>
    <row r="94" spans="3:12" x14ac:dyDescent="0.25">
      <c r="C94" s="99" t="s">
        <v>48</v>
      </c>
      <c r="D94" s="531"/>
      <c r="E94" s="200">
        <v>600</v>
      </c>
      <c r="F94" s="100">
        <v>20</v>
      </c>
      <c r="G94" s="97">
        <f t="shared" si="9"/>
        <v>12000</v>
      </c>
      <c r="H94" s="161" t="s">
        <v>129</v>
      </c>
      <c r="I94" s="98" t="s">
        <v>717</v>
      </c>
      <c r="J94" s="98" t="str">
        <f>VLOOKUP(I94,Presupuesto!$B$11:$C$566,2,0)</f>
        <v>SERVICIOS DE IMPRENTA PUBLIC.Y REPRODUCCION</v>
      </c>
      <c r="K94" s="98" t="s">
        <v>1357</v>
      </c>
      <c r="L94" s="98" t="s">
        <v>412</v>
      </c>
    </row>
    <row r="95" spans="3:12" x14ac:dyDescent="0.25">
      <c r="C95" s="99" t="s">
        <v>49</v>
      </c>
      <c r="D95" s="531"/>
      <c r="E95" s="200">
        <f>D93</f>
        <v>0</v>
      </c>
      <c r="F95" s="100">
        <v>150</v>
      </c>
      <c r="G95" s="97">
        <f t="shared" si="9"/>
        <v>0</v>
      </c>
      <c r="H95" s="161"/>
      <c r="I95" s="98" t="s">
        <v>792</v>
      </c>
      <c r="J95" s="98" t="str">
        <f>VLOOKUP(I95,Presupuesto!$B$11:$C$566,2,0)</f>
        <v>ALIMENTOS B EBIDAS PARA PERSONAS</v>
      </c>
      <c r="K95" s="98" t="str">
        <f t="shared" ref="K95:K101" si="10">$K$93</f>
        <v>Gestión Tecnologías de Información y Comunicación</v>
      </c>
      <c r="L95" s="98" t="s">
        <v>396</v>
      </c>
    </row>
    <row r="96" spans="3:12" x14ac:dyDescent="0.25">
      <c r="C96" s="99" t="s">
        <v>50</v>
      </c>
      <c r="D96" s="531"/>
      <c r="E96" s="151">
        <v>4</v>
      </c>
      <c r="F96" s="118">
        <v>10000</v>
      </c>
      <c r="G96" s="97">
        <f t="shared" si="9"/>
        <v>40000</v>
      </c>
      <c r="H96" s="161" t="s">
        <v>129</v>
      </c>
      <c r="I96" s="323" t="s">
        <v>755</v>
      </c>
      <c r="J96" s="98" t="str">
        <f>VLOOKUP(I96,Presupuesto!$B$11:$C$566,2,0)</f>
        <v>PASAJES AL EXTERIOR</v>
      </c>
      <c r="K96" s="98" t="s">
        <v>1357</v>
      </c>
      <c r="L96" s="98" t="s">
        <v>395</v>
      </c>
    </row>
    <row r="97" spans="3:12" x14ac:dyDescent="0.25">
      <c r="C97" s="99" t="s">
        <v>417</v>
      </c>
      <c r="D97" s="531"/>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31"/>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31"/>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31"/>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31"/>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452</v>
      </c>
      <c r="D102" s="218">
        <v>4</v>
      </c>
      <c r="E102" s="333">
        <v>15</v>
      </c>
      <c r="F102" s="104">
        <f>HLOOKUP(C102,$AH$2:$BU$3,2,0)</f>
        <v>3626.9145000000003</v>
      </c>
      <c r="G102" s="105">
        <f>D102*E102*F102</f>
        <v>217614.87000000002</v>
      </c>
      <c r="H102" s="334" t="s">
        <v>129</v>
      </c>
      <c r="I102" s="335" t="s">
        <v>308</v>
      </c>
      <c r="J102" s="106" t="str">
        <f>VLOOKUP(I102,Presupuesto!$B$11:$C$566,2,0)</f>
        <v>VIATICOS AL EXTERIOR</v>
      </c>
      <c r="K102" s="336" t="s">
        <v>1357</v>
      </c>
      <c r="L102" s="336" t="s">
        <v>395</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152500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t="s">
        <v>1594</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Elaboración de propuesta  de herramientas de PA-UNAH en modalidad vitual, diseño de guia didácticas, elaboración del videotutoriales, 5  capacitaciones facilitadores PA-UNAH</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30"/>
      <c r="E112" s="329">
        <v>5</v>
      </c>
      <c r="F112" s="115">
        <v>11300</v>
      </c>
      <c r="G112" s="330">
        <f t="shared" ref="G112:G120" si="11">E112*F112</f>
        <v>56500</v>
      </c>
      <c r="H112" s="331" t="s">
        <v>129</v>
      </c>
      <c r="I112" s="116" t="s">
        <v>699</v>
      </c>
      <c r="J112" s="116" t="str">
        <f>VLOOKUP(I112,Presupuesto!$B$11:$C$566,2,0)</f>
        <v>SERVICIOS DE CAPACITACION.</v>
      </c>
      <c r="K112" s="332" t="s">
        <v>1357</v>
      </c>
      <c r="L112" s="116" t="s">
        <v>394</v>
      </c>
    </row>
    <row r="113" spans="3:12" x14ac:dyDescent="0.25">
      <c r="C113" s="99" t="s">
        <v>48</v>
      </c>
      <c r="D113" s="531"/>
      <c r="E113" s="200">
        <f>D112</f>
        <v>0</v>
      </c>
      <c r="F113" s="100">
        <v>50</v>
      </c>
      <c r="G113" s="97">
        <f t="shared" si="11"/>
        <v>0</v>
      </c>
      <c r="H113" s="161"/>
      <c r="I113" s="98" t="s">
        <v>717</v>
      </c>
      <c r="J113" s="98" t="str">
        <f>VLOOKUP(I113,Presupuesto!$B$11:$C$566,2,0)</f>
        <v>SERVICIOS DE IMPRENTA PUBLIC.Y REPRODUCCION</v>
      </c>
      <c r="K113" s="98" t="str">
        <f>$K$112</f>
        <v>Docencia y Profesorado Universitario</v>
      </c>
      <c r="L113" s="98" t="s">
        <v>412</v>
      </c>
    </row>
    <row r="114" spans="3:12" x14ac:dyDescent="0.25">
      <c r="C114" s="99" t="s">
        <v>49</v>
      </c>
      <c r="D114" s="531"/>
      <c r="E114" s="200">
        <v>240</v>
      </c>
      <c r="F114" s="100">
        <v>150</v>
      </c>
      <c r="G114" s="97">
        <f t="shared" si="11"/>
        <v>36000</v>
      </c>
      <c r="H114" s="161" t="s">
        <v>129</v>
      </c>
      <c r="I114" s="98" t="s">
        <v>792</v>
      </c>
      <c r="J114" s="98" t="str">
        <f>VLOOKUP(I114,Presupuesto!$B$11:$C$566,2,0)</f>
        <v>ALIMENTOS B EBIDAS PARA PERSONAS</v>
      </c>
      <c r="K114" s="98" t="str">
        <f t="shared" ref="K114:K121" si="12">$K$112</f>
        <v>Docencia y Profesorado Universitario</v>
      </c>
      <c r="L114" s="98" t="s">
        <v>396</v>
      </c>
    </row>
    <row r="115" spans="3:12" x14ac:dyDescent="0.25">
      <c r="C115" s="99" t="s">
        <v>50</v>
      </c>
      <c r="D115" s="531"/>
      <c r="E115" s="151">
        <v>0</v>
      </c>
      <c r="F115" s="118">
        <v>10000</v>
      </c>
      <c r="G115" s="97">
        <f t="shared" si="11"/>
        <v>0</v>
      </c>
      <c r="H115" s="161"/>
      <c r="I115" s="323" t="s">
        <v>300</v>
      </c>
      <c r="J115" s="98" t="str">
        <f>VLOOKUP(I115,Presupuesto!$B$11:$C$566,2,0)</f>
        <v>PASAJES (26100-00)</v>
      </c>
      <c r="K115" s="98" t="str">
        <f t="shared" si="12"/>
        <v>Docencia y Profesorado Universitario</v>
      </c>
      <c r="L115" s="98" t="s">
        <v>412</v>
      </c>
    </row>
    <row r="116" spans="3:12" x14ac:dyDescent="0.25">
      <c r="C116" s="99" t="s">
        <v>417</v>
      </c>
      <c r="D116" s="531"/>
      <c r="E116" s="151">
        <v>240</v>
      </c>
      <c r="F116" s="118">
        <v>250</v>
      </c>
      <c r="G116" s="97">
        <f t="shared" si="11"/>
        <v>60000</v>
      </c>
      <c r="H116" s="161" t="s">
        <v>129</v>
      </c>
      <c r="I116" s="98" t="s">
        <v>821</v>
      </c>
      <c r="J116" s="98" t="str">
        <f>VLOOKUP(I116,Presupuesto!$B$11:$C$566,2,0)</f>
        <v>PRODUCTOS PAPEL Y CARTON</v>
      </c>
      <c r="K116" s="98" t="str">
        <f t="shared" si="12"/>
        <v>Docencia y Profesorado Universitario</v>
      </c>
      <c r="L116" s="98" t="s">
        <v>412</v>
      </c>
    </row>
    <row r="117" spans="3:12" x14ac:dyDescent="0.25">
      <c r="C117" s="99" t="s">
        <v>51</v>
      </c>
      <c r="D117" s="531"/>
      <c r="E117" s="200">
        <f>(D112*25)/500</f>
        <v>0</v>
      </c>
      <c r="F117" s="100">
        <v>85</v>
      </c>
      <c r="G117" s="97">
        <f t="shared" si="11"/>
        <v>0</v>
      </c>
      <c r="H117" s="161"/>
      <c r="I117" s="98" t="s">
        <v>821</v>
      </c>
      <c r="J117" s="98" t="str">
        <f>VLOOKUP(I117,Presupuesto!$B$11:$C$566,2,0)</f>
        <v>PRODUCTOS PAPEL Y CARTON</v>
      </c>
      <c r="K117" s="98" t="str">
        <f t="shared" si="12"/>
        <v>Docencia y Profesorado Universitario</v>
      </c>
      <c r="L117" s="98" t="s">
        <v>412</v>
      </c>
    </row>
    <row r="118" spans="3:12" x14ac:dyDescent="0.25">
      <c r="C118" s="99" t="s">
        <v>123</v>
      </c>
      <c r="D118" s="531"/>
      <c r="E118" s="200">
        <f>D112/12</f>
        <v>0</v>
      </c>
      <c r="F118" s="100">
        <v>36</v>
      </c>
      <c r="G118" s="97">
        <f t="shared" si="11"/>
        <v>0</v>
      </c>
      <c r="H118" s="161"/>
      <c r="I118" s="98" t="s">
        <v>942</v>
      </c>
      <c r="J118" s="98" t="str">
        <f>VLOOKUP(I118,Presupuesto!$B$11:$C$566,2,0)</f>
        <v>UTILES DE ESCRITORIO, OFICINA Y ENSE¥ANZA</v>
      </c>
      <c r="K118" s="98" t="str">
        <f t="shared" si="12"/>
        <v>Docencia y Profesorado Universitario</v>
      </c>
      <c r="L118" s="98" t="s">
        <v>412</v>
      </c>
    </row>
    <row r="119" spans="3:12" x14ac:dyDescent="0.25">
      <c r="C119" s="99" t="s">
        <v>34</v>
      </c>
      <c r="D119" s="531"/>
      <c r="E119" s="200">
        <f>D112/12</f>
        <v>0</v>
      </c>
      <c r="F119" s="100">
        <v>80</v>
      </c>
      <c r="G119" s="97">
        <f t="shared" si="11"/>
        <v>0</v>
      </c>
      <c r="H119" s="161"/>
      <c r="I119" s="98" t="s">
        <v>942</v>
      </c>
      <c r="J119" s="98" t="str">
        <f>VLOOKUP(I119,Presupuesto!$B$11:$C$566,2,0)</f>
        <v>UTILES DE ESCRITORIO, OFICINA Y ENSE¥ANZA</v>
      </c>
      <c r="K119" s="98" t="str">
        <f t="shared" si="12"/>
        <v>Docencia y Profesorado Universitario</v>
      </c>
      <c r="L119" s="98" t="s">
        <v>412</v>
      </c>
    </row>
    <row r="120" spans="3:12" x14ac:dyDescent="0.25">
      <c r="C120" s="109" t="s">
        <v>52</v>
      </c>
      <c r="D120" s="531"/>
      <c r="E120" s="213">
        <v>0</v>
      </c>
      <c r="F120" s="119">
        <v>25</v>
      </c>
      <c r="G120" s="97">
        <f t="shared" si="11"/>
        <v>0</v>
      </c>
      <c r="H120" s="161"/>
      <c r="I120" s="98" t="s">
        <v>942</v>
      </c>
      <c r="J120" s="98" t="str">
        <f>VLOOKUP(I120,Presupuesto!$B$11:$C$566,2,0)</f>
        <v>UTILES DE ESCRITORIO, OFICINA Y ENSE¥ANZA</v>
      </c>
      <c r="K120" s="98" t="str">
        <f t="shared" si="12"/>
        <v>Docencia y Profesorado Universitario</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Docencia y Profesorado Universitario</v>
      </c>
      <c r="L121" s="336" t="s">
        <v>412</v>
      </c>
    </row>
    <row r="123" spans="3:12" ht="15.75" thickBot="1" x14ac:dyDescent="0.3"/>
    <row r="124" spans="3:12" ht="15.75" thickBot="1" x14ac:dyDescent="0.3">
      <c r="C124" s="29" t="s">
        <v>43</v>
      </c>
      <c r="D124" s="30">
        <f>SUM(G131:G140)</f>
        <v>437850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t="s">
        <v>1593</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Elaboración de base de datos de profesores principiantes, proceso de investigación ah-doc (entrevistas, grupos focales etc),  para consolidar el diagnosticos de necesidades de formación  de dicha población, observaciones aulicas a profesores principiantes,  diseño de proyectos formativos segun las caracteristicas de los profesores pincipiantes, implimentacion de las diferentes estrategias formativas, acompañamiento docente</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30">
        <v>600</v>
      </c>
      <c r="E131" s="329">
        <v>15</v>
      </c>
      <c r="F131" s="115">
        <v>11300</v>
      </c>
      <c r="G131" s="330">
        <f t="shared" ref="G131:G139" si="13">E131*F131</f>
        <v>169500</v>
      </c>
      <c r="H131" s="331" t="s">
        <v>129</v>
      </c>
      <c r="I131" s="116" t="s">
        <v>699</v>
      </c>
      <c r="J131" s="116" t="str">
        <f>VLOOKUP(I131,Presupuesto!$B$11:$C$566,2,0)</f>
        <v>SERVICIOS DE CAPACITACION.</v>
      </c>
      <c r="K131" s="332" t="s">
        <v>1357</v>
      </c>
      <c r="L131" s="116" t="s">
        <v>398</v>
      </c>
    </row>
    <row r="132" spans="3:12" x14ac:dyDescent="0.25">
      <c r="C132" s="99" t="s">
        <v>48</v>
      </c>
      <c r="D132" s="531"/>
      <c r="E132" s="200">
        <f>D131</f>
        <v>600</v>
      </c>
      <c r="F132" s="100">
        <v>50</v>
      </c>
      <c r="G132" s="97">
        <f t="shared" si="13"/>
        <v>30000</v>
      </c>
      <c r="H132" s="161" t="s">
        <v>129</v>
      </c>
      <c r="I132" s="98" t="s">
        <v>717</v>
      </c>
      <c r="J132" s="98" t="str">
        <f>VLOOKUP(I132,Presupuesto!$B$11:$C$566,2,0)</f>
        <v>SERVICIOS DE IMPRENTA PUBLIC.Y REPRODUCCION</v>
      </c>
      <c r="K132" s="98" t="str">
        <f>$K$131</f>
        <v>Docencia y Profesorado Universitario</v>
      </c>
      <c r="L132" s="98" t="s">
        <v>412</v>
      </c>
    </row>
    <row r="133" spans="3:12" x14ac:dyDescent="0.25">
      <c r="C133" s="99" t="s">
        <v>49</v>
      </c>
      <c r="D133" s="531"/>
      <c r="E133" s="200">
        <f>D131</f>
        <v>600</v>
      </c>
      <c r="F133" s="100">
        <v>150</v>
      </c>
      <c r="G133" s="97">
        <f t="shared" si="13"/>
        <v>90000</v>
      </c>
      <c r="H133" s="161" t="s">
        <v>129</v>
      </c>
      <c r="I133" s="98" t="s">
        <v>792</v>
      </c>
      <c r="J133" s="98" t="str">
        <f>VLOOKUP(I133,Presupuesto!$B$11:$C$566,2,0)</f>
        <v>ALIMENTOS B EBIDAS PARA PERSONAS</v>
      </c>
      <c r="K133" s="98" t="str">
        <f t="shared" ref="K133:K140" si="14">$K$131</f>
        <v>Docencia y Profesorado Universitario</v>
      </c>
      <c r="L133" s="98" t="s">
        <v>396</v>
      </c>
    </row>
    <row r="134" spans="3:12" x14ac:dyDescent="0.25">
      <c r="C134" s="99" t="s">
        <v>50</v>
      </c>
      <c r="D134" s="531"/>
      <c r="E134" s="151">
        <v>0</v>
      </c>
      <c r="F134" s="118">
        <v>10000</v>
      </c>
      <c r="G134" s="97">
        <f t="shared" si="13"/>
        <v>0</v>
      </c>
      <c r="H134" s="161"/>
      <c r="I134" s="323" t="s">
        <v>300</v>
      </c>
      <c r="J134" s="98" t="str">
        <f>VLOOKUP(I134,Presupuesto!$B$11:$C$566,2,0)</f>
        <v>PASAJES (26100-00)</v>
      </c>
      <c r="K134" s="98" t="str">
        <f t="shared" si="14"/>
        <v>Docencia y Profesorado Universitario</v>
      </c>
      <c r="L134" s="98" t="s">
        <v>412</v>
      </c>
    </row>
    <row r="135" spans="3:12" x14ac:dyDescent="0.25">
      <c r="C135" s="99" t="s">
        <v>417</v>
      </c>
      <c r="D135" s="531"/>
      <c r="E135" s="151">
        <v>0</v>
      </c>
      <c r="F135" s="118">
        <v>250</v>
      </c>
      <c r="G135" s="97">
        <f t="shared" si="13"/>
        <v>0</v>
      </c>
      <c r="H135" s="161"/>
      <c r="I135" s="98" t="s">
        <v>821</v>
      </c>
      <c r="J135" s="98" t="str">
        <f>VLOOKUP(I135,Presupuesto!$B$11:$C$566,2,0)</f>
        <v>PRODUCTOS PAPEL Y CARTON</v>
      </c>
      <c r="K135" s="98" t="str">
        <f t="shared" si="14"/>
        <v>Docencia y Profesorado Universitario</v>
      </c>
      <c r="L135" s="98" t="s">
        <v>412</v>
      </c>
    </row>
    <row r="136" spans="3:12" x14ac:dyDescent="0.25">
      <c r="C136" s="99" t="s">
        <v>51</v>
      </c>
      <c r="D136" s="531"/>
      <c r="E136" s="200">
        <f>(D131*25)/500</f>
        <v>30</v>
      </c>
      <c r="F136" s="100">
        <v>85</v>
      </c>
      <c r="G136" s="97">
        <f t="shared" si="13"/>
        <v>2550</v>
      </c>
      <c r="H136" s="161" t="s">
        <v>129</v>
      </c>
      <c r="I136" s="98" t="s">
        <v>821</v>
      </c>
      <c r="J136" s="98" t="str">
        <f>VLOOKUP(I136,Presupuesto!$B$11:$C$566,2,0)</f>
        <v>PRODUCTOS PAPEL Y CARTON</v>
      </c>
      <c r="K136" s="98" t="str">
        <f t="shared" si="14"/>
        <v>Docencia y Profesorado Universitario</v>
      </c>
      <c r="L136" s="98" t="s">
        <v>412</v>
      </c>
    </row>
    <row r="137" spans="3:12" x14ac:dyDescent="0.25">
      <c r="C137" s="99" t="s">
        <v>123</v>
      </c>
      <c r="D137" s="531"/>
      <c r="E137" s="200">
        <f>D131/12</f>
        <v>50</v>
      </c>
      <c r="F137" s="100">
        <v>36</v>
      </c>
      <c r="G137" s="97">
        <f t="shared" si="13"/>
        <v>1800</v>
      </c>
      <c r="H137" s="161" t="s">
        <v>129</v>
      </c>
      <c r="I137" s="98" t="s">
        <v>942</v>
      </c>
      <c r="J137" s="98" t="str">
        <f>VLOOKUP(I137,Presupuesto!$B$11:$C$566,2,0)</f>
        <v>UTILES DE ESCRITORIO, OFICINA Y ENSE¥ANZA</v>
      </c>
      <c r="K137" s="98" t="str">
        <f t="shared" si="14"/>
        <v>Docencia y Profesorado Universitario</v>
      </c>
      <c r="L137" s="98" t="s">
        <v>412</v>
      </c>
    </row>
    <row r="138" spans="3:12" x14ac:dyDescent="0.25">
      <c r="C138" s="99" t="s">
        <v>34</v>
      </c>
      <c r="D138" s="531"/>
      <c r="E138" s="200">
        <f>D131/12</f>
        <v>50</v>
      </c>
      <c r="F138" s="100">
        <v>80</v>
      </c>
      <c r="G138" s="97">
        <f t="shared" si="13"/>
        <v>4000</v>
      </c>
      <c r="H138" s="161" t="s">
        <v>129</v>
      </c>
      <c r="I138" s="98" t="s">
        <v>942</v>
      </c>
      <c r="J138" s="98" t="str">
        <f>VLOOKUP(I138,Presupuesto!$B$11:$C$566,2,0)</f>
        <v>UTILES DE ESCRITORIO, OFICINA Y ENSE¥ANZA</v>
      </c>
      <c r="K138" s="98" t="str">
        <f t="shared" si="14"/>
        <v>Docencia y Profesorado Universitario</v>
      </c>
      <c r="L138" s="98" t="s">
        <v>412</v>
      </c>
    </row>
    <row r="139" spans="3:12" x14ac:dyDescent="0.25">
      <c r="C139" s="109" t="s">
        <v>52</v>
      </c>
      <c r="D139" s="531"/>
      <c r="E139" s="213">
        <v>0</v>
      </c>
      <c r="F139" s="119">
        <v>25</v>
      </c>
      <c r="G139" s="97">
        <f t="shared" si="13"/>
        <v>0</v>
      </c>
      <c r="H139" s="161"/>
      <c r="I139" s="98" t="s">
        <v>942</v>
      </c>
      <c r="J139" s="98" t="str">
        <f>VLOOKUP(I139,Presupuesto!$B$11:$C$566,2,0)</f>
        <v>UTILES DE ESCRITORIO, OFICINA Y ENSE¥ANZA</v>
      </c>
      <c r="K139" s="98" t="str">
        <f t="shared" si="14"/>
        <v>Docencia y Profesorado Universitario</v>
      </c>
      <c r="L139" s="98" t="s">
        <v>412</v>
      </c>
    </row>
    <row r="140" spans="3:12" ht="15.75" thickBot="1" x14ac:dyDescent="0.3">
      <c r="C140" s="217" t="s">
        <v>432</v>
      </c>
      <c r="D140" s="218">
        <v>10</v>
      </c>
      <c r="E140" s="333">
        <v>8</v>
      </c>
      <c r="F140" s="104">
        <f>HLOOKUP(C140,$AH$2:$BU$3,2,0)</f>
        <v>1750</v>
      </c>
      <c r="G140" s="105">
        <f>D140*E140*F140</f>
        <v>140000</v>
      </c>
      <c r="H140" s="334" t="s">
        <v>129</v>
      </c>
      <c r="I140" s="335" t="s">
        <v>761</v>
      </c>
      <c r="J140" s="106" t="str">
        <f>VLOOKUP(I140,Presupuesto!$B$11:$C$566,2,0)</f>
        <v>VIATICOS NACIONALES</v>
      </c>
      <c r="K140" s="336" t="str">
        <f t="shared" si="14"/>
        <v>Docencia y Profesorado Universitario</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30"/>
      <c r="E150" s="329"/>
      <c r="F150" s="115">
        <v>30000</v>
      </c>
      <c r="G150" s="330">
        <f t="shared" ref="G150:G158" si="15">E150*F150</f>
        <v>0</v>
      </c>
      <c r="H150" s="331"/>
      <c r="I150" s="116" t="s">
        <v>699</v>
      </c>
      <c r="J150" s="116" t="str">
        <f>VLOOKUP(I150,Presupuesto!$B$11:$C$566,2,0)</f>
        <v>SERVICIOS DE CAPACITACION.</v>
      </c>
      <c r="K150" s="332" t="s">
        <v>1516</v>
      </c>
      <c r="L150" s="116" t="s">
        <v>394</v>
      </c>
    </row>
    <row r="151" spans="3:12" x14ac:dyDescent="0.25">
      <c r="C151" s="99" t="s">
        <v>48</v>
      </c>
      <c r="D151" s="531"/>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31"/>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31"/>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31"/>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31"/>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31"/>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31"/>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31"/>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30"/>
      <c r="E169" s="329"/>
      <c r="F169" s="115">
        <v>30000</v>
      </c>
      <c r="G169" s="330">
        <f t="shared" ref="G169:G177" si="17">E169*F169</f>
        <v>0</v>
      </c>
      <c r="H169" s="331"/>
      <c r="I169" s="116" t="s">
        <v>699</v>
      </c>
      <c r="J169" s="116" t="str">
        <f>VLOOKUP(I169,Presupuesto!$B$11:$C$566,2,0)</f>
        <v>SERVICIOS DE CAPACITACION.</v>
      </c>
      <c r="K169" s="332" t="s">
        <v>1516</v>
      </c>
      <c r="L169" s="116" t="s">
        <v>394</v>
      </c>
    </row>
    <row r="170" spans="3:12" x14ac:dyDescent="0.25">
      <c r="C170" s="99" t="s">
        <v>48</v>
      </c>
      <c r="D170" s="531"/>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31"/>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31"/>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31"/>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31"/>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31"/>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31"/>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31"/>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30"/>
      <c r="E188" s="329"/>
      <c r="F188" s="115">
        <v>30000</v>
      </c>
      <c r="G188" s="330">
        <f t="shared" ref="G188:G196" si="19">E188*F188</f>
        <v>0</v>
      </c>
      <c r="H188" s="331"/>
      <c r="I188" s="116" t="s">
        <v>699</v>
      </c>
      <c r="J188" s="116" t="str">
        <f>VLOOKUP(I188,Presupuesto!$B$11:$C$566,2,0)</f>
        <v>SERVICIOS DE CAPACITACION.</v>
      </c>
      <c r="K188" s="332" t="s">
        <v>1516</v>
      </c>
      <c r="L188" s="116" t="s">
        <v>394</v>
      </c>
    </row>
    <row r="189" spans="3:12" x14ac:dyDescent="0.25">
      <c r="C189" s="99" t="s">
        <v>48</v>
      </c>
      <c r="D189" s="531"/>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31"/>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31"/>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31"/>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31"/>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31"/>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31"/>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31"/>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30"/>
      <c r="E207" s="329"/>
      <c r="F207" s="115">
        <v>30000</v>
      </c>
      <c r="G207" s="330">
        <f t="shared" ref="G207:G215" si="21">E207*F207</f>
        <v>0</v>
      </c>
      <c r="H207" s="331"/>
      <c r="I207" s="116" t="s">
        <v>699</v>
      </c>
      <c r="J207" s="116" t="str">
        <f>VLOOKUP(I207,Presupuesto!$B$11:$C$566,2,0)</f>
        <v>SERVICIOS DE CAPACITACION.</v>
      </c>
      <c r="K207" s="332" t="s">
        <v>1516</v>
      </c>
      <c r="L207" s="116" t="s">
        <v>394</v>
      </c>
    </row>
    <row r="208" spans="3:12" x14ac:dyDescent="0.25">
      <c r="C208" s="99" t="s">
        <v>48</v>
      </c>
      <c r="D208" s="531"/>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31"/>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31"/>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31"/>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31"/>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31"/>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31"/>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31"/>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30"/>
      <c r="E226" s="329"/>
      <c r="F226" s="115">
        <v>30000</v>
      </c>
      <c r="G226" s="330">
        <f t="shared" ref="G226:G234" si="23">E226*F226</f>
        <v>0</v>
      </c>
      <c r="H226" s="331"/>
      <c r="I226" s="116" t="s">
        <v>699</v>
      </c>
      <c r="J226" s="116" t="str">
        <f>VLOOKUP(I226,Presupuesto!$B$11:$C$566,2,0)</f>
        <v>SERVICIOS DE CAPACITACION.</v>
      </c>
      <c r="K226" s="332" t="s">
        <v>1516</v>
      </c>
      <c r="L226" s="116" t="s">
        <v>394</v>
      </c>
    </row>
    <row r="227" spans="3:12" x14ac:dyDescent="0.25">
      <c r="C227" s="99" t="s">
        <v>48</v>
      </c>
      <c r="D227" s="531"/>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31"/>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31"/>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31"/>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31"/>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31"/>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31"/>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31"/>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K16:L26 K36 K55 K74 K93 K112 K131 K150 K169 K188 K207 K226 H16:I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xWindow="1054" yWindow="664"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226:H235 H36:H45 H55:H64 H74:H83 H93:H102 H112:H121 H131:H140 H150:H159 H169:H178 H188:H197 H207:H216 H17:H26">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52" zoomScale="84" zoomScaleNormal="84" workbookViewId="0">
      <selection activeCell="G10" sqref="G1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60" t="s">
        <v>1357</v>
      </c>
      <c r="E2" s="122" t="s">
        <v>1359</v>
      </c>
      <c r="F2" s="122" t="s">
        <v>472</v>
      </c>
      <c r="G2" s="122" t="s">
        <v>1360</v>
      </c>
      <c r="H2" s="160"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1715212.2599999998</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1715212.2599999998</v>
      </c>
      <c r="E10" s="93"/>
      <c r="F10" s="93"/>
      <c r="G10" s="93"/>
      <c r="H10" s="76"/>
      <c r="I10" s="76"/>
      <c r="J10" s="76"/>
      <c r="K10" s="153"/>
      <c r="CA10" s="304"/>
    </row>
    <row r="11" spans="1:555" x14ac:dyDescent="0.25">
      <c r="B11" s="177"/>
      <c r="D11" s="31"/>
      <c r="E11" s="93"/>
      <c r="F11" s="93"/>
      <c r="G11" s="93"/>
      <c r="H11" s="76"/>
      <c r="I11" s="76"/>
      <c r="J11" s="76"/>
      <c r="K11" s="153"/>
      <c r="CA11" s="304"/>
    </row>
    <row r="12" spans="1:555" ht="14.45" x14ac:dyDescent="0.3">
      <c r="B12" s="177"/>
      <c r="D12" s="31"/>
      <c r="E12" s="93"/>
      <c r="F12" s="93"/>
      <c r="G12" s="93"/>
      <c r="H12" s="76"/>
      <c r="I12" s="76"/>
      <c r="J12" s="76"/>
      <c r="K12" s="153"/>
      <c r="CA12" s="304"/>
    </row>
    <row r="13" spans="1:555" ht="15.6" x14ac:dyDescent="0.3">
      <c r="C13" s="202" t="s">
        <v>392</v>
      </c>
      <c r="D13" s="370" t="s">
        <v>1563</v>
      </c>
      <c r="E13" s="93"/>
      <c r="F13" s="93"/>
      <c r="G13" s="93"/>
      <c r="H13" s="76"/>
      <c r="I13" s="76"/>
      <c r="J13" s="76"/>
      <c r="K13" s="153"/>
      <c r="CA13" s="304"/>
    </row>
    <row r="14" spans="1:555" ht="18" x14ac:dyDescent="0.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de creación de 4 plazas de profesor titular II para fortalecer la estructura  organizativa del IPSD, realización de concurso público docente</v>
      </c>
      <c r="D14" s="31"/>
      <c r="E14" s="93"/>
      <c r="F14" s="93"/>
      <c r="G14" s="93"/>
      <c r="H14" s="76"/>
      <c r="I14" s="76"/>
      <c r="J14" s="76"/>
      <c r="K14" s="153"/>
      <c r="CA14" s="304"/>
    </row>
    <row r="15" spans="1:555" thickBot="1" x14ac:dyDescent="0.35">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1516</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thickBot="1" x14ac:dyDescent="0.35">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thickBot="1" x14ac:dyDescent="0.35">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v>4</v>
      </c>
      <c r="E26" s="152">
        <v>12</v>
      </c>
      <c r="F26" s="305">
        <f>HLOOKUP($C26,$BZ$2:$CM$3,2,0)</f>
        <v>31763.19</v>
      </c>
      <c r="G26" s="113">
        <f>D26*E26*F26</f>
        <v>1524633.1199999999</v>
      </c>
      <c r="H26" s="166" t="s">
        <v>1508</v>
      </c>
      <c r="I26" s="114" t="s">
        <v>496</v>
      </c>
      <c r="J26" s="114" t="str">
        <f>VLOOKUP(I26,Presupuesto!$B$11:$C$565,2,0)</f>
        <v>SUELDOS Y SALARIOS PERMANENTES</v>
      </c>
      <c r="K26" s="98" t="s">
        <v>1357</v>
      </c>
      <c r="L26" s="98" t="s">
        <v>395</v>
      </c>
    </row>
    <row r="27" spans="3:79" x14ac:dyDescent="0.25">
      <c r="C27" s="171" t="s">
        <v>58</v>
      </c>
      <c r="D27" s="163"/>
      <c r="E27" s="154">
        <v>0</v>
      </c>
      <c r="F27" s="100">
        <f>IF(E26=0,"",(G26/E26)/12*E26)</f>
        <v>127052.76</v>
      </c>
      <c r="G27" s="97">
        <f>F27</f>
        <v>127052.76</v>
      </c>
      <c r="H27" s="164" t="s">
        <v>1508</v>
      </c>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63526.38</v>
      </c>
      <c r="G28" s="97">
        <f>F28</f>
        <v>63526.38</v>
      </c>
      <c r="H28" s="164" t="s">
        <v>1508</v>
      </c>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1453</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1453</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1453</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1453</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1453</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1453</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1453</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1453</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1453</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1453</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1453</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1453</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1453</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1453</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1478</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C4" zoomScale="84" zoomScaleNormal="84" workbookViewId="0">
      <selection activeCell="G9" sqref="G9"/>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160000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160000</v>
      </c>
      <c r="E10" s="94"/>
      <c r="F10" s="94"/>
      <c r="G10" s="79"/>
      <c r="H10" s="94"/>
      <c r="I10" s="121"/>
    </row>
    <row r="11" spans="1:555" x14ac:dyDescent="0.25">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70" t="s">
        <v>1589</v>
      </c>
      <c r="E13" s="93"/>
      <c r="F13" s="93"/>
      <c r="G13" s="93"/>
      <c r="H13" s="76"/>
      <c r="I13" s="76"/>
      <c r="J13" s="76"/>
      <c r="K13" s="112"/>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4 datashow y 4 computadoras portatiles para el desarrollo de las capacitaciones docentes</v>
      </c>
      <c r="D14" s="31"/>
      <c r="E14" s="93"/>
      <c r="F14" s="93"/>
      <c r="G14" s="93"/>
      <c r="H14" s="76"/>
      <c r="I14" s="76"/>
      <c r="J14" s="76"/>
      <c r="K14" s="112"/>
    </row>
    <row r="15" spans="1:555" thickBot="1" x14ac:dyDescent="0.35">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ht="14.45" x14ac:dyDescent="0.3">
      <c r="B17" s="93"/>
      <c r="C17" s="95" t="s">
        <v>63</v>
      </c>
      <c r="D17" s="158"/>
      <c r="E17" s="96">
        <v>2800</v>
      </c>
      <c r="F17" s="97">
        <f>D17*E17</f>
        <v>0</v>
      </c>
      <c r="G17" s="161"/>
      <c r="H17" s="98" t="s">
        <v>985</v>
      </c>
      <c r="I17" s="98" t="str">
        <f>VLOOKUP(H17,Presupuesto!$B$11:$C$565,2,0)</f>
        <v>MUEBLES VARIOS DE OFICINA</v>
      </c>
      <c r="J17" s="219" t="s">
        <v>1453</v>
      </c>
      <c r="K17" s="98" t="s">
        <v>404</v>
      </c>
    </row>
    <row r="18" spans="2:11" ht="32.25" customHeight="1" x14ac:dyDescent="0.3">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ht="14.45" x14ac:dyDescent="0.3">
      <c r="B19" s="93"/>
      <c r="C19" s="99" t="s">
        <v>65</v>
      </c>
      <c r="D19" s="151">
        <v>40</v>
      </c>
      <c r="E19" s="100">
        <v>1000</v>
      </c>
      <c r="F19" s="97">
        <f t="shared" ref="F19:F26" si="1">D19*E19</f>
        <v>40000</v>
      </c>
      <c r="G19" s="161" t="s">
        <v>1508</v>
      </c>
      <c r="H19" s="101" t="s">
        <v>985</v>
      </c>
      <c r="I19" s="98" t="str">
        <f>VLOOKUP(H19,Presupuesto!$B$11:$C$565,2,0)</f>
        <v>MUEBLES VARIOS DE OFICINA</v>
      </c>
      <c r="J19" s="98" t="s">
        <v>1357</v>
      </c>
      <c r="K19" s="98" t="s">
        <v>395</v>
      </c>
    </row>
    <row r="20" spans="2:11" ht="14.45" x14ac:dyDescent="0.3">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ht="14.45" x14ac:dyDescent="0.3">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ht="14.45" x14ac:dyDescent="0.3">
      <c r="B22" s="93"/>
      <c r="C22" s="99" t="s">
        <v>68</v>
      </c>
      <c r="D22" s="151">
        <v>40</v>
      </c>
      <c r="E22" s="100">
        <v>3000</v>
      </c>
      <c r="F22" s="97">
        <f t="shared" si="1"/>
        <v>120000</v>
      </c>
      <c r="G22" s="161" t="s">
        <v>1508</v>
      </c>
      <c r="H22" s="101" t="s">
        <v>985</v>
      </c>
      <c r="I22" s="98" t="str">
        <f>VLOOKUP(H22,Presupuesto!$B$11:$C$565,2,0)</f>
        <v>MUEBLES VARIOS DE OFICINA</v>
      </c>
      <c r="J22" s="98" t="s">
        <v>1357</v>
      </c>
      <c r="K22" s="98" t="s">
        <v>395</v>
      </c>
    </row>
    <row r="23" spans="2:11" ht="14.45" x14ac:dyDescent="0.3">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ht="14.45" x14ac:dyDescent="0.3">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1453</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1453</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1453</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1453</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1453</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1453</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1453</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1453</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1453</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1453</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1478</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C4" workbookViewId="0">
      <selection activeCell="F12" sqref="F1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192000</v>
      </c>
    </row>
    <row r="8" spans="1:555" x14ac:dyDescent="0.25">
      <c r="C8" s="107"/>
      <c r="D8" s="107"/>
      <c r="E8" s="107"/>
      <c r="F8" s="107"/>
      <c r="G8" s="78"/>
      <c r="H8" s="107"/>
      <c r="I8" s="107"/>
    </row>
    <row r="9" spans="1:555" ht="15.75" thickBot="1" x14ac:dyDescent="0.3">
      <c r="C9" s="107"/>
      <c r="D9" s="107"/>
      <c r="E9" s="107"/>
      <c r="F9" s="107"/>
      <c r="G9" s="78"/>
      <c r="H9" s="107"/>
      <c r="I9" s="107"/>
    </row>
    <row r="10" spans="1:555" thickBot="1" x14ac:dyDescent="0.35">
      <c r="B10" s="93"/>
      <c r="C10" s="29" t="s">
        <v>43</v>
      </c>
      <c r="D10" s="108">
        <f>SUM(F17:F30)</f>
        <v>192000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70" t="s">
        <v>1589</v>
      </c>
      <c r="E13" s="93"/>
      <c r="F13" s="93"/>
      <c r="G13" s="93"/>
      <c r="H13" s="76"/>
      <c r="I13" s="76"/>
      <c r="J13" s="76"/>
      <c r="K13" s="112"/>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4 datashow y 4 computadoras portatiles para el desarrollo de las capacitaciones docentes</v>
      </c>
      <c r="D14" s="31"/>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thickBot="1" x14ac:dyDescent="0.35">
      <c r="B17" s="93"/>
      <c r="C17" s="306" t="s">
        <v>1339</v>
      </c>
      <c r="D17" s="158"/>
      <c r="E17" s="96">
        <f>HLOOKUP($C17,$CB$2:$CE$3,2,0)</f>
        <v>15000</v>
      </c>
      <c r="F17" s="97">
        <f>D17*E17</f>
        <v>0</v>
      </c>
      <c r="G17" s="165"/>
      <c r="H17" s="98" t="s">
        <v>1014</v>
      </c>
      <c r="I17" s="98" t="str">
        <f>VLOOKUP(H17,Presupuesto!$B$11:$C$565,2,0)</f>
        <v>EQUIPO DE COMPUTACION</v>
      </c>
      <c r="J17" s="219" t="s">
        <v>1453</v>
      </c>
      <c r="K17" s="98" t="s">
        <v>394</v>
      </c>
      <c r="L17" s="98"/>
    </row>
    <row r="18" spans="2:12" x14ac:dyDescent="0.25">
      <c r="B18" s="93"/>
      <c r="C18" s="306" t="s">
        <v>1337</v>
      </c>
      <c r="D18" s="151">
        <v>4</v>
      </c>
      <c r="E18" s="96">
        <f>HLOOKUP($C18,$CB$2:$CE$3,2,0)</f>
        <v>35000</v>
      </c>
      <c r="F18" s="97">
        <f>D18*E18</f>
        <v>140000</v>
      </c>
      <c r="G18" s="165" t="s">
        <v>1508</v>
      </c>
      <c r="H18" s="101" t="s">
        <v>1014</v>
      </c>
      <c r="I18" s="101" t="str">
        <f>VLOOKUP(H18,Presupuesto!$B$11:$C$565,2,0)</f>
        <v>EQUIPO DE COMPUTACION</v>
      </c>
      <c r="J18" s="98" t="s">
        <v>1357</v>
      </c>
      <c r="K18" s="98" t="s">
        <v>412</v>
      </c>
      <c r="L18" s="98"/>
    </row>
    <row r="19" spans="2:12" ht="14.45" x14ac:dyDescent="0.3">
      <c r="B19" s="93"/>
      <c r="C19" s="99" t="s">
        <v>73</v>
      </c>
      <c r="D19" s="151"/>
      <c r="E19" s="100">
        <v>4000</v>
      </c>
      <c r="F19" s="97">
        <f t="shared" ref="F19:F30" si="0">D19*E19</f>
        <v>0</v>
      </c>
      <c r="G19" s="165"/>
      <c r="H19" s="101" t="s">
        <v>986</v>
      </c>
      <c r="I19" s="101" t="str">
        <f>VLOOKUP(H19,Presupuesto!$B$11:$C$565,2,0)</f>
        <v>EQUIPOS VARIOS DE OFICINA</v>
      </c>
      <c r="J19" s="98" t="str">
        <f t="shared" ref="J19:J29" si="1">$J$17</f>
        <v>Posgrado</v>
      </c>
      <c r="K19" s="98" t="s">
        <v>395</v>
      </c>
      <c r="L19" s="98"/>
    </row>
    <row r="20" spans="2:12" ht="14.45" x14ac:dyDescent="0.3">
      <c r="B20" s="93"/>
      <c r="C20" s="99" t="s">
        <v>74</v>
      </c>
      <c r="D20" s="151"/>
      <c r="E20" s="100">
        <v>8000</v>
      </c>
      <c r="F20" s="97">
        <f t="shared" si="0"/>
        <v>0</v>
      </c>
      <c r="G20" s="165"/>
      <c r="H20" s="101" t="s">
        <v>1014</v>
      </c>
      <c r="I20" s="101" t="str">
        <f>VLOOKUP(H20,Presupuesto!$B$11:$C$565,2,0)</f>
        <v>EQUIPO DE COMPUTACION</v>
      </c>
      <c r="J20" s="98" t="str">
        <f t="shared" si="1"/>
        <v>Posgrado</v>
      </c>
      <c r="K20" s="98" t="s">
        <v>395</v>
      </c>
      <c r="L20" s="98"/>
    </row>
    <row r="21" spans="2:12" ht="14.45" x14ac:dyDescent="0.3">
      <c r="B21" s="93"/>
      <c r="C21" s="99" t="s">
        <v>75</v>
      </c>
      <c r="D21" s="151"/>
      <c r="E21" s="100">
        <v>5000</v>
      </c>
      <c r="F21" s="97">
        <f t="shared" si="0"/>
        <v>0</v>
      </c>
      <c r="G21" s="165"/>
      <c r="H21" s="101" t="s">
        <v>1014</v>
      </c>
      <c r="I21" s="101" t="str">
        <f>VLOOKUP(H21,Presupuesto!$B$11:$C$565,2,0)</f>
        <v>EQUIPO DE COMPUTACION</v>
      </c>
      <c r="J21" s="98" t="str">
        <f t="shared" si="1"/>
        <v>Posgrado</v>
      </c>
      <c r="K21" s="98" t="s">
        <v>395</v>
      </c>
      <c r="L21" s="98"/>
    </row>
    <row r="22" spans="2:12" x14ac:dyDescent="0.25">
      <c r="B22" s="93"/>
      <c r="C22" s="99" t="s">
        <v>35</v>
      </c>
      <c r="D22" s="151">
        <v>4</v>
      </c>
      <c r="E22" s="100">
        <v>13000</v>
      </c>
      <c r="F22" s="97">
        <f t="shared" si="0"/>
        <v>52000</v>
      </c>
      <c r="G22" s="165" t="s">
        <v>1508</v>
      </c>
      <c r="H22" s="101" t="s">
        <v>1014</v>
      </c>
      <c r="I22" s="101" t="str">
        <f>VLOOKUP(H22,Presupuesto!$B$11:$C$565,2,0)</f>
        <v>EQUIPO DE COMPUTACION</v>
      </c>
      <c r="J22" s="98" t="s">
        <v>1357</v>
      </c>
      <c r="K22" s="98" t="s">
        <v>395</v>
      </c>
      <c r="L22" s="98"/>
    </row>
    <row r="23" spans="2:12" x14ac:dyDescent="0.25">
      <c r="B23" s="93"/>
      <c r="C23" s="99" t="s">
        <v>76</v>
      </c>
      <c r="D23" s="151"/>
      <c r="E23" s="100">
        <v>15000</v>
      </c>
      <c r="F23" s="97">
        <f t="shared" si="0"/>
        <v>0</v>
      </c>
      <c r="G23" s="165"/>
      <c r="H23" s="101" t="s">
        <v>1000</v>
      </c>
      <c r="I23" s="101" t="str">
        <f>VLOOKUP(H23,Presupuesto!$B$11:$C$565,2,0)</f>
        <v>EQUIPO DE TRANSPORTE TRACCION Y ELEVACION</v>
      </c>
      <c r="J23" s="98" t="str">
        <f t="shared" si="1"/>
        <v>Posgrado</v>
      </c>
      <c r="K23" s="98" t="s">
        <v>395</v>
      </c>
      <c r="L23" s="98"/>
    </row>
    <row r="24" spans="2:12" x14ac:dyDescent="0.25">
      <c r="B24" s="93"/>
      <c r="C24" s="99" t="s">
        <v>77</v>
      </c>
      <c r="D24" s="151"/>
      <c r="E24" s="100">
        <v>10000</v>
      </c>
      <c r="F24" s="97">
        <f t="shared" si="0"/>
        <v>0</v>
      </c>
      <c r="G24" s="165"/>
      <c r="H24" s="101" t="s">
        <v>1000</v>
      </c>
      <c r="I24" s="101" t="str">
        <f>VLOOKUP(H24,Presupuesto!$B$11:$C$565,2,0)</f>
        <v>EQUIPO DE TRANSPORTE TRACCION Y ELEVACION</v>
      </c>
      <c r="J24" s="98" t="str">
        <f t="shared" si="1"/>
        <v>Posgrado</v>
      </c>
      <c r="K24" s="98" t="s">
        <v>403</v>
      </c>
      <c r="L24" s="98"/>
    </row>
    <row r="25" spans="2:12" x14ac:dyDescent="0.25">
      <c r="C25" s="99" t="s">
        <v>78</v>
      </c>
      <c r="D25" s="151"/>
      <c r="E25" s="100">
        <v>10000</v>
      </c>
      <c r="F25" s="97">
        <f t="shared" si="0"/>
        <v>0</v>
      </c>
      <c r="G25" s="165"/>
      <c r="H25" s="101" t="s">
        <v>1046</v>
      </c>
      <c r="I25" s="101" t="str">
        <f>VLOOKUP(H25,Presupuesto!$B$11:$C$565,2,0)</f>
        <v>APLICACIONES INFORMATICAS</v>
      </c>
      <c r="J25" s="98" t="str">
        <f t="shared" si="1"/>
        <v>Posgrado</v>
      </c>
      <c r="K25" s="98" t="s">
        <v>399</v>
      </c>
      <c r="L25" s="98"/>
    </row>
    <row r="26" spans="2:12" x14ac:dyDescent="0.25">
      <c r="C26" s="109" t="s">
        <v>79</v>
      </c>
      <c r="D26" s="151"/>
      <c r="E26" s="100">
        <v>2000</v>
      </c>
      <c r="F26" s="97">
        <f t="shared" si="0"/>
        <v>0</v>
      </c>
      <c r="G26" s="165"/>
      <c r="H26" s="110" t="s">
        <v>1014</v>
      </c>
      <c r="I26" s="110" t="str">
        <f>VLOOKUP(H26,Presupuesto!$B$11:$C$565,2,0)</f>
        <v>EQUIPO DE COMPUTACION</v>
      </c>
      <c r="J26" s="98" t="str">
        <f t="shared" si="1"/>
        <v>Posgrado</v>
      </c>
      <c r="K26" s="98" t="s">
        <v>395</v>
      </c>
      <c r="L26" s="98"/>
    </row>
    <row r="27" spans="2:12" x14ac:dyDescent="0.25">
      <c r="C27" s="109" t="s">
        <v>1481</v>
      </c>
      <c r="D27" s="151"/>
      <c r="E27" s="100">
        <v>1500</v>
      </c>
      <c r="F27" s="97">
        <f t="shared" si="0"/>
        <v>0</v>
      </c>
      <c r="G27" s="165"/>
      <c r="H27" s="110" t="s">
        <v>946</v>
      </c>
      <c r="I27" s="110" t="str">
        <f>VLOOKUP(H27,Presupuesto!$B$11:$C$565,2,0)</f>
        <v>UTILES Y MATERIALES ELECTRICOS</v>
      </c>
      <c r="J27" s="98" t="str">
        <f t="shared" si="1"/>
        <v>Posgrado</v>
      </c>
      <c r="K27" s="98" t="s">
        <v>395</v>
      </c>
      <c r="L27" s="98"/>
    </row>
    <row r="28" spans="2:12" x14ac:dyDescent="0.25">
      <c r="C28" s="109" t="s">
        <v>80</v>
      </c>
      <c r="D28" s="151"/>
      <c r="E28" s="100">
        <v>1500</v>
      </c>
      <c r="F28" s="97">
        <f t="shared" si="0"/>
        <v>0</v>
      </c>
      <c r="G28" s="165"/>
      <c r="H28" s="110" t="s">
        <v>1014</v>
      </c>
      <c r="I28" s="110" t="str">
        <f>VLOOKUP(H28,Presupuesto!$B$11:$C$565,2,0)</f>
        <v>EQUIPO DE COMPUTACION</v>
      </c>
      <c r="J28" s="98" t="str">
        <f t="shared" si="1"/>
        <v>Posgrado</v>
      </c>
      <c r="K28" s="98" t="s">
        <v>395</v>
      </c>
      <c r="L28" s="98"/>
    </row>
    <row r="29" spans="2:12" x14ac:dyDescent="0.25">
      <c r="C29" s="109" t="s">
        <v>81</v>
      </c>
      <c r="D29" s="151"/>
      <c r="E29" s="100">
        <v>500</v>
      </c>
      <c r="F29" s="97">
        <f t="shared" si="0"/>
        <v>0</v>
      </c>
      <c r="G29" s="165"/>
      <c r="H29" s="110" t="s">
        <v>955</v>
      </c>
      <c r="I29" s="110" t="str">
        <f>VLOOKUP(H29,Presupuesto!$B$11:$C$565,2,0)</f>
        <v>OTROS RESPUESTOS Y ACCESORIOS MENORES</v>
      </c>
      <c r="J29" s="98" t="str">
        <f t="shared" si="1"/>
        <v>Posgrado</v>
      </c>
      <c r="K29" s="98" t="s">
        <v>395</v>
      </c>
      <c r="L29" s="98"/>
    </row>
    <row r="30" spans="2:12" ht="15.75" thickBot="1" x14ac:dyDescent="0.3">
      <c r="B30" s="93"/>
      <c r="C30" s="102" t="s">
        <v>82</v>
      </c>
      <c r="D30" s="159"/>
      <c r="E30" s="104">
        <v>20</v>
      </c>
      <c r="F30" s="105">
        <f t="shared" si="0"/>
        <v>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1453</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1481</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1453</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1481</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1453</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1481</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1516</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1481</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1453</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1481</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1453</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1481</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1453</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1481</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1453</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1481</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1453</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1481</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1453</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1481</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1478</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1481</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1356</v>
      </c>
      <c r="B2" s="468" t="s">
        <v>1358</v>
      </c>
      <c r="C2" s="468" t="s">
        <v>471</v>
      </c>
      <c r="D2" s="468" t="s">
        <v>1357</v>
      </c>
      <c r="E2" s="468" t="s">
        <v>1359</v>
      </c>
      <c r="F2" s="468" t="s">
        <v>472</v>
      </c>
      <c r="G2" s="469" t="s">
        <v>1360</v>
      </c>
      <c r="H2" s="468" t="s">
        <v>1361</v>
      </c>
      <c r="I2" s="468" t="s">
        <v>1362</v>
      </c>
      <c r="J2" s="468" t="s">
        <v>1453</v>
      </c>
      <c r="K2" s="468" t="s">
        <v>1363</v>
      </c>
      <c r="L2" s="468" t="s">
        <v>1364</v>
      </c>
      <c r="M2" s="468" t="s">
        <v>1365</v>
      </c>
      <c r="N2" s="468" t="s">
        <v>1366</v>
      </c>
      <c r="O2" s="468" t="s">
        <v>1367</v>
      </c>
      <c r="P2" s="468" t="s">
        <v>1478</v>
      </c>
      <c r="Q2" s="468" t="s">
        <v>1516</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70"/>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1478</v>
      </c>
      <c r="K17" s="98" t="s">
        <v>394</v>
      </c>
    </row>
    <row r="18" spans="3:11" ht="14.45" x14ac:dyDescent="0.3">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ht="14.45" x14ac:dyDescent="0.3">
      <c r="C19" s="141"/>
      <c r="D19" s="158"/>
      <c r="E19" s="123"/>
      <c r="F19" s="97">
        <f t="shared" si="1"/>
        <v>0</v>
      </c>
      <c r="G19" s="161"/>
      <c r="H19" s="142"/>
      <c r="I19" s="130" t="e">
        <f>VLOOKUP(H19,Presupuesto!$B$11:$C$565,2,0)</f>
        <v>#N/A</v>
      </c>
      <c r="J19" s="98" t="str">
        <f t="shared" si="2"/>
        <v>Desarrollo del Sistema de Educación Superior</v>
      </c>
      <c r="K19" s="98" t="s">
        <v>412</v>
      </c>
    </row>
    <row r="20" spans="3:11" ht="14.45" x14ac:dyDescent="0.3">
      <c r="C20" s="141"/>
      <c r="D20" s="158"/>
      <c r="E20" s="123"/>
      <c r="F20" s="97">
        <f t="shared" si="1"/>
        <v>0</v>
      </c>
      <c r="G20" s="161"/>
      <c r="H20" s="142"/>
      <c r="I20" s="130" t="e">
        <f>VLOOKUP(H20,Presupuesto!$B$11:$C$565,2,0)</f>
        <v>#N/A</v>
      </c>
      <c r="J20" s="98" t="str">
        <f t="shared" si="2"/>
        <v>Desarrollo del Sistema de Educación Superior</v>
      </c>
      <c r="K20" s="98" t="s">
        <v>412</v>
      </c>
    </row>
    <row r="21" spans="3:11" ht="14.45" x14ac:dyDescent="0.3">
      <c r="C21" s="141"/>
      <c r="D21" s="158"/>
      <c r="E21" s="123"/>
      <c r="F21" s="97">
        <f t="shared" si="1"/>
        <v>0</v>
      </c>
      <c r="G21" s="161"/>
      <c r="H21" s="142"/>
      <c r="I21" s="130" t="e">
        <f>VLOOKUP(H21,Presupuesto!$B$11:$C$565,2,0)</f>
        <v>#N/A</v>
      </c>
      <c r="J21" s="98" t="str">
        <f t="shared" si="2"/>
        <v>Desarrollo del Sistema de Educación Superior</v>
      </c>
      <c r="K21" s="98" t="s">
        <v>412</v>
      </c>
    </row>
    <row r="22" spans="3:11" ht="14.45" x14ac:dyDescent="0.3">
      <c r="C22" s="141"/>
      <c r="D22" s="158"/>
      <c r="E22" s="123"/>
      <c r="F22" s="97">
        <f t="shared" si="1"/>
        <v>0</v>
      </c>
      <c r="G22" s="161"/>
      <c r="H22" s="142"/>
      <c r="I22" s="130" t="e">
        <f>VLOOKUP(H22,Presupuesto!$B$11:$C$565,2,0)</f>
        <v>#N/A</v>
      </c>
      <c r="J22" s="98" t="str">
        <f t="shared" si="2"/>
        <v>Desarrollo del Sistema de Educación Superior</v>
      </c>
      <c r="K22" s="98" t="s">
        <v>401</v>
      </c>
    </row>
    <row r="23" spans="3:11" ht="14.45" x14ac:dyDescent="0.3">
      <c r="C23" s="141"/>
      <c r="D23" s="158"/>
      <c r="E23" s="123"/>
      <c r="F23" s="97">
        <f t="shared" si="1"/>
        <v>0</v>
      </c>
      <c r="G23" s="161"/>
      <c r="H23" s="142"/>
      <c r="I23" s="130" t="e">
        <f>VLOOKUP(H23,Presupuesto!$B$11:$C$565,2,0)</f>
        <v>#N/A</v>
      </c>
      <c r="J23" s="98" t="str">
        <f t="shared" si="2"/>
        <v>Desarrollo del Sistema de Educación Superior</v>
      </c>
      <c r="K23" s="98" t="s">
        <v>412</v>
      </c>
    </row>
    <row r="24" spans="3:11" ht="14.45" x14ac:dyDescent="0.3">
      <c r="C24" s="141"/>
      <c r="D24" s="158"/>
      <c r="E24" s="123"/>
      <c r="F24" s="97">
        <f t="shared" si="1"/>
        <v>0</v>
      </c>
      <c r="G24" s="161"/>
      <c r="H24" s="142"/>
      <c r="I24" s="130" t="e">
        <f>VLOOKUP(H24,Presupuesto!$B$11:$C$565,2,0)</f>
        <v>#N/A</v>
      </c>
      <c r="J24" s="98" t="str">
        <f t="shared" si="2"/>
        <v>Desarrollo del Sistema de Educación Superior</v>
      </c>
      <c r="K24" s="98" t="s">
        <v>412</v>
      </c>
    </row>
    <row r="25" spans="3:11" ht="14.45" x14ac:dyDescent="0.3">
      <c r="C25" s="141"/>
      <c r="D25" s="158"/>
      <c r="E25" s="123"/>
      <c r="F25" s="97">
        <f t="shared" si="0"/>
        <v>0</v>
      </c>
      <c r="G25" s="161"/>
      <c r="H25" s="142"/>
      <c r="I25" s="130" t="e">
        <f>VLOOKUP(H25,Presupuesto!$B$11:$C$565,2,0)</f>
        <v>#N/A</v>
      </c>
      <c r="J25" s="98" t="str">
        <f t="shared" si="2"/>
        <v>Desarrollo del Sistema de Educación Superior</v>
      </c>
      <c r="K25" s="98" t="s">
        <v>412</v>
      </c>
    </row>
    <row r="26" spans="3:11" x14ac:dyDescent="0.25">
      <c r="C26" s="141"/>
      <c r="D26" s="158"/>
      <c r="E26" s="123"/>
      <c r="F26" s="97">
        <f t="shared" si="0"/>
        <v>0</v>
      </c>
      <c r="G26" s="161"/>
      <c r="H26" s="142"/>
      <c r="I26" s="130" t="e">
        <f>VLOOKUP(H26,Presupuesto!$B$11:$C$565,2,0)</f>
        <v>#N/A</v>
      </c>
      <c r="J26" s="98" t="str">
        <f t="shared" si="2"/>
        <v>Desarrollo del Sistema de Educación Superior</v>
      </c>
      <c r="K26" s="98" t="s">
        <v>412</v>
      </c>
    </row>
    <row r="27" spans="3:11" x14ac:dyDescent="0.25">
      <c r="C27" s="141"/>
      <c r="D27" s="158"/>
      <c r="E27" s="123"/>
      <c r="F27" s="97">
        <f t="shared" si="0"/>
        <v>0</v>
      </c>
      <c r="G27" s="161"/>
      <c r="H27" s="142"/>
      <c r="I27" s="130" t="e">
        <f>VLOOKUP(H27,Presupuesto!$B$11:$C$565,2,0)</f>
        <v>#N/A</v>
      </c>
      <c r="J27" s="98" t="str">
        <f t="shared" si="2"/>
        <v>Desarrollo del Sistema de Educación Superior</v>
      </c>
      <c r="K27" s="98" t="s">
        <v>412</v>
      </c>
    </row>
    <row r="28" spans="3:11" x14ac:dyDescent="0.25">
      <c r="C28" s="141"/>
      <c r="D28" s="158"/>
      <c r="E28" s="123"/>
      <c r="F28" s="97">
        <f t="shared" si="0"/>
        <v>0</v>
      </c>
      <c r="G28" s="161"/>
      <c r="H28" s="142"/>
      <c r="I28" s="130" t="e">
        <f>VLOOKUP(H28,Presupuesto!$B$11:$C$565,2,0)</f>
        <v>#N/A</v>
      </c>
      <c r="J28" s="98" t="str">
        <f t="shared" si="2"/>
        <v>Desarrollo del Sistema de Educación Superior</v>
      </c>
      <c r="K28" s="98" t="s">
        <v>412</v>
      </c>
    </row>
    <row r="29" spans="3:11" x14ac:dyDescent="0.25">
      <c r="C29" s="141"/>
      <c r="D29" s="158"/>
      <c r="E29" s="123"/>
      <c r="F29" s="97">
        <f t="shared" si="0"/>
        <v>0</v>
      </c>
      <c r="G29" s="161"/>
      <c r="H29" s="142"/>
      <c r="I29" s="130" t="e">
        <f>VLOOKUP(H29,Presupuesto!$B$11:$C$565,2,0)</f>
        <v>#N/A</v>
      </c>
      <c r="J29" s="98" t="str">
        <f t="shared" si="2"/>
        <v>Desarrollo del Sistema de Educación Superior</v>
      </c>
      <c r="K29" s="98" t="s">
        <v>412</v>
      </c>
    </row>
    <row r="30" spans="3:11" x14ac:dyDescent="0.25">
      <c r="C30" s="141"/>
      <c r="D30" s="158"/>
      <c r="E30" s="123"/>
      <c r="F30" s="97">
        <f t="shared" si="0"/>
        <v>0</v>
      </c>
      <c r="G30" s="161"/>
      <c r="H30" s="142"/>
      <c r="I30" s="130" t="e">
        <f>VLOOKUP(H30,Presupuesto!$B$11:$C$565,2,0)</f>
        <v>#N/A</v>
      </c>
      <c r="J30" s="98" t="str">
        <f t="shared" si="2"/>
        <v>Desarrollo del Sistema de Educación Superior</v>
      </c>
      <c r="K30" s="98" t="s">
        <v>412</v>
      </c>
    </row>
    <row r="31" spans="3:11" x14ac:dyDescent="0.25">
      <c r="C31" s="141"/>
      <c r="D31" s="158"/>
      <c r="E31" s="123"/>
      <c r="F31" s="97">
        <f t="shared" si="0"/>
        <v>0</v>
      </c>
      <c r="G31" s="161"/>
      <c r="H31" s="142"/>
      <c r="I31" s="130" t="e">
        <f>VLOOKUP(H31,Presupuesto!$B$11:$C$565,2,0)</f>
        <v>#N/A</v>
      </c>
      <c r="J31" s="98" t="str">
        <f t="shared" si="2"/>
        <v>Desarrollo del Sistema de Educación Superior</v>
      </c>
      <c r="K31" s="98" t="s">
        <v>412</v>
      </c>
    </row>
    <row r="32" spans="3:11" x14ac:dyDescent="0.25">
      <c r="C32" s="141"/>
      <c r="D32" s="158"/>
      <c r="E32" s="123"/>
      <c r="F32" s="97">
        <f t="shared" si="0"/>
        <v>0</v>
      </c>
      <c r="G32" s="161"/>
      <c r="H32" s="142"/>
      <c r="I32" s="130" t="e">
        <f>VLOOKUP(H32,Presupuesto!$B$11:$C$565,2,0)</f>
        <v>#N/A</v>
      </c>
      <c r="J32" s="98" t="str">
        <f t="shared" si="2"/>
        <v>Desarrollo del Sistema de Educación Superior</v>
      </c>
      <c r="K32" s="98" t="s">
        <v>412</v>
      </c>
    </row>
    <row r="33" spans="3:11" x14ac:dyDescent="0.25">
      <c r="C33" s="141"/>
      <c r="D33" s="158"/>
      <c r="E33" s="123"/>
      <c r="F33" s="97">
        <f t="shared" si="0"/>
        <v>0</v>
      </c>
      <c r="G33" s="161"/>
      <c r="H33" s="142"/>
      <c r="I33" s="130" t="e">
        <f>VLOOKUP(H33,Presupuesto!$B$11:$C$565,2,0)</f>
        <v>#N/A</v>
      </c>
      <c r="J33" s="98" t="str">
        <f t="shared" si="2"/>
        <v>Desarrollo del Sistema de Educación Superior</v>
      </c>
      <c r="K33" s="98" t="s">
        <v>412</v>
      </c>
    </row>
    <row r="34" spans="3:11" x14ac:dyDescent="0.25">
      <c r="C34" s="141"/>
      <c r="D34" s="158"/>
      <c r="E34" s="123"/>
      <c r="F34" s="97">
        <f t="shared" si="0"/>
        <v>0</v>
      </c>
      <c r="G34" s="161"/>
      <c r="H34" s="142"/>
      <c r="I34" s="130" t="e">
        <f>VLOOKUP(H34,Presupuesto!$B$11:$C$565,2,0)</f>
        <v>#N/A</v>
      </c>
      <c r="J34" s="98" t="str">
        <f t="shared" si="2"/>
        <v>Desarrollo del Sistema de Educación Superior</v>
      </c>
      <c r="K34" s="98" t="s">
        <v>412</v>
      </c>
    </row>
    <row r="35" spans="3:11" x14ac:dyDescent="0.25">
      <c r="C35" s="141"/>
      <c r="D35" s="158"/>
      <c r="E35" s="123"/>
      <c r="F35" s="97">
        <f t="shared" si="0"/>
        <v>0</v>
      </c>
      <c r="G35" s="161"/>
      <c r="H35" s="142"/>
      <c r="I35" s="130" t="e">
        <f>VLOOKUP(H35,Presupuesto!$B$11:$C$565,2,0)</f>
        <v>#N/A</v>
      </c>
      <c r="J35" s="98" t="str">
        <f t="shared" si="2"/>
        <v>Desarrollo del Sistema de Educación Superior</v>
      </c>
      <c r="K35" s="98" t="s">
        <v>412</v>
      </c>
    </row>
    <row r="36" spans="3:11" x14ac:dyDescent="0.25">
      <c r="C36" s="141"/>
      <c r="D36" s="158"/>
      <c r="E36" s="123"/>
      <c r="F36" s="97">
        <f t="shared" si="0"/>
        <v>0</v>
      </c>
      <c r="G36" s="161"/>
      <c r="H36" s="142"/>
      <c r="I36" s="130" t="e">
        <f>VLOOKUP(H36,Presupuesto!$B$11:$C$565,2,0)</f>
        <v>#N/A</v>
      </c>
      <c r="J36" s="98" t="str">
        <f t="shared" si="2"/>
        <v>Desarrollo del Sistema de Educación Superior</v>
      </c>
      <c r="K36" s="98" t="s">
        <v>412</v>
      </c>
    </row>
    <row r="37" spans="3:11" x14ac:dyDescent="0.25">
      <c r="C37" s="141"/>
      <c r="D37" s="158"/>
      <c r="E37" s="123"/>
      <c r="F37" s="97">
        <f t="shared" si="0"/>
        <v>0</v>
      </c>
      <c r="G37" s="161"/>
      <c r="H37" s="142"/>
      <c r="I37" s="130" t="e">
        <f>VLOOKUP(H37,Presupuesto!$B$11:$C$565,2,0)</f>
        <v>#N/A</v>
      </c>
      <c r="J37" s="98" t="str">
        <f t="shared" si="2"/>
        <v>Desarrollo del Sistema de Educación Superior</v>
      </c>
      <c r="K37" s="98" t="s">
        <v>412</v>
      </c>
    </row>
    <row r="38" spans="3:11" x14ac:dyDescent="0.25">
      <c r="C38" s="141"/>
      <c r="D38" s="158"/>
      <c r="E38" s="123"/>
      <c r="F38" s="97">
        <f t="shared" si="0"/>
        <v>0</v>
      </c>
      <c r="G38" s="161"/>
      <c r="H38" s="142"/>
      <c r="I38" s="130" t="e">
        <f>VLOOKUP(H38,Presupuesto!$B$11:$C$565,2,0)</f>
        <v>#N/A</v>
      </c>
      <c r="J38" s="98" t="str">
        <f t="shared" si="2"/>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2"/>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2"/>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2"/>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2"/>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2"/>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2"/>
        <v>Desarrollo del Sistema de Educación Superior</v>
      </c>
      <c r="K45" s="98" t="s">
        <v>412</v>
      </c>
    </row>
    <row r="46" spans="3:11" x14ac:dyDescent="0.25">
      <c r="C46" s="143"/>
      <c r="D46" s="151"/>
      <c r="E46" s="118"/>
      <c r="F46" s="97">
        <f t="shared" si="0"/>
        <v>0</v>
      </c>
      <c r="G46" s="161"/>
      <c r="H46" s="144"/>
      <c r="I46" s="130" t="e">
        <f>VLOOKUP(H46,Presupuesto!$B$11:$C$565,2,0)</f>
        <v>#N/A</v>
      </c>
      <c r="J46" s="98" t="str">
        <f t="shared" si="2"/>
        <v>Desarrollo del Sistema de Educación Superior</v>
      </c>
      <c r="K46" s="98" t="s">
        <v>412</v>
      </c>
    </row>
    <row r="47" spans="3:11" x14ac:dyDescent="0.25">
      <c r="C47" s="145"/>
      <c r="D47" s="151"/>
      <c r="E47" s="118"/>
      <c r="F47" s="97">
        <f t="shared" si="0"/>
        <v>0</v>
      </c>
      <c r="G47" s="161"/>
      <c r="H47" s="146"/>
      <c r="I47" s="130" t="e">
        <f>VLOOKUP(H47,Presupuesto!$B$11:$C$565,2,0)</f>
        <v>#N/A</v>
      </c>
      <c r="J47" s="98" t="str">
        <f t="shared" si="2"/>
        <v>Desarrollo del Sistema de Educación Superior</v>
      </c>
      <c r="K47" s="98" t="s">
        <v>403</v>
      </c>
    </row>
    <row r="48" spans="3:11" x14ac:dyDescent="0.25">
      <c r="C48" s="145"/>
      <c r="D48" s="151"/>
      <c r="E48" s="118"/>
      <c r="F48" s="97">
        <f t="shared" si="0"/>
        <v>0</v>
      </c>
      <c r="G48" s="161"/>
      <c r="H48" s="146"/>
      <c r="I48" s="130" t="e">
        <f>VLOOKUP(H48,Presupuesto!$B$11:$C$565,2,0)</f>
        <v>#N/A</v>
      </c>
      <c r="J48" s="98" t="str">
        <f t="shared" si="2"/>
        <v>Desarrollo del Sistema de Educación Superior</v>
      </c>
      <c r="K48" s="98" t="s">
        <v>412</v>
      </c>
    </row>
    <row r="49" spans="3:11" x14ac:dyDescent="0.25">
      <c r="C49" s="145"/>
      <c r="D49" s="151"/>
      <c r="E49" s="118"/>
      <c r="F49" s="97">
        <f t="shared" si="0"/>
        <v>0</v>
      </c>
      <c r="G49" s="161"/>
      <c r="H49" s="146"/>
      <c r="I49" s="130" t="e">
        <f>VLOOKUP(H49,Presupuesto!$B$11:$C$565,2,0)</f>
        <v>#N/A</v>
      </c>
      <c r="J49" s="98" t="str">
        <f t="shared" si="2"/>
        <v>Desarrollo del Sistema de Educación Superior</v>
      </c>
      <c r="K49" s="98" t="s">
        <v>412</v>
      </c>
    </row>
    <row r="50" spans="3:11" x14ac:dyDescent="0.25">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x14ac:dyDescent="0.3">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x14ac:dyDescent="0.3">
      <c r="F53" s="90"/>
      <c r="G53" s="89"/>
      <c r="H53" s="90"/>
      <c r="I53" s="90"/>
    </row>
    <row r="54" spans="3:11" ht="15.75" thickBot="1" x14ac:dyDescent="0.3">
      <c r="C54" s="157" t="s">
        <v>53</v>
      </c>
      <c r="D54" s="374">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1478</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1478</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1478</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4">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1478</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1478</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1478</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1478</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1478</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1478</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1478</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1478</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1478</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1478</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1478</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1478</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1478</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1478</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1478</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1478</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1356</v>
      </c>
      <c r="B2" s="122" t="s">
        <v>1358</v>
      </c>
      <c r="C2" s="122" t="s">
        <v>471</v>
      </c>
      <c r="D2" s="122" t="s">
        <v>1357</v>
      </c>
      <c r="E2" s="122" t="s">
        <v>1359</v>
      </c>
      <c r="F2" s="122" t="s">
        <v>472</v>
      </c>
      <c r="G2" s="160" t="s">
        <v>1360</v>
      </c>
      <c r="H2" s="122" t="s">
        <v>1361</v>
      </c>
      <c r="I2" s="122" t="s">
        <v>1362</v>
      </c>
      <c r="J2" s="122" t="s">
        <v>1453</v>
      </c>
      <c r="K2" s="122" t="s">
        <v>1363</v>
      </c>
      <c r="L2" s="122" t="s">
        <v>1364</v>
      </c>
      <c r="M2" s="122" t="s">
        <v>1365</v>
      </c>
      <c r="N2" s="122" t="s">
        <v>1366</v>
      </c>
      <c r="O2" s="122" t="s">
        <v>1367</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6" x14ac:dyDescent="0.3">
      <c r="B13" s="93"/>
      <c r="C13" s="202" t="s">
        <v>392</v>
      </c>
      <c r="D13" s="370"/>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ht="14.45" x14ac:dyDescent="0.3">
      <c r="C17" s="141"/>
      <c r="D17" s="158"/>
      <c r="E17" s="115"/>
      <c r="F17" s="97">
        <f t="shared" ref="F17:F38" si="0">D17*E17</f>
        <v>0</v>
      </c>
      <c r="G17" s="161"/>
      <c r="H17" s="142" t="s">
        <v>1066</v>
      </c>
      <c r="I17" s="130" t="str">
        <f>VLOOKUP(H17,Presupuesto!$B$11:$C$565,2,0)</f>
        <v>BECAS</v>
      </c>
      <c r="J17" s="219" t="s">
        <v>1453</v>
      </c>
      <c r="K17" s="98" t="s">
        <v>394</v>
      </c>
      <c r="L17" s="98"/>
    </row>
    <row r="18" spans="3:12" ht="14.45" x14ac:dyDescent="0.3">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ht="14.45" x14ac:dyDescent="0.3">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ht="14.45" x14ac:dyDescent="0.3">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ht="14.45" x14ac:dyDescent="0.3">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ht="14.45" x14ac:dyDescent="0.3">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ht="14.45" x14ac:dyDescent="0.3">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ht="14.45" x14ac:dyDescent="0.3">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ht="14.45" x14ac:dyDescent="0.3">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ht="14.45" x14ac:dyDescent="0.3">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1453</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1453</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1453</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2015-10-05T22:56:08Z</dcterms:modified>
</cp:coreProperties>
</file>