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9200" windowHeight="8235" tabRatio="767" firstSheet="23"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SEMINARIOS'!$C$11:$C$199</definedName>
    <definedName name="_xlnm._FilterDatabase" localSheetId="4" hidden="1">'2. CONTRATACION DE PERSONAL'!$C$12:$C$825</definedName>
    <definedName name="_xlnm._FilterDatabase" localSheetId="5" hidden="1">'3. EQUIPO DE OFICINA'!$C$12:$C$233</definedName>
    <definedName name="_xlnm._FilterDatabase" localSheetId="6" hidden="1">'4. EQUIPO TECNOLÓGICOS'!$J$8:$J$272</definedName>
    <definedName name="_xlnm._FilterDatabase" localSheetId="7" hidden="1">'5. ACTIVIDADES ESPECIALES'!$J$13:$J$800</definedName>
    <definedName name="_xlnm._FilterDatabase" localSheetId="8" hidden="1">'6. Becas'!$J$13:$J$131</definedName>
    <definedName name="_xlnm._FilterDatabase" localSheetId="9" hidden="1">'7. Infraestructura'!$J$12:$J$104</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concurrentCalc="0"/>
  <fileRecoveryPr repairLoad="1"/>
</workbook>
</file>

<file path=xl/calcChain.xml><?xml version="1.0" encoding="utf-8"?>
<calcChain xmlns="http://schemas.openxmlformats.org/spreadsheetml/2006/main">
  <c r="L39" i="24" l="1"/>
  <c r="L25" i="24"/>
  <c r="L23" i="24"/>
  <c r="N22" i="24"/>
  <c r="L22" i="24"/>
  <c r="J22" i="24"/>
  <c r="H22" i="24"/>
  <c r="N17" i="24"/>
  <c r="L17" i="24"/>
  <c r="J17" i="24"/>
  <c r="H58" i="24"/>
  <c r="H47" i="24"/>
  <c r="H45" i="24"/>
  <c r="L56" i="24"/>
  <c r="J56" i="24"/>
  <c r="H56" i="24"/>
  <c r="D150" i="8"/>
  <c r="C151" i="8"/>
  <c r="D139" i="8"/>
  <c r="J155" i="8"/>
  <c r="F155" i="8"/>
  <c r="G155" i="8"/>
  <c r="D147" i="8"/>
  <c r="J154" i="8"/>
  <c r="J144" i="8"/>
  <c r="F144" i="8"/>
  <c r="G144" i="8"/>
  <c r="D136" i="8"/>
  <c r="J143" i="8"/>
  <c r="C140" i="8"/>
  <c r="F121" i="8"/>
  <c r="F110" i="8"/>
  <c r="G99" i="8"/>
  <c r="F99" i="8"/>
  <c r="D128" i="8"/>
  <c r="C129" i="8"/>
  <c r="J133" i="8"/>
  <c r="J132" i="8"/>
  <c r="F133" i="8"/>
  <c r="D117" i="8"/>
  <c r="C118" i="8"/>
  <c r="D106" i="8"/>
  <c r="J122" i="8"/>
  <c r="J121" i="8"/>
  <c r="G121" i="8"/>
  <c r="J111" i="8"/>
  <c r="J110" i="8"/>
  <c r="G110" i="8"/>
  <c r="F111" i="8"/>
  <c r="G111" i="8"/>
  <c r="C107" i="8"/>
  <c r="D95" i="8"/>
  <c r="D1506" i="12"/>
  <c r="C1507" i="12"/>
  <c r="I1510" i="12"/>
  <c r="F1510" i="12"/>
  <c r="D1503" i="12"/>
  <c r="D1487" i="12"/>
  <c r="C1488" i="12"/>
  <c r="D1468" i="12"/>
  <c r="C1469" i="12"/>
  <c r="I1500" i="12"/>
  <c r="F1500" i="12"/>
  <c r="I1499" i="12"/>
  <c r="F1499" i="12"/>
  <c r="I1498" i="12"/>
  <c r="F1498" i="12"/>
  <c r="I1497" i="12"/>
  <c r="F1497" i="12"/>
  <c r="I1496" i="12"/>
  <c r="F1496" i="12"/>
  <c r="I1495" i="12"/>
  <c r="F1495" i="12"/>
  <c r="I1494" i="12"/>
  <c r="F1494" i="12"/>
  <c r="I1493" i="12"/>
  <c r="F1493" i="12"/>
  <c r="I1492" i="12"/>
  <c r="F1492" i="12"/>
  <c r="I1491" i="12"/>
  <c r="F1491" i="12"/>
  <c r="I1481" i="12"/>
  <c r="F1481" i="12"/>
  <c r="I1480" i="12"/>
  <c r="F1480" i="12"/>
  <c r="I1479" i="12"/>
  <c r="F1479" i="12"/>
  <c r="I1478" i="12"/>
  <c r="F1478" i="12"/>
  <c r="I1477" i="12"/>
  <c r="F1477" i="12"/>
  <c r="I1476" i="12"/>
  <c r="F1476" i="12"/>
  <c r="I1475" i="12"/>
  <c r="F1475" i="12"/>
  <c r="I1474" i="12"/>
  <c r="F1474" i="12"/>
  <c r="I1473" i="12"/>
  <c r="F1473" i="12"/>
  <c r="I1472" i="12"/>
  <c r="F1472" i="12"/>
  <c r="D1465" i="12"/>
  <c r="J57" i="24"/>
  <c r="C1518" i="12"/>
  <c r="I1454" i="12"/>
  <c r="I1455" i="12"/>
  <c r="I1456" i="12"/>
  <c r="I1457" i="12"/>
  <c r="I1458" i="12"/>
  <c r="I1459" i="12"/>
  <c r="I1460" i="12"/>
  <c r="I1461" i="12"/>
  <c r="I1462" i="12"/>
  <c r="F1454" i="12"/>
  <c r="F1455" i="12"/>
  <c r="F1456" i="12"/>
  <c r="F1457" i="12"/>
  <c r="F1458" i="12"/>
  <c r="F1459" i="12"/>
  <c r="F1460" i="12"/>
  <c r="F1461" i="12"/>
  <c r="F1462" i="12"/>
  <c r="D1449" i="12"/>
  <c r="C1450" i="12"/>
  <c r="I1453" i="12"/>
  <c r="F1453" i="12"/>
  <c r="D1438" i="12"/>
  <c r="C1439" i="12"/>
  <c r="I1443" i="12"/>
  <c r="F1443" i="12"/>
  <c r="I1442" i="12"/>
  <c r="F1442" i="12"/>
  <c r="D1427" i="12"/>
  <c r="C1428" i="12"/>
  <c r="I1432" i="12"/>
  <c r="F1432" i="12"/>
  <c r="I1431" i="12"/>
  <c r="F1431" i="12"/>
  <c r="F1420" i="12"/>
  <c r="F1404" i="12"/>
  <c r="I1404" i="12"/>
  <c r="D1416" i="12"/>
  <c r="C1417" i="12"/>
  <c r="I1421" i="12"/>
  <c r="F1421" i="12"/>
  <c r="I1420" i="12"/>
  <c r="D1370" i="12"/>
  <c r="C1371" i="12"/>
  <c r="D1353" i="12"/>
  <c r="C1354" i="12"/>
  <c r="I1381" i="12"/>
  <c r="F1381" i="12"/>
  <c r="I1380" i="12"/>
  <c r="F1380" i="12"/>
  <c r="I1379" i="12"/>
  <c r="F1379" i="12"/>
  <c r="I1378" i="12"/>
  <c r="F1378" i="12"/>
  <c r="I1377" i="12"/>
  <c r="F1377" i="12"/>
  <c r="I1376" i="12"/>
  <c r="F1376" i="12"/>
  <c r="I1375" i="12"/>
  <c r="F1375" i="12"/>
  <c r="I1374" i="12"/>
  <c r="F1374" i="12"/>
  <c r="I1364" i="12"/>
  <c r="F1364" i="12"/>
  <c r="I1363" i="12"/>
  <c r="F1363" i="12"/>
  <c r="I1362" i="12"/>
  <c r="F1362" i="12"/>
  <c r="I1361" i="12"/>
  <c r="F1361" i="12"/>
  <c r="I1360" i="12"/>
  <c r="F1360" i="12"/>
  <c r="I1359" i="12"/>
  <c r="F1359" i="12"/>
  <c r="I1358" i="12"/>
  <c r="F1358" i="12"/>
  <c r="I1357" i="12"/>
  <c r="F1357" i="12"/>
  <c r="D1336" i="12"/>
  <c r="H50" i="24"/>
  <c r="D9"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F19" i="10"/>
  <c r="F20" i="10"/>
  <c r="F21" i="10"/>
  <c r="F22" i="10"/>
  <c r="F23" i="10"/>
  <c r="F24" i="10"/>
  <c r="F25" i="10"/>
  <c r="F26" i="10"/>
  <c r="F27" i="10"/>
  <c r="F28" i="10"/>
  <c r="F29" i="10"/>
  <c r="F30" i="10"/>
  <c r="F31" i="10"/>
  <c r="F32" i="10"/>
  <c r="F33" i="10"/>
  <c r="F34" i="10"/>
  <c r="F35" i="10"/>
  <c r="F36" i="10"/>
  <c r="F37" i="10"/>
  <c r="F38" i="10"/>
  <c r="F39" i="10"/>
  <c r="F40" i="10"/>
  <c r="F41" i="10"/>
  <c r="F18" i="10"/>
  <c r="D12" i="10"/>
  <c r="F17" i="10"/>
  <c r="H49" i="24"/>
  <c r="D13" i="9"/>
  <c r="D1320" i="12"/>
  <c r="C1321" i="12"/>
  <c r="I1329" i="12"/>
  <c r="F1329" i="12"/>
  <c r="I1328" i="12"/>
  <c r="F1328" i="12"/>
  <c r="I1327" i="12"/>
  <c r="F1327" i="12"/>
  <c r="I1326" i="12"/>
  <c r="F1326" i="12"/>
  <c r="I1325" i="12"/>
  <c r="F1325" i="12"/>
  <c r="I1324" i="12"/>
  <c r="F1324" i="12"/>
  <c r="D1299" i="12"/>
  <c r="C1300" i="12"/>
  <c r="I1303" i="12"/>
  <c r="F1303" i="12"/>
  <c r="D1296" i="12"/>
  <c r="H46" i="24"/>
  <c r="D1035" i="12"/>
  <c r="C1036" i="12"/>
  <c r="I1065" i="12"/>
  <c r="F1065" i="12"/>
  <c r="I1064" i="12"/>
  <c r="F1064" i="12"/>
  <c r="I1063" i="12"/>
  <c r="F1063" i="12"/>
  <c r="I1062" i="12"/>
  <c r="F1062" i="12"/>
  <c r="I1061" i="12"/>
  <c r="F1061" i="12"/>
  <c r="I1060" i="12"/>
  <c r="F1060" i="12"/>
  <c r="I1059" i="12"/>
  <c r="F1059" i="12"/>
  <c r="I1058" i="12"/>
  <c r="F1058" i="12"/>
  <c r="I1057" i="12"/>
  <c r="F1057" i="12"/>
  <c r="I1056" i="12"/>
  <c r="F1056" i="12"/>
  <c r="I1055" i="12"/>
  <c r="F1055" i="12"/>
  <c r="I1054" i="12"/>
  <c r="F1054" i="12"/>
  <c r="I1053" i="12"/>
  <c r="F1053" i="12"/>
  <c r="I1052" i="12"/>
  <c r="F1052" i="12"/>
  <c r="I1051" i="12"/>
  <c r="F1051" i="12"/>
  <c r="I1050" i="12"/>
  <c r="F1050" i="12"/>
  <c r="I1049" i="12"/>
  <c r="F1049" i="12"/>
  <c r="I1048" i="12"/>
  <c r="F1048" i="12"/>
  <c r="I1047" i="12"/>
  <c r="F1047" i="12"/>
  <c r="I1046" i="12"/>
  <c r="F1046" i="12"/>
  <c r="I1045" i="12"/>
  <c r="F1045" i="12"/>
  <c r="I1044" i="12"/>
  <c r="F1044" i="12"/>
  <c r="I1043" i="12"/>
  <c r="F1043" i="12"/>
  <c r="I1042" i="12"/>
  <c r="F1042" i="12"/>
  <c r="I1041" i="12"/>
  <c r="F1041" i="12"/>
  <c r="I1040" i="12"/>
  <c r="F1040" i="12"/>
  <c r="I1039" i="12"/>
  <c r="F1039" i="12"/>
  <c r="D998" i="12"/>
  <c r="C999" i="12"/>
  <c r="I1028" i="12"/>
  <c r="F1028" i="12"/>
  <c r="I1027" i="12"/>
  <c r="F1027" i="12"/>
  <c r="I1026" i="12"/>
  <c r="F1026" i="12"/>
  <c r="I1025" i="12"/>
  <c r="F1025" i="12"/>
  <c r="I1024" i="12"/>
  <c r="F1024" i="12"/>
  <c r="I1023" i="12"/>
  <c r="F1023" i="12"/>
  <c r="I1022" i="12"/>
  <c r="F1022" i="12"/>
  <c r="I1021" i="12"/>
  <c r="F1021" i="12"/>
  <c r="I1020" i="12"/>
  <c r="F1020" i="12"/>
  <c r="I1019" i="12"/>
  <c r="F1019" i="12"/>
  <c r="I1018" i="12"/>
  <c r="F1018" i="12"/>
  <c r="I1017" i="12"/>
  <c r="F1017" i="12"/>
  <c r="I1016" i="12"/>
  <c r="F1016" i="12"/>
  <c r="I1015" i="12"/>
  <c r="F1015" i="12"/>
  <c r="I1014" i="12"/>
  <c r="F1014" i="12"/>
  <c r="I1013" i="12"/>
  <c r="F1013" i="12"/>
  <c r="I1012" i="12"/>
  <c r="F1012" i="12"/>
  <c r="I1011" i="12"/>
  <c r="F1011" i="12"/>
  <c r="I1010" i="12"/>
  <c r="F1010" i="12"/>
  <c r="I1009" i="12"/>
  <c r="F1009" i="12"/>
  <c r="I1008" i="12"/>
  <c r="F1008" i="12"/>
  <c r="I1007" i="12"/>
  <c r="F1007" i="12"/>
  <c r="I1006" i="12"/>
  <c r="F1006" i="12"/>
  <c r="I1005" i="12"/>
  <c r="F1005" i="12"/>
  <c r="I1004" i="12"/>
  <c r="F1004" i="12"/>
  <c r="I1003" i="12"/>
  <c r="F1003" i="12"/>
  <c r="I1002" i="12"/>
  <c r="F1002" i="12"/>
  <c r="I967" i="12"/>
  <c r="I968" i="12"/>
  <c r="I969" i="12"/>
  <c r="I970" i="12"/>
  <c r="I971" i="12"/>
  <c r="I972" i="12"/>
  <c r="I973" i="12"/>
  <c r="I974" i="12"/>
  <c r="I975" i="12"/>
  <c r="I976" i="12"/>
  <c r="I977" i="12"/>
  <c r="I978" i="12"/>
  <c r="I979" i="12"/>
  <c r="I980" i="12"/>
  <c r="I981" i="12"/>
  <c r="I982" i="12"/>
  <c r="I983" i="12"/>
  <c r="I984" i="12"/>
  <c r="I985" i="12"/>
  <c r="I986" i="12"/>
  <c r="I987" i="12"/>
  <c r="I988" i="12"/>
  <c r="I989" i="12"/>
  <c r="I990" i="12"/>
  <c r="I991" i="12"/>
  <c r="I992" i="12"/>
  <c r="F967" i="12"/>
  <c r="F968" i="12"/>
  <c r="F969" i="12"/>
  <c r="F970" i="12"/>
  <c r="F971" i="12"/>
  <c r="F972" i="12"/>
  <c r="F973" i="12"/>
  <c r="F974" i="12"/>
  <c r="F975" i="12"/>
  <c r="F976" i="12"/>
  <c r="F977" i="12"/>
  <c r="F978" i="12"/>
  <c r="F979" i="12"/>
  <c r="F980" i="12"/>
  <c r="F981" i="12"/>
  <c r="F982" i="12"/>
  <c r="F983" i="12"/>
  <c r="F984" i="12"/>
  <c r="F985" i="12"/>
  <c r="F986" i="12"/>
  <c r="F987" i="12"/>
  <c r="F988" i="12"/>
  <c r="F989" i="12"/>
  <c r="F990" i="12"/>
  <c r="F991" i="12"/>
  <c r="F992" i="12"/>
  <c r="D962" i="12"/>
  <c r="C963" i="12"/>
  <c r="I966" i="12"/>
  <c r="F966" i="12"/>
  <c r="D950" i="12"/>
  <c r="C951" i="12"/>
  <c r="I956" i="12"/>
  <c r="F956" i="12"/>
  <c r="I955" i="12"/>
  <c r="F955" i="12"/>
  <c r="I954" i="12"/>
  <c r="F954" i="12"/>
  <c r="D938" i="12"/>
  <c r="C939" i="12"/>
  <c r="I944" i="12"/>
  <c r="F944" i="12"/>
  <c r="I943" i="12"/>
  <c r="F943" i="12"/>
  <c r="I942" i="12"/>
  <c r="F942" i="12"/>
  <c r="I931" i="12"/>
  <c r="I932" i="12"/>
  <c r="F931" i="12"/>
  <c r="F932" i="12"/>
  <c r="D926" i="12"/>
  <c r="C927" i="12"/>
  <c r="I930" i="12"/>
  <c r="F930" i="12"/>
  <c r="G133" i="8"/>
  <c r="D125" i="8"/>
  <c r="F122" i="8"/>
  <c r="G122" i="8"/>
  <c r="D114" i="8"/>
  <c r="L55" i="24"/>
  <c r="D103" i="8"/>
  <c r="J55" i="24"/>
  <c r="D1424" i="12"/>
  <c r="J54" i="24"/>
  <c r="D1435" i="12"/>
  <c r="L54" i="24"/>
  <c r="D1446" i="12"/>
  <c r="H57" i="24"/>
  <c r="D1484" i="12"/>
  <c r="L57" i="24"/>
  <c r="D1413" i="12"/>
  <c r="H54" i="24"/>
  <c r="D1350" i="12"/>
  <c r="J51" i="24"/>
  <c r="D1367" i="12"/>
  <c r="L51" i="24"/>
  <c r="D1317" i="12"/>
  <c r="H48" i="24"/>
  <c r="D935" i="12"/>
  <c r="J42" i="24"/>
  <c r="D1032" i="12"/>
  <c r="L43" i="24"/>
  <c r="D947" i="12"/>
  <c r="L42" i="24"/>
  <c r="D995" i="12"/>
  <c r="J43" i="24"/>
  <c r="D959" i="12"/>
  <c r="H43" i="24"/>
  <c r="D923" i="12"/>
  <c r="H42" i="24"/>
  <c r="O16" i="24"/>
  <c r="O17" i="24"/>
  <c r="O18" i="24"/>
  <c r="O19" i="24"/>
  <c r="O20" i="24"/>
  <c r="O21" i="24"/>
  <c r="O22" i="24"/>
  <c r="O23" i="24"/>
  <c r="O24" i="24"/>
  <c r="O25" i="24"/>
  <c r="O26" i="24"/>
  <c r="O27" i="24"/>
  <c r="O28" i="24"/>
  <c r="O29" i="24"/>
  <c r="O30" i="24"/>
  <c r="O31" i="24"/>
  <c r="O32" i="24"/>
  <c r="O33" i="24"/>
  <c r="O34" i="24"/>
  <c r="O35" i="24"/>
  <c r="O36" i="24"/>
  <c r="O37" i="24"/>
  <c r="O38" i="24"/>
  <c r="O39" i="24"/>
  <c r="O40" i="24"/>
  <c r="O41" i="24"/>
  <c r="O42" i="24"/>
  <c r="O43" i="24"/>
  <c r="O44" i="24"/>
  <c r="O45" i="24"/>
  <c r="O46" i="24"/>
  <c r="O47" i="24"/>
  <c r="O48" i="24"/>
  <c r="O49" i="24"/>
  <c r="O50" i="24"/>
  <c r="O51" i="24"/>
  <c r="O52" i="24"/>
  <c r="O53" i="24"/>
  <c r="O54" i="24"/>
  <c r="O55" i="24"/>
  <c r="O56" i="24"/>
  <c r="O57" i="24"/>
  <c r="O58" i="24"/>
  <c r="D576" i="42"/>
  <c r="C577" i="42"/>
  <c r="I581" i="42"/>
  <c r="F581" i="42"/>
  <c r="D574" i="42"/>
  <c r="N26" i="24"/>
  <c r="P17" i="24"/>
  <c r="P22" i="24"/>
  <c r="P23" i="24"/>
  <c r="P25" i="24"/>
  <c r="P36" i="24"/>
  <c r="P39" i="24"/>
  <c r="P40" i="24"/>
  <c r="P41" i="24"/>
  <c r="P42" i="24"/>
  <c r="P43" i="24"/>
  <c r="P45" i="24"/>
  <c r="P46" i="24"/>
  <c r="P47" i="24"/>
  <c r="P48" i="24"/>
  <c r="P49" i="24"/>
  <c r="P50" i="24"/>
  <c r="P54" i="24"/>
  <c r="P56" i="24"/>
  <c r="P57" i="24"/>
  <c r="P58" i="24"/>
  <c r="D565" i="42"/>
  <c r="D555" i="42"/>
  <c r="C556" i="42"/>
  <c r="I570" i="42"/>
  <c r="F570" i="42"/>
  <c r="D563" i="42"/>
  <c r="N27" i="24"/>
  <c r="C566" i="42"/>
  <c r="I560" i="42"/>
  <c r="F560" i="42"/>
  <c r="D553" i="42"/>
  <c r="L27" i="24"/>
  <c r="D545" i="42"/>
  <c r="C546" i="42"/>
  <c r="I550" i="42"/>
  <c r="F550" i="42"/>
  <c r="D543" i="42"/>
  <c r="J27" i="24"/>
  <c r="D535" i="42"/>
  <c r="C536" i="42"/>
  <c r="I540" i="42"/>
  <c r="F540" i="42"/>
  <c r="D533" i="42"/>
  <c r="H27" i="24"/>
  <c r="F527" i="42"/>
  <c r="F528" i="42"/>
  <c r="F529" i="42"/>
  <c r="F530" i="42"/>
  <c r="F526" i="42"/>
  <c r="D521" i="42"/>
  <c r="C522" i="42"/>
  <c r="I530" i="42"/>
  <c r="I529" i="42"/>
  <c r="I528" i="42"/>
  <c r="I527" i="42"/>
  <c r="I526" i="42"/>
  <c r="F513" i="42"/>
  <c r="F514" i="42"/>
  <c r="F515" i="42"/>
  <c r="F516" i="42"/>
  <c r="F512" i="42"/>
  <c r="D507" i="42"/>
  <c r="C508" i="42"/>
  <c r="I516" i="42"/>
  <c r="I515" i="42"/>
  <c r="I514" i="42"/>
  <c r="I513" i="42"/>
  <c r="I512" i="42"/>
  <c r="F502" i="42"/>
  <c r="F501" i="42"/>
  <c r="F500" i="42"/>
  <c r="F499" i="42"/>
  <c r="F498" i="42"/>
  <c r="D493" i="42"/>
  <c r="C494" i="42"/>
  <c r="I502" i="42"/>
  <c r="I501" i="42"/>
  <c r="I500" i="42"/>
  <c r="I499" i="42"/>
  <c r="I498" i="42"/>
  <c r="F488" i="42"/>
  <c r="F487" i="42"/>
  <c r="F486" i="42"/>
  <c r="F485" i="42"/>
  <c r="F484" i="42"/>
  <c r="F483" i="42"/>
  <c r="D478" i="42"/>
  <c r="C479" i="42"/>
  <c r="I488" i="42"/>
  <c r="I487" i="42"/>
  <c r="I486" i="42"/>
  <c r="I485" i="42"/>
  <c r="I484" i="42"/>
  <c r="I483" i="42"/>
  <c r="F472" i="42"/>
  <c r="D465" i="42"/>
  <c r="D467" i="42"/>
  <c r="C468" i="42"/>
  <c r="I472" i="42"/>
  <c r="F461" i="42"/>
  <c r="F460" i="42"/>
  <c r="F459" i="42"/>
  <c r="F458" i="42"/>
  <c r="F457" i="42"/>
  <c r="F456" i="42"/>
  <c r="F455" i="42"/>
  <c r="F454" i="42"/>
  <c r="F453" i="42"/>
  <c r="P27" i="24"/>
  <c r="D476" i="42"/>
  <c r="H26" i="24"/>
  <c r="D505" i="42"/>
  <c r="L26" i="24"/>
  <c r="D491" i="42"/>
  <c r="J26" i="24"/>
  <c r="D519" i="42"/>
  <c r="D446" i="42"/>
  <c r="L24" i="24"/>
  <c r="D448" i="42"/>
  <c r="C449" i="42"/>
  <c r="I461" i="42"/>
  <c r="I460" i="42"/>
  <c r="I459" i="42"/>
  <c r="I458" i="42"/>
  <c r="I457" i="42"/>
  <c r="I456" i="42"/>
  <c r="I455" i="42"/>
  <c r="I454" i="42"/>
  <c r="I453" i="42"/>
  <c r="I434" i="42"/>
  <c r="I435" i="42"/>
  <c r="I436" i="42"/>
  <c r="I437" i="42"/>
  <c r="I438" i="42"/>
  <c r="I439" i="42"/>
  <c r="I440" i="42"/>
  <c r="I441" i="42"/>
  <c r="I442" i="42"/>
  <c r="I443" i="42"/>
  <c r="F443" i="42"/>
  <c r="F442" i="42"/>
  <c r="F441" i="42"/>
  <c r="F440" i="42"/>
  <c r="F439" i="42"/>
  <c r="F438" i="42"/>
  <c r="F437" i="42"/>
  <c r="F436" i="42"/>
  <c r="F435" i="42"/>
  <c r="F434" i="42"/>
  <c r="F433" i="42"/>
  <c r="P26" i="24"/>
  <c r="D426" i="42"/>
  <c r="H24" i="24"/>
  <c r="P24" i="24"/>
  <c r="D428" i="42"/>
  <c r="C429" i="42"/>
  <c r="I433" i="42"/>
  <c r="I418" i="42"/>
  <c r="I419" i="42"/>
  <c r="I420" i="42"/>
  <c r="I421" i="42"/>
  <c r="I422" i="42"/>
  <c r="I423" i="42"/>
  <c r="F423" i="42"/>
  <c r="F422" i="42"/>
  <c r="F421" i="42"/>
  <c r="F420" i="42"/>
  <c r="F419" i="42"/>
  <c r="F418" i="42"/>
  <c r="F417" i="42"/>
  <c r="D412" i="42"/>
  <c r="C413" i="42"/>
  <c r="I417" i="42"/>
  <c r="F406" i="42"/>
  <c r="F405" i="42"/>
  <c r="F404" i="42"/>
  <c r="F403" i="42"/>
  <c r="F402" i="42"/>
  <c r="F401" i="42"/>
  <c r="D396" i="42"/>
  <c r="C397" i="42"/>
  <c r="I406" i="42"/>
  <c r="I405" i="42"/>
  <c r="I404" i="42"/>
  <c r="I403" i="42"/>
  <c r="I402" i="42"/>
  <c r="I401" i="42"/>
  <c r="F391" i="42"/>
  <c r="F390" i="42"/>
  <c r="F389" i="42"/>
  <c r="F388" i="42"/>
  <c r="F387" i="42"/>
  <c r="F386" i="42"/>
  <c r="D381" i="42"/>
  <c r="C382" i="42"/>
  <c r="I391" i="42"/>
  <c r="I390" i="42"/>
  <c r="I389" i="42"/>
  <c r="I388" i="42"/>
  <c r="I387" i="42"/>
  <c r="I386" i="42"/>
  <c r="F376" i="42"/>
  <c r="F375" i="42"/>
  <c r="F374" i="42"/>
  <c r="F373" i="42"/>
  <c r="F372" i="42"/>
  <c r="F371" i="42"/>
  <c r="D366" i="42"/>
  <c r="C367" i="42"/>
  <c r="I376" i="42"/>
  <c r="I375" i="42"/>
  <c r="I374" i="42"/>
  <c r="I373" i="42"/>
  <c r="I372" i="42"/>
  <c r="I371" i="42"/>
  <c r="F361" i="42"/>
  <c r="F360" i="42"/>
  <c r="F359" i="42"/>
  <c r="F358" i="42"/>
  <c r="F357" i="42"/>
  <c r="F356" i="42"/>
  <c r="F355" i="42"/>
  <c r="F354" i="42"/>
  <c r="D349" i="42"/>
  <c r="C350" i="42"/>
  <c r="I361" i="42"/>
  <c r="I360" i="42"/>
  <c r="I359" i="42"/>
  <c r="I358" i="42"/>
  <c r="I357" i="42"/>
  <c r="I356" i="42"/>
  <c r="I355" i="42"/>
  <c r="I354" i="42"/>
  <c r="D337" i="42"/>
  <c r="C338" i="42"/>
  <c r="D325" i="42"/>
  <c r="C326" i="42"/>
  <c r="D313" i="42"/>
  <c r="C314" i="42"/>
  <c r="I344" i="42"/>
  <c r="F344" i="42"/>
  <c r="I343" i="42"/>
  <c r="F343" i="42"/>
  <c r="I342" i="42"/>
  <c r="F342" i="42"/>
  <c r="I332" i="42"/>
  <c r="F332" i="42"/>
  <c r="I331" i="42"/>
  <c r="F331" i="42"/>
  <c r="I330" i="42"/>
  <c r="F330" i="42"/>
  <c r="I320" i="42"/>
  <c r="F320" i="42"/>
  <c r="I319" i="42"/>
  <c r="F319" i="42"/>
  <c r="I318" i="42"/>
  <c r="F318" i="42"/>
  <c r="F308" i="42"/>
  <c r="F307" i="42"/>
  <c r="F306" i="42"/>
  <c r="D301" i="42"/>
  <c r="C302" i="42"/>
  <c r="I308" i="42"/>
  <c r="I307" i="42"/>
  <c r="I306" i="42"/>
  <c r="F295" i="42"/>
  <c r="F294" i="42"/>
  <c r="F293" i="42"/>
  <c r="F292" i="42"/>
  <c r="F291" i="42"/>
  <c r="F290" i="42"/>
  <c r="F289" i="42"/>
  <c r="F288" i="42"/>
  <c r="F287" i="42"/>
  <c r="F286" i="42"/>
  <c r="F285" i="42"/>
  <c r="F284" i="42"/>
  <c r="F283" i="42"/>
  <c r="F282" i="42"/>
  <c r="F281" i="42"/>
  <c r="D276" i="42"/>
  <c r="C277" i="42"/>
  <c r="I295" i="42"/>
  <c r="I294" i="42"/>
  <c r="I293" i="42"/>
  <c r="I292" i="42"/>
  <c r="I291" i="42"/>
  <c r="I290" i="42"/>
  <c r="I289" i="42"/>
  <c r="I288" i="42"/>
  <c r="I287" i="42"/>
  <c r="I286" i="42"/>
  <c r="I285" i="42"/>
  <c r="I284" i="42"/>
  <c r="I283" i="42"/>
  <c r="I282" i="42"/>
  <c r="I281" i="42"/>
  <c r="F270" i="42"/>
  <c r="F269" i="42"/>
  <c r="F268" i="42"/>
  <c r="F267" i="42"/>
  <c r="F266" i="42"/>
  <c r="F265" i="42"/>
  <c r="F264" i="42"/>
  <c r="F263" i="42"/>
  <c r="F262" i="42"/>
  <c r="F261" i="42"/>
  <c r="F260" i="42"/>
  <c r="F259" i="42"/>
  <c r="F258" i="42"/>
  <c r="F257" i="42"/>
  <c r="F256" i="42"/>
  <c r="D251" i="42"/>
  <c r="C252" i="42"/>
  <c r="I270" i="42"/>
  <c r="I269" i="42"/>
  <c r="I268" i="42"/>
  <c r="I267" i="42"/>
  <c r="I266" i="42"/>
  <c r="I265" i="42"/>
  <c r="I264" i="42"/>
  <c r="I263" i="42"/>
  <c r="I262" i="42"/>
  <c r="I261" i="42"/>
  <c r="I260" i="42"/>
  <c r="I259" i="42"/>
  <c r="I258" i="42"/>
  <c r="I257" i="42"/>
  <c r="I256" i="42"/>
  <c r="I233" i="42"/>
  <c r="I234" i="42"/>
  <c r="I235" i="42"/>
  <c r="I236" i="42"/>
  <c r="I237" i="42"/>
  <c r="I238" i="42"/>
  <c r="I239" i="42"/>
  <c r="I240" i="42"/>
  <c r="I241" i="42"/>
  <c r="I242" i="42"/>
  <c r="I243" i="42"/>
  <c r="I244" i="42"/>
  <c r="I245" i="42"/>
  <c r="I246" i="42"/>
  <c r="F246" i="42"/>
  <c r="F245" i="42"/>
  <c r="F244" i="42"/>
  <c r="F243" i="42"/>
  <c r="F242" i="42"/>
  <c r="F241" i="42"/>
  <c r="F240" i="42"/>
  <c r="F239" i="42"/>
  <c r="F238" i="42"/>
  <c r="F237" i="42"/>
  <c r="F236" i="42"/>
  <c r="F235" i="42"/>
  <c r="F234" i="42"/>
  <c r="F233" i="42"/>
  <c r="F232" i="42"/>
  <c r="D227" i="42"/>
  <c r="C228" i="42"/>
  <c r="I232" i="42"/>
  <c r="D216" i="42"/>
  <c r="C217" i="42"/>
  <c r="J222" i="42"/>
  <c r="I222" i="42"/>
  <c r="F222" i="42"/>
  <c r="I221" i="42"/>
  <c r="F221" i="42"/>
  <c r="D204" i="42"/>
  <c r="C205" i="42"/>
  <c r="J210" i="42"/>
  <c r="I210" i="42"/>
  <c r="F210" i="42"/>
  <c r="I209" i="42"/>
  <c r="F209" i="42"/>
  <c r="D172" i="42"/>
  <c r="C173" i="42"/>
  <c r="J198" i="42"/>
  <c r="I198" i="42"/>
  <c r="F198" i="42"/>
  <c r="J197" i="42"/>
  <c r="I197" i="42"/>
  <c r="F197" i="42"/>
  <c r="J196" i="42"/>
  <c r="I196" i="42"/>
  <c r="F196" i="42"/>
  <c r="J195" i="42"/>
  <c r="I195" i="42"/>
  <c r="F195" i="42"/>
  <c r="J194" i="42"/>
  <c r="I194" i="42"/>
  <c r="F194" i="42"/>
  <c r="J193" i="42"/>
  <c r="I193" i="42"/>
  <c r="F193" i="42"/>
  <c r="J192" i="42"/>
  <c r="I192" i="42"/>
  <c r="F192" i="42"/>
  <c r="J191" i="42"/>
  <c r="I191" i="42"/>
  <c r="F191" i="42"/>
  <c r="J190" i="42"/>
  <c r="I190" i="42"/>
  <c r="F190" i="42"/>
  <c r="J189" i="42"/>
  <c r="I189" i="42"/>
  <c r="F189" i="42"/>
  <c r="J188" i="42"/>
  <c r="I188" i="42"/>
  <c r="F188" i="42"/>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I177" i="42"/>
  <c r="F177" i="42"/>
  <c r="D141" i="42"/>
  <c r="C142" i="42"/>
  <c r="J167" i="42"/>
  <c r="I167" i="42"/>
  <c r="F167" i="42"/>
  <c r="J166" i="42"/>
  <c r="I166" i="42"/>
  <c r="F166" i="42"/>
  <c r="J165" i="42"/>
  <c r="I165" i="42"/>
  <c r="F165" i="42"/>
  <c r="J164" i="42"/>
  <c r="I164" i="42"/>
  <c r="F164" i="42"/>
  <c r="J163" i="42"/>
  <c r="I163" i="42"/>
  <c r="F163" i="42"/>
  <c r="J162" i="42"/>
  <c r="I162" i="42"/>
  <c r="F162" i="42"/>
  <c r="J161" i="42"/>
  <c r="I161" i="42"/>
  <c r="F161" i="42"/>
  <c r="J160" i="42"/>
  <c r="I160" i="42"/>
  <c r="F160" i="42"/>
  <c r="J159" i="42"/>
  <c r="I159" i="42"/>
  <c r="F159" i="42"/>
  <c r="J158" i="42"/>
  <c r="I158" i="42"/>
  <c r="F158"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I146" i="42"/>
  <c r="F146" i="42"/>
  <c r="D110" i="42"/>
  <c r="C111" i="42"/>
  <c r="J136" i="42"/>
  <c r="I136" i="42"/>
  <c r="F136" i="42"/>
  <c r="J135" i="42"/>
  <c r="I135" i="42"/>
  <c r="F135" i="42"/>
  <c r="J134" i="42"/>
  <c r="I134" i="42"/>
  <c r="F134" i="42"/>
  <c r="J133" i="42"/>
  <c r="I133" i="42"/>
  <c r="F133" i="42"/>
  <c r="J132" i="42"/>
  <c r="I132" i="42"/>
  <c r="F132" i="42"/>
  <c r="J131" i="42"/>
  <c r="I131" i="42"/>
  <c r="F131" i="42"/>
  <c r="J130" i="42"/>
  <c r="I130" i="42"/>
  <c r="F130" i="42"/>
  <c r="J129" i="42"/>
  <c r="I129" i="42"/>
  <c r="F129" i="42"/>
  <c r="J128" i="42"/>
  <c r="I128" i="42"/>
  <c r="F128"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I115" i="42"/>
  <c r="F115" i="42"/>
  <c r="J105" i="42"/>
  <c r="I105" i="42"/>
  <c r="F105" i="42"/>
  <c r="D79" i="42"/>
  <c r="D64" i="42"/>
  <c r="C65" i="42"/>
  <c r="I72" i="42"/>
  <c r="F72" i="42"/>
  <c r="I71" i="42"/>
  <c r="F71" i="42"/>
  <c r="I70" i="42"/>
  <c r="F70" i="42"/>
  <c r="I69" i="42"/>
  <c r="F69" i="42"/>
  <c r="I68" i="42"/>
  <c r="F68" i="42"/>
  <c r="I56" i="42"/>
  <c r="I57" i="42"/>
  <c r="I58" i="42"/>
  <c r="I59" i="42"/>
  <c r="F56" i="42"/>
  <c r="F57" i="42"/>
  <c r="F58" i="42"/>
  <c r="F59" i="42"/>
  <c r="D51" i="42"/>
  <c r="C52" i="42"/>
  <c r="I55" i="42"/>
  <c r="F55" i="42"/>
  <c r="D42" i="42"/>
  <c r="D32" i="42"/>
  <c r="I27" i="42"/>
  <c r="F27" i="42"/>
  <c r="D20" i="42"/>
  <c r="D22" i="42"/>
  <c r="D12" i="42"/>
  <c r="D394" i="42"/>
  <c r="D410" i="42"/>
  <c r="D202" i="42"/>
  <c r="J19" i="24"/>
  <c r="D311" i="42"/>
  <c r="J21" i="24"/>
  <c r="D379" i="42"/>
  <c r="D347" i="42"/>
  <c r="D170" i="42"/>
  <c r="N18" i="24"/>
  <c r="D249" i="42"/>
  <c r="J20" i="24"/>
  <c r="D62" i="42"/>
  <c r="D299" i="42"/>
  <c r="H21" i="24"/>
  <c r="D323" i="42"/>
  <c r="L21" i="24"/>
  <c r="D139" i="42"/>
  <c r="L18" i="24"/>
  <c r="D49" i="42"/>
  <c r="D335" i="42"/>
  <c r="N21" i="24"/>
  <c r="D108" i="42"/>
  <c r="J18" i="24"/>
  <c r="D214" i="42"/>
  <c r="L19" i="24"/>
  <c r="D225" i="42"/>
  <c r="H20" i="24"/>
  <c r="D274" i="42"/>
  <c r="N20" i="24"/>
  <c r="D364" i="42"/>
  <c r="P19" i="24"/>
  <c r="P20" i="24"/>
  <c r="P21" i="24"/>
  <c r="D408" i="12"/>
  <c r="C409" i="12"/>
  <c r="I412" i="12"/>
  <c r="I23" i="21"/>
  <c r="O23" i="21"/>
  <c r="H23" i="21"/>
  <c r="O9" i="28"/>
  <c r="P9" i="28"/>
  <c r="O10" i="28"/>
  <c r="P10" i="28"/>
  <c r="O11" i="28"/>
  <c r="P11" i="28"/>
  <c r="O12" i="28"/>
  <c r="O13" i="28"/>
  <c r="P13" i="28"/>
  <c r="O14" i="28"/>
  <c r="P14" i="28"/>
  <c r="O15" i="28"/>
  <c r="P15" i="28"/>
  <c r="O16" i="28"/>
  <c r="P16" i="28"/>
  <c r="O17" i="28"/>
  <c r="O18" i="28"/>
  <c r="O19" i="28"/>
  <c r="O20" i="28"/>
  <c r="P20" i="28"/>
  <c r="O21" i="28"/>
  <c r="O22" i="28"/>
  <c r="P22" i="28"/>
  <c r="O23" i="28"/>
  <c r="P23" i="28"/>
  <c r="O24" i="28"/>
  <c r="O25" i="28"/>
  <c r="O26" i="28"/>
  <c r="O27" i="28"/>
  <c r="P27" i="28"/>
  <c r="O28" i="28"/>
  <c r="O29" i="28"/>
  <c r="P29" i="28"/>
  <c r="O30" i="28"/>
  <c r="O31" i="28"/>
  <c r="P31" i="28"/>
  <c r="O32" i="28"/>
  <c r="O33" i="28"/>
  <c r="O34" i="28"/>
  <c r="O35" i="28"/>
  <c r="P35" i="28"/>
  <c r="O36" i="28"/>
  <c r="O37" i="28"/>
  <c r="P37" i="28"/>
  <c r="O38" i="28"/>
  <c r="P38" i="28"/>
  <c r="O39" i="28"/>
  <c r="O40" i="28"/>
  <c r="O41" i="28"/>
  <c r="O42" i="28"/>
  <c r="P42" i="28"/>
  <c r="O43" i="28"/>
  <c r="O44" i="28"/>
  <c r="P44" i="28"/>
  <c r="O45" i="28"/>
  <c r="O46" i="28"/>
  <c r="P46" i="28"/>
  <c r="O47" i="28"/>
  <c r="O48" i="28"/>
  <c r="O49" i="28"/>
  <c r="O50" i="28"/>
  <c r="P50" i="28"/>
  <c r="O51" i="28"/>
  <c r="O52" i="28"/>
  <c r="P52" i="28"/>
  <c r="O53" i="28"/>
  <c r="P53" i="28"/>
  <c r="O54" i="28"/>
  <c r="O55" i="28"/>
  <c r="O56" i="28"/>
  <c r="O57" i="28"/>
  <c r="O58" i="28"/>
  <c r="O59" i="28"/>
  <c r="O60" i="28"/>
  <c r="P60" i="28"/>
  <c r="O61" i="28"/>
  <c r="P61" i="28"/>
  <c r="O62" i="28"/>
  <c r="P62" i="28"/>
  <c r="O63" i="28"/>
  <c r="P63" i="28"/>
  <c r="O64" i="28"/>
  <c r="O65" i="28"/>
  <c r="P65" i="28"/>
  <c r="O66" i="28"/>
  <c r="P66" i="28"/>
  <c r="O67" i="28"/>
  <c r="D399" i="12"/>
  <c r="C400" i="12"/>
  <c r="I403" i="12"/>
  <c r="F403" i="12"/>
  <c r="D397" i="12"/>
  <c r="L64" i="28"/>
  <c r="P64" i="28"/>
  <c r="D390" i="12"/>
  <c r="C391" i="12"/>
  <c r="I394" i="12"/>
  <c r="F394" i="12"/>
  <c r="D388" i="12"/>
  <c r="L59" i="28"/>
  <c r="P59" i="28"/>
  <c r="D381" i="12"/>
  <c r="C382" i="12"/>
  <c r="D372" i="12"/>
  <c r="C373" i="12"/>
  <c r="D363" i="12"/>
  <c r="C364" i="12"/>
  <c r="I385" i="12"/>
  <c r="F385" i="12"/>
  <c r="D379" i="12"/>
  <c r="L58" i="28"/>
  <c r="I376" i="12"/>
  <c r="F376" i="12"/>
  <c r="D370" i="12"/>
  <c r="J58" i="28"/>
  <c r="I367" i="12"/>
  <c r="F367" i="12"/>
  <c r="D361" i="12"/>
  <c r="H58" i="28"/>
  <c r="D354" i="12"/>
  <c r="C355" i="12"/>
  <c r="I358" i="12"/>
  <c r="F358" i="12"/>
  <c r="D352" i="12"/>
  <c r="L57" i="28"/>
  <c r="D345" i="12"/>
  <c r="C346" i="12"/>
  <c r="I349" i="12"/>
  <c r="F349" i="12"/>
  <c r="D343" i="12"/>
  <c r="J57" i="28"/>
  <c r="D336" i="12"/>
  <c r="C337" i="12"/>
  <c r="I340" i="12"/>
  <c r="F340" i="12"/>
  <c r="D334" i="12"/>
  <c r="L56" i="28"/>
  <c r="P56" i="28"/>
  <c r="D327" i="12"/>
  <c r="C328" i="12"/>
  <c r="I331" i="12"/>
  <c r="F331" i="12"/>
  <c r="D325" i="12"/>
  <c r="L55" i="28"/>
  <c r="P55" i="28"/>
  <c r="D318" i="12"/>
  <c r="C319" i="12"/>
  <c r="D309" i="12"/>
  <c r="C310" i="12"/>
  <c r="I322" i="12"/>
  <c r="F322" i="12"/>
  <c r="D316" i="12"/>
  <c r="L54" i="28"/>
  <c r="P54" i="28"/>
  <c r="I313" i="12"/>
  <c r="F313" i="12"/>
  <c r="D307" i="12"/>
  <c r="L51" i="28"/>
  <c r="P51" i="28"/>
  <c r="D300" i="12"/>
  <c r="C301" i="12"/>
  <c r="D291" i="12"/>
  <c r="C292" i="12"/>
  <c r="I304" i="12"/>
  <c r="F304" i="12"/>
  <c r="D298" i="12"/>
  <c r="L49" i="28"/>
  <c r="I295" i="12"/>
  <c r="F295" i="12"/>
  <c r="D289" i="12"/>
  <c r="J49" i="28"/>
  <c r="D282" i="12"/>
  <c r="C283" i="12"/>
  <c r="I286" i="12"/>
  <c r="F286" i="12"/>
  <c r="D280" i="12"/>
  <c r="L48" i="28"/>
  <c r="D273" i="12"/>
  <c r="C274" i="12"/>
  <c r="I277" i="12"/>
  <c r="F277" i="12"/>
  <c r="D271" i="12"/>
  <c r="J48" i="28"/>
  <c r="D264" i="12"/>
  <c r="C265" i="12"/>
  <c r="I268" i="12"/>
  <c r="F268" i="12"/>
  <c r="D262" i="12"/>
  <c r="L47" i="28"/>
  <c r="D255" i="12"/>
  <c r="C256" i="12"/>
  <c r="I259" i="12"/>
  <c r="F259" i="12"/>
  <c r="D253" i="12"/>
  <c r="J47" i="28"/>
  <c r="D23" i="8"/>
  <c r="C24" i="8"/>
  <c r="J27" i="8"/>
  <c r="G27" i="8"/>
  <c r="D20" i="8"/>
  <c r="J45" i="28"/>
  <c r="P45" i="28"/>
  <c r="D245" i="12"/>
  <c r="C246" i="12"/>
  <c r="I249" i="12"/>
  <c r="F249" i="12"/>
  <c r="D243" i="12"/>
  <c r="L43" i="28"/>
  <c r="P49" i="28"/>
  <c r="P57" i="28"/>
  <c r="P58" i="28"/>
  <c r="P47" i="28"/>
  <c r="P48" i="28"/>
  <c r="D236" i="12"/>
  <c r="C237" i="12"/>
  <c r="I240" i="12"/>
  <c r="F240" i="12"/>
  <c r="D234" i="12"/>
  <c r="J43" i="28"/>
  <c r="P43" i="28"/>
  <c r="D227" i="12"/>
  <c r="C228" i="12"/>
  <c r="I231" i="12"/>
  <c r="F231" i="12"/>
  <c r="D225" i="12"/>
  <c r="L41" i="28"/>
  <c r="D218" i="12"/>
  <c r="C219" i="12"/>
  <c r="I222" i="12"/>
  <c r="F222" i="12"/>
  <c r="D216" i="12"/>
  <c r="J41" i="28"/>
  <c r="D209" i="12"/>
  <c r="C210" i="12"/>
  <c r="I213" i="12"/>
  <c r="F213" i="12"/>
  <c r="D207" i="12"/>
  <c r="L40" i="28"/>
  <c r="P40" i="28"/>
  <c r="D200" i="12"/>
  <c r="C201" i="12"/>
  <c r="I204" i="12"/>
  <c r="F204" i="12"/>
  <c r="D198" i="12"/>
  <c r="L39" i="28"/>
  <c r="P39" i="28"/>
  <c r="D191" i="12"/>
  <c r="C192" i="12"/>
  <c r="I195" i="12"/>
  <c r="F195" i="12"/>
  <c r="D189" i="12"/>
  <c r="L36" i="28"/>
  <c r="P36" i="28"/>
  <c r="D182" i="12"/>
  <c r="C183" i="12"/>
  <c r="I186" i="12"/>
  <c r="F186" i="12"/>
  <c r="D180" i="12"/>
  <c r="L34" i="28"/>
  <c r="P34" i="28"/>
  <c r="D173" i="12"/>
  <c r="C174" i="12"/>
  <c r="I177" i="12"/>
  <c r="F177" i="12"/>
  <c r="D170" i="12"/>
  <c r="L33" i="28"/>
  <c r="D163" i="12"/>
  <c r="C164" i="12"/>
  <c r="I167" i="12"/>
  <c r="F167" i="12"/>
  <c r="D160" i="12"/>
  <c r="J33" i="28"/>
  <c r="D153" i="12"/>
  <c r="C154" i="12"/>
  <c r="I157" i="12"/>
  <c r="F157" i="12"/>
  <c r="D150" i="12"/>
  <c r="L32" i="28"/>
  <c r="D143" i="12"/>
  <c r="C144" i="12"/>
  <c r="I147" i="12"/>
  <c r="F147" i="12"/>
  <c r="D140" i="12"/>
  <c r="J32" i="28"/>
  <c r="P33" i="28"/>
  <c r="P41" i="28"/>
  <c r="L67" i="28"/>
  <c r="P32" i="28"/>
  <c r="D13" i="8"/>
  <c r="D133" i="12"/>
  <c r="C134" i="12"/>
  <c r="I137" i="12"/>
  <c r="F137" i="12"/>
  <c r="D130" i="12"/>
  <c r="J28" i="28"/>
  <c r="D123" i="12"/>
  <c r="C124" i="12"/>
  <c r="I127" i="12"/>
  <c r="F127" i="12"/>
  <c r="D120" i="12"/>
  <c r="H28" i="28"/>
  <c r="D113" i="12"/>
  <c r="C114" i="12"/>
  <c r="I117" i="12"/>
  <c r="F117" i="12"/>
  <c r="D110" i="12"/>
  <c r="J26" i="28"/>
  <c r="D103" i="12"/>
  <c r="C104" i="12"/>
  <c r="I107" i="12"/>
  <c r="F107" i="12"/>
  <c r="D100" i="12"/>
  <c r="H26" i="28"/>
  <c r="D93" i="12"/>
  <c r="C94" i="12"/>
  <c r="I97" i="12"/>
  <c r="F97" i="12"/>
  <c r="D90" i="12"/>
  <c r="J25" i="28"/>
  <c r="P25" i="28"/>
  <c r="D83" i="12"/>
  <c r="C84" i="12"/>
  <c r="I87" i="12"/>
  <c r="F87" i="12"/>
  <c r="D80" i="12"/>
  <c r="J24" i="28"/>
  <c r="P24" i="28"/>
  <c r="D73" i="12"/>
  <c r="C74" i="12"/>
  <c r="I77" i="12"/>
  <c r="F77" i="12"/>
  <c r="D70" i="12"/>
  <c r="H21" i="28"/>
  <c r="P21" i="28"/>
  <c r="D63" i="12"/>
  <c r="C64" i="12"/>
  <c r="I67" i="12"/>
  <c r="F67" i="12"/>
  <c r="D60" i="12"/>
  <c r="J19" i="28"/>
  <c r="P19" i="28"/>
  <c r="D53" i="12"/>
  <c r="C54" i="12"/>
  <c r="I57" i="12"/>
  <c r="F57" i="12"/>
  <c r="D50" i="12"/>
  <c r="J18" i="28"/>
  <c r="D43" i="12"/>
  <c r="C44" i="12"/>
  <c r="I47" i="12"/>
  <c r="F47" i="12"/>
  <c r="D40" i="12"/>
  <c r="H18" i="28"/>
  <c r="D33" i="12"/>
  <c r="C34" i="12"/>
  <c r="I37" i="12"/>
  <c r="F37" i="12"/>
  <c r="D30" i="12"/>
  <c r="J17" i="28"/>
  <c r="D23" i="12"/>
  <c r="C24" i="12"/>
  <c r="I27" i="12"/>
  <c r="F27" i="12"/>
  <c r="D20" i="12"/>
  <c r="H17" i="28"/>
  <c r="D13" i="12"/>
  <c r="P28" i="28"/>
  <c r="P17" i="28"/>
  <c r="H67" i="28"/>
  <c r="P26" i="28"/>
  <c r="P18" i="28"/>
  <c r="P9" i="46"/>
  <c r="P10" i="46"/>
  <c r="P11" i="46"/>
  <c r="P13" i="46"/>
  <c r="P14" i="46"/>
  <c r="P15" i="46"/>
  <c r="P16" i="46"/>
  <c r="P17" i="46"/>
  <c r="P18" i="46"/>
  <c r="P19" i="46"/>
  <c r="P8" i="46"/>
  <c r="I1521" i="12"/>
  <c r="F1521" i="12"/>
  <c r="P18" i="31"/>
  <c r="O18" i="31"/>
  <c r="P16" i="23"/>
  <c r="P9" i="23"/>
  <c r="P10" i="23"/>
  <c r="P12" i="23"/>
  <c r="P13" i="23"/>
  <c r="P14" i="23"/>
  <c r="P15" i="23"/>
  <c r="O9" i="23"/>
  <c r="O10" i="23"/>
  <c r="O11" i="23"/>
  <c r="O12" i="23"/>
  <c r="O13" i="23"/>
  <c r="O14" i="23"/>
  <c r="O15" i="23"/>
  <c r="O16" i="23"/>
  <c r="P10" i="22"/>
  <c r="P11" i="22"/>
  <c r="P12" i="22"/>
  <c r="P13" i="22"/>
  <c r="P15" i="22"/>
  <c r="P16" i="22"/>
  <c r="P17" i="22"/>
  <c r="P18" i="22"/>
  <c r="P19" i="22"/>
  <c r="P20" i="22"/>
  <c r="P21" i="22"/>
  <c r="P22" i="22"/>
  <c r="P23" i="22"/>
  <c r="P24" i="22"/>
  <c r="P25" i="22"/>
  <c r="P26" i="22"/>
  <c r="P27" i="22"/>
  <c r="P28" i="22"/>
  <c r="P29" i="22"/>
  <c r="P30" i="22"/>
  <c r="P31" i="22"/>
  <c r="P32" i="22"/>
  <c r="P33" i="22"/>
  <c r="P34" i="22"/>
  <c r="P35" i="22"/>
  <c r="P36" i="22"/>
  <c r="P37" i="22"/>
  <c r="P38" i="22"/>
  <c r="O10" i="22"/>
  <c r="O11" i="22"/>
  <c r="O12" i="22"/>
  <c r="O13" i="22"/>
  <c r="O14" i="22"/>
  <c r="O15" i="22"/>
  <c r="O16" i="22"/>
  <c r="O17" i="22"/>
  <c r="O18" i="22"/>
  <c r="O19" i="22"/>
  <c r="O20" i="22"/>
  <c r="O21" i="22"/>
  <c r="O22" i="22"/>
  <c r="O23" i="22"/>
  <c r="O24" i="22"/>
  <c r="O25" i="22"/>
  <c r="O26" i="22"/>
  <c r="O27" i="22"/>
  <c r="O28" i="22"/>
  <c r="O29" i="22"/>
  <c r="O30" i="22"/>
  <c r="O31" i="22"/>
  <c r="O32" i="22"/>
  <c r="O33" i="22"/>
  <c r="O34" i="22"/>
  <c r="O35" i="22"/>
  <c r="O36" i="22"/>
  <c r="O37" i="22"/>
  <c r="O38" i="22"/>
  <c r="P9" i="21"/>
  <c r="P10" i="21"/>
  <c r="P12" i="21"/>
  <c r="P13" i="21"/>
  <c r="P14" i="21"/>
  <c r="P16" i="21"/>
  <c r="P17" i="21"/>
  <c r="P18" i="21"/>
  <c r="P19" i="21"/>
  <c r="P20" i="21"/>
  <c r="P21" i="21"/>
  <c r="O9" i="21"/>
  <c r="O10" i="21"/>
  <c r="O11" i="21"/>
  <c r="O12" i="21"/>
  <c r="O13" i="21"/>
  <c r="O14" i="21"/>
  <c r="O15" i="21"/>
  <c r="O16" i="21"/>
  <c r="O17" i="21"/>
  <c r="O18" i="21"/>
  <c r="O19" i="21"/>
  <c r="O20" i="21"/>
  <c r="O21" i="21"/>
  <c r="O22" i="21"/>
  <c r="D75" i="7"/>
  <c r="J11" i="44"/>
  <c r="D78" i="7"/>
  <c r="D65" i="7"/>
  <c r="D54" i="7"/>
  <c r="P23" i="50"/>
  <c r="P14" i="50"/>
  <c r="P13" i="50"/>
  <c r="P11" i="50"/>
  <c r="O23" i="50"/>
  <c r="O14" i="50"/>
  <c r="O13" i="50"/>
  <c r="O11" i="50"/>
  <c r="D1514" i="12"/>
  <c r="N12" i="46"/>
  <c r="P12" i="46"/>
  <c r="N52" i="50"/>
  <c r="P10" i="31"/>
  <c r="P11" i="31"/>
  <c r="P12" i="31"/>
  <c r="P13" i="31"/>
  <c r="P14" i="31"/>
  <c r="P15" i="31"/>
  <c r="P16" i="31"/>
  <c r="P17" i="31"/>
  <c r="P19" i="31"/>
  <c r="P9" i="31"/>
  <c r="O10" i="31"/>
  <c r="O11" i="31"/>
  <c r="O12" i="31"/>
  <c r="O13" i="31"/>
  <c r="O14" i="31"/>
  <c r="O15" i="31"/>
  <c r="O16" i="31"/>
  <c r="O17" i="31"/>
  <c r="O19" i="31"/>
  <c r="I701" i="12"/>
  <c r="I702" i="12"/>
  <c r="I703" i="12"/>
  <c r="I704" i="12"/>
  <c r="I705" i="12"/>
  <c r="F701" i="12"/>
  <c r="F702" i="12"/>
  <c r="F703" i="12"/>
  <c r="F704" i="12"/>
  <c r="F705" i="12"/>
  <c r="D623" i="12"/>
  <c r="C624" i="12"/>
  <c r="I627" i="12"/>
  <c r="F627" i="12"/>
  <c r="D620" i="12"/>
  <c r="L17" i="45"/>
  <c r="D613" i="12"/>
  <c r="C614" i="12"/>
  <c r="I617" i="12"/>
  <c r="F617" i="12"/>
  <c r="D610" i="12"/>
  <c r="N15" i="45"/>
  <c r="D450" i="12"/>
  <c r="C451" i="12"/>
  <c r="I454" i="12"/>
  <c r="F454" i="12"/>
  <c r="D447" i="12"/>
  <c r="N22" i="21"/>
  <c r="N23" i="21"/>
  <c r="D440" i="12"/>
  <c r="C441" i="12"/>
  <c r="I444" i="12"/>
  <c r="F444" i="12"/>
  <c r="D437" i="12"/>
  <c r="L22" i="21"/>
  <c r="L23" i="21"/>
  <c r="D429" i="12"/>
  <c r="C430" i="12"/>
  <c r="I434" i="12"/>
  <c r="F434" i="12"/>
  <c r="I433" i="12"/>
  <c r="F433" i="12"/>
  <c r="M23" i="21"/>
  <c r="K23" i="21"/>
  <c r="G23" i="21"/>
  <c r="D1399" i="12"/>
  <c r="D1387" i="12"/>
  <c r="C1388" i="12"/>
  <c r="D30" i="9"/>
  <c r="D426" i="12"/>
  <c r="J22" i="21"/>
  <c r="P22" i="21"/>
  <c r="D1310" i="12"/>
  <c r="D1105" i="12"/>
  <c r="D1072" i="12"/>
  <c r="I1280" i="12"/>
  <c r="I1281" i="12"/>
  <c r="I1282" i="12"/>
  <c r="I1283" i="12"/>
  <c r="I1284" i="12"/>
  <c r="I1285" i="12"/>
  <c r="I1286" i="12"/>
  <c r="I1287" i="12"/>
  <c r="F1280" i="12"/>
  <c r="F1281" i="12"/>
  <c r="F1282" i="12"/>
  <c r="F1283" i="12"/>
  <c r="F1284" i="12"/>
  <c r="F1285" i="12"/>
  <c r="I1273" i="12"/>
  <c r="I1274" i="12"/>
  <c r="I1275" i="12"/>
  <c r="I1276" i="12"/>
  <c r="I1277" i="12"/>
  <c r="I1278" i="12"/>
  <c r="I1279" i="12"/>
  <c r="I1288" i="12"/>
  <c r="I1289" i="12"/>
  <c r="I1290" i="12"/>
  <c r="F1177" i="12"/>
  <c r="F1178" i="12"/>
  <c r="F1179" i="12"/>
  <c r="F1180" i="12"/>
  <c r="F1181" i="12"/>
  <c r="F1182" i="12"/>
  <c r="F1183" i="12"/>
  <c r="F1184" i="12"/>
  <c r="F1185" i="12"/>
  <c r="F1186" i="12"/>
  <c r="F1187" i="12"/>
  <c r="F1188" i="12"/>
  <c r="F1189" i="12"/>
  <c r="F1190" i="12"/>
  <c r="F1191" i="12"/>
  <c r="F1192" i="12"/>
  <c r="F1193" i="12"/>
  <c r="F1194" i="12"/>
  <c r="F1195" i="12"/>
  <c r="F1196" i="12"/>
  <c r="F1197" i="12"/>
  <c r="F1198" i="12"/>
  <c r="F1199" i="12"/>
  <c r="F1200" i="12"/>
  <c r="F1201" i="12"/>
  <c r="F1202" i="12"/>
  <c r="F1203" i="12"/>
  <c r="F1204" i="12"/>
  <c r="F1205" i="12"/>
  <c r="F1206" i="12"/>
  <c r="F1207" i="12"/>
  <c r="F1208" i="12"/>
  <c r="F1209" i="12"/>
  <c r="F1210" i="12"/>
  <c r="F1211" i="12"/>
  <c r="F1212" i="12"/>
  <c r="F1213" i="12"/>
  <c r="F1214" i="12"/>
  <c r="F1215" i="12"/>
  <c r="F1216" i="12"/>
  <c r="F1217" i="12"/>
  <c r="F1218" i="12"/>
  <c r="F1219" i="12"/>
  <c r="F1220" i="12"/>
  <c r="F1221" i="12"/>
  <c r="F1222" i="12"/>
  <c r="F1223" i="12"/>
  <c r="F1224" i="12"/>
  <c r="F1225" i="12"/>
  <c r="F1226" i="12"/>
  <c r="F1227" i="12"/>
  <c r="F1228" i="12"/>
  <c r="F1229" i="12"/>
  <c r="F1230" i="12"/>
  <c r="F1231" i="12"/>
  <c r="F1232" i="12"/>
  <c r="F1233" i="12"/>
  <c r="F1234" i="12"/>
  <c r="F1235" i="12"/>
  <c r="F1236" i="12"/>
  <c r="F1237" i="12"/>
  <c r="F1238" i="12"/>
  <c r="F1239" i="12"/>
  <c r="F1240" i="12"/>
  <c r="F1241" i="12"/>
  <c r="F1242" i="12"/>
  <c r="F1243" i="12"/>
  <c r="F1244" i="12"/>
  <c r="F1245" i="12"/>
  <c r="F1246" i="12"/>
  <c r="F1247" i="12"/>
  <c r="F1248" i="12"/>
  <c r="F1249" i="12"/>
  <c r="F1250" i="12"/>
  <c r="F1251" i="12"/>
  <c r="F1252" i="12"/>
  <c r="F1253" i="12"/>
  <c r="F1254" i="12"/>
  <c r="F1255" i="12"/>
  <c r="F1256" i="12"/>
  <c r="F1257" i="12"/>
  <c r="F1258" i="12"/>
  <c r="F1259" i="12"/>
  <c r="F1260" i="12"/>
  <c r="F1261" i="12"/>
  <c r="F1262" i="12"/>
  <c r="F1263" i="12"/>
  <c r="F1264" i="12"/>
  <c r="F1265" i="12"/>
  <c r="F1266" i="12"/>
  <c r="F1267" i="12"/>
  <c r="F1268" i="12"/>
  <c r="F1269" i="12"/>
  <c r="F1270" i="12"/>
  <c r="F1271" i="12"/>
  <c r="F1272" i="12"/>
  <c r="F1273" i="12"/>
  <c r="F1274" i="12"/>
  <c r="F1275" i="12"/>
  <c r="F1276" i="12"/>
  <c r="F1277" i="12"/>
  <c r="F1278" i="12"/>
  <c r="I1110" i="12"/>
  <c r="I1111" i="12"/>
  <c r="I1112" i="12"/>
  <c r="I1113" i="12"/>
  <c r="I1114" i="12"/>
  <c r="I1115" i="12"/>
  <c r="I1116" i="12"/>
  <c r="I1117" i="12"/>
  <c r="I1118" i="12"/>
  <c r="I1119" i="12"/>
  <c r="I1120" i="12"/>
  <c r="I1121" i="12"/>
  <c r="I1122" i="12"/>
  <c r="I1123" i="12"/>
  <c r="I1124" i="12"/>
  <c r="I1125" i="12"/>
  <c r="I1126" i="12"/>
  <c r="I1127" i="12"/>
  <c r="I1128" i="12"/>
  <c r="I1129" i="12"/>
  <c r="I1130" i="12"/>
  <c r="I1131" i="12"/>
  <c r="I1132" i="12"/>
  <c r="I1133" i="12"/>
  <c r="I1134" i="12"/>
  <c r="I1135" i="12"/>
  <c r="I1136" i="12"/>
  <c r="I1137" i="12"/>
  <c r="I1138" i="12"/>
  <c r="I1139" i="12"/>
  <c r="I1140" i="12"/>
  <c r="I1141" i="12"/>
  <c r="I1142" i="12"/>
  <c r="I1143" i="12"/>
  <c r="I1144" i="12"/>
  <c r="I1145" i="12"/>
  <c r="I1146" i="12"/>
  <c r="I1147" i="12"/>
  <c r="I1148" i="12"/>
  <c r="I1149" i="12"/>
  <c r="I1150" i="12"/>
  <c r="I1151" i="12"/>
  <c r="I1152" i="12"/>
  <c r="I1153" i="12"/>
  <c r="I1154" i="12"/>
  <c r="I1155" i="12"/>
  <c r="I1156" i="12"/>
  <c r="I1157" i="12"/>
  <c r="I1158" i="12"/>
  <c r="I1159" i="12"/>
  <c r="I1160" i="12"/>
  <c r="I1161" i="12"/>
  <c r="I1162" i="12"/>
  <c r="I1163" i="12"/>
  <c r="I1164" i="12"/>
  <c r="I1165" i="12"/>
  <c r="I1166" i="12"/>
  <c r="I1167" i="12"/>
  <c r="I1168" i="12"/>
  <c r="I1169" i="12"/>
  <c r="I1170" i="12"/>
  <c r="I1171" i="12"/>
  <c r="I1172" i="12"/>
  <c r="I1173" i="12"/>
  <c r="I1174" i="12"/>
  <c r="I1175" i="12"/>
  <c r="I1176" i="12"/>
  <c r="I1177" i="12"/>
  <c r="I1178" i="12"/>
  <c r="I1179" i="12"/>
  <c r="I1180" i="12"/>
  <c r="I1181" i="12"/>
  <c r="I1182" i="12"/>
  <c r="I1183" i="12"/>
  <c r="I1184" i="12"/>
  <c r="I1185" i="12"/>
  <c r="I1186" i="12"/>
  <c r="I1187" i="12"/>
  <c r="I1188" i="12"/>
  <c r="I1189" i="12"/>
  <c r="I1190" i="12"/>
  <c r="I1191" i="12"/>
  <c r="I1192" i="12"/>
  <c r="I1193" i="12"/>
  <c r="I1194" i="12"/>
  <c r="I1195" i="12"/>
  <c r="I1196" i="12"/>
  <c r="I1197" i="12"/>
  <c r="I1198" i="12"/>
  <c r="I1199" i="12"/>
  <c r="I1200" i="12"/>
  <c r="I1201" i="12"/>
  <c r="I1202" i="12"/>
  <c r="I1203" i="12"/>
  <c r="I1204" i="12"/>
  <c r="I1205" i="12"/>
  <c r="I1206" i="12"/>
  <c r="I1207" i="12"/>
  <c r="I1208" i="12"/>
  <c r="I1209" i="12"/>
  <c r="I1210" i="12"/>
  <c r="I1211" i="12"/>
  <c r="I1212" i="12"/>
  <c r="I1213" i="12"/>
  <c r="I1214" i="12"/>
  <c r="I1215" i="12"/>
  <c r="I1216" i="12"/>
  <c r="I1217" i="12"/>
  <c r="I1218" i="12"/>
  <c r="I1219" i="12"/>
  <c r="I1220" i="12"/>
  <c r="I1221" i="12"/>
  <c r="I1222" i="12"/>
  <c r="I1223" i="12"/>
  <c r="I1224" i="12"/>
  <c r="I1225" i="12"/>
  <c r="I1226" i="12"/>
  <c r="I1227" i="12"/>
  <c r="I1228" i="12"/>
  <c r="I1229" i="12"/>
  <c r="I1230" i="12"/>
  <c r="I1231" i="12"/>
  <c r="I1232" i="12"/>
  <c r="I1233" i="12"/>
  <c r="I1234" i="12"/>
  <c r="I1235" i="12"/>
  <c r="I1236" i="12"/>
  <c r="I1237" i="12"/>
  <c r="I1238" i="12"/>
  <c r="I1239" i="12"/>
  <c r="I1240" i="12"/>
  <c r="I1241" i="12"/>
  <c r="I1242" i="12"/>
  <c r="I1243" i="12"/>
  <c r="I1244" i="12"/>
  <c r="I1245" i="12"/>
  <c r="I1246" i="12"/>
  <c r="I1247" i="12"/>
  <c r="I1248" i="12"/>
  <c r="I1249" i="12"/>
  <c r="I1250" i="12"/>
  <c r="I1251" i="12"/>
  <c r="I1252" i="12"/>
  <c r="I1253" i="12"/>
  <c r="I1254" i="12"/>
  <c r="I1255" i="12"/>
  <c r="I1256" i="12"/>
  <c r="I1257" i="12"/>
  <c r="I1258" i="12"/>
  <c r="I1259" i="12"/>
  <c r="I1260" i="12"/>
  <c r="I1261" i="12"/>
  <c r="I1262" i="12"/>
  <c r="I1263" i="12"/>
  <c r="I1264" i="12"/>
  <c r="I1265" i="12"/>
  <c r="I1266" i="12"/>
  <c r="I1267" i="12"/>
  <c r="I1268" i="12"/>
  <c r="I1269" i="12"/>
  <c r="I1270" i="12"/>
  <c r="I1271" i="12"/>
  <c r="I1272" i="12"/>
  <c r="F1110" i="12"/>
  <c r="F1111" i="12"/>
  <c r="F1112" i="12"/>
  <c r="F1113" i="12"/>
  <c r="F1114" i="12"/>
  <c r="F1115" i="12"/>
  <c r="F1116" i="12"/>
  <c r="F1117" i="12"/>
  <c r="F1118" i="12"/>
  <c r="F1119" i="12"/>
  <c r="F1120" i="12"/>
  <c r="F1121" i="12"/>
  <c r="F1122" i="12"/>
  <c r="F1123" i="12"/>
  <c r="F1124" i="12"/>
  <c r="F1125" i="12"/>
  <c r="F1126" i="12"/>
  <c r="F1127" i="12"/>
  <c r="F1128" i="12"/>
  <c r="F1129" i="12"/>
  <c r="F1130" i="12"/>
  <c r="F1131" i="12"/>
  <c r="F1132" i="12"/>
  <c r="F1133" i="12"/>
  <c r="F1134" i="12"/>
  <c r="F1135" i="12"/>
  <c r="F1136" i="12"/>
  <c r="F1137" i="12"/>
  <c r="F1138" i="12"/>
  <c r="F1139" i="12"/>
  <c r="F1140" i="12"/>
  <c r="F1141" i="12"/>
  <c r="F1142" i="12"/>
  <c r="F1143" i="12"/>
  <c r="F1144" i="12"/>
  <c r="F1145" i="12"/>
  <c r="F1146" i="12"/>
  <c r="F1147" i="12"/>
  <c r="F1148" i="12"/>
  <c r="F1149" i="12"/>
  <c r="F1150" i="12"/>
  <c r="F1151" i="12"/>
  <c r="F1152" i="12"/>
  <c r="F1153" i="12"/>
  <c r="F1154" i="12"/>
  <c r="F1155" i="12"/>
  <c r="F1156" i="12"/>
  <c r="F1157" i="12"/>
  <c r="F1158" i="12"/>
  <c r="F1159" i="12"/>
  <c r="F1160" i="12"/>
  <c r="F1161" i="12"/>
  <c r="F1162" i="12"/>
  <c r="F1163" i="12"/>
  <c r="F1164" i="12"/>
  <c r="F1165" i="12"/>
  <c r="F1166" i="12"/>
  <c r="F1167" i="12"/>
  <c r="F1168" i="12"/>
  <c r="F1169" i="12"/>
  <c r="F1170" i="12"/>
  <c r="F1171" i="12"/>
  <c r="F1172" i="12"/>
  <c r="F1173" i="12"/>
  <c r="F1174" i="12"/>
  <c r="F1175" i="12"/>
  <c r="F1176" i="12"/>
  <c r="F1279" i="12"/>
  <c r="F1288" i="12"/>
  <c r="F1289" i="12"/>
  <c r="F1290" i="12"/>
  <c r="F1291" i="12"/>
  <c r="F1292" i="12"/>
  <c r="D85" i="8"/>
  <c r="D75" i="8"/>
  <c r="D915" i="12"/>
  <c r="D903" i="12"/>
  <c r="D889" i="12"/>
  <c r="D876" i="12"/>
  <c r="I1409" i="12"/>
  <c r="F1409" i="12"/>
  <c r="I1408" i="12"/>
  <c r="F1408" i="12"/>
  <c r="I1407" i="12"/>
  <c r="F1407" i="12"/>
  <c r="I1406" i="12"/>
  <c r="F1406" i="12"/>
  <c r="I1405" i="12"/>
  <c r="F1405" i="12"/>
  <c r="I1403" i="12"/>
  <c r="F1403" i="12"/>
  <c r="C1400" i="12"/>
  <c r="I1393" i="12"/>
  <c r="F1393" i="12"/>
  <c r="I1392" i="12"/>
  <c r="F1392" i="12"/>
  <c r="I1391" i="12"/>
  <c r="F1391" i="12"/>
  <c r="I1347" i="12"/>
  <c r="F1347" i="12"/>
  <c r="I1346" i="12"/>
  <c r="F1346" i="12"/>
  <c r="I1345" i="12"/>
  <c r="F1345" i="12"/>
  <c r="I1344" i="12"/>
  <c r="F1344" i="12"/>
  <c r="I1343" i="12"/>
  <c r="F1343" i="12"/>
  <c r="I1342" i="12"/>
  <c r="F1342" i="12"/>
  <c r="I1341" i="12"/>
  <c r="F1341" i="12"/>
  <c r="I1340" i="12"/>
  <c r="F1340" i="12"/>
  <c r="C1337" i="12"/>
  <c r="I1314" i="12"/>
  <c r="F1314" i="12"/>
  <c r="C1311" i="12"/>
  <c r="I1292" i="12"/>
  <c r="I1291" i="12"/>
  <c r="I1109" i="12"/>
  <c r="F1109" i="12"/>
  <c r="C1106" i="12"/>
  <c r="I1098" i="12"/>
  <c r="F1098" i="12"/>
  <c r="I1097" i="12"/>
  <c r="F1097" i="12"/>
  <c r="I1096" i="12"/>
  <c r="F1096" i="12"/>
  <c r="I1095" i="12"/>
  <c r="F1095" i="12"/>
  <c r="I1094" i="12"/>
  <c r="F1094" i="12"/>
  <c r="I1093" i="12"/>
  <c r="F1093" i="12"/>
  <c r="I1092" i="12"/>
  <c r="F1092" i="12"/>
  <c r="I1091" i="12"/>
  <c r="F1091" i="12"/>
  <c r="I1090" i="12"/>
  <c r="F1090" i="12"/>
  <c r="I1089" i="12"/>
  <c r="F1089" i="12"/>
  <c r="I1088" i="12"/>
  <c r="F1088" i="12"/>
  <c r="I1087" i="12"/>
  <c r="F1087" i="12"/>
  <c r="I1086" i="12"/>
  <c r="F1086" i="12"/>
  <c r="I1085" i="12"/>
  <c r="F1085" i="12"/>
  <c r="I1084" i="12"/>
  <c r="F1084" i="12"/>
  <c r="I1083" i="12"/>
  <c r="F1083" i="12"/>
  <c r="I1082" i="12"/>
  <c r="F1082" i="12"/>
  <c r="I1081" i="12"/>
  <c r="F1081" i="12"/>
  <c r="I1080" i="12"/>
  <c r="F1080" i="12"/>
  <c r="I1079" i="12"/>
  <c r="F1079" i="12"/>
  <c r="I1078" i="12"/>
  <c r="F1078" i="12"/>
  <c r="I1077" i="12"/>
  <c r="F1077" i="12"/>
  <c r="I1076" i="12"/>
  <c r="F1076" i="12"/>
  <c r="C1073" i="12"/>
  <c r="D851" i="12"/>
  <c r="O15" i="24"/>
  <c r="D822" i="12"/>
  <c r="D806" i="12"/>
  <c r="D1396" i="12"/>
  <c r="J53" i="24"/>
  <c r="P53" i="24"/>
  <c r="D1333" i="12"/>
  <c r="H51" i="24"/>
  <c r="P51" i="24"/>
  <c r="D1385" i="12"/>
  <c r="J52" i="24"/>
  <c r="P52" i="24"/>
  <c r="D1307" i="12"/>
  <c r="D1069" i="12"/>
  <c r="J44" i="24"/>
  <c r="P44" i="24"/>
  <c r="D1102" i="12"/>
  <c r="D772" i="12"/>
  <c r="I920" i="12"/>
  <c r="F920" i="12"/>
  <c r="I919" i="12"/>
  <c r="F919" i="12"/>
  <c r="C916" i="12"/>
  <c r="I909" i="12"/>
  <c r="F909" i="12"/>
  <c r="I908" i="12"/>
  <c r="F908" i="12"/>
  <c r="I907" i="12"/>
  <c r="F907" i="12"/>
  <c r="C904" i="12"/>
  <c r="I897" i="12"/>
  <c r="F897" i="12"/>
  <c r="I896" i="12"/>
  <c r="F896" i="12"/>
  <c r="I895" i="12"/>
  <c r="F895" i="12"/>
  <c r="I894" i="12"/>
  <c r="F894" i="12"/>
  <c r="I893" i="12"/>
  <c r="F893" i="12"/>
  <c r="C890" i="12"/>
  <c r="I883" i="12"/>
  <c r="F883" i="12"/>
  <c r="I882" i="12"/>
  <c r="F882" i="12"/>
  <c r="I881" i="12"/>
  <c r="F881" i="12"/>
  <c r="I880" i="12"/>
  <c r="F880" i="12"/>
  <c r="C877"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C852" i="12"/>
  <c r="I845" i="12"/>
  <c r="F845"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C823" i="12"/>
  <c r="I816" i="12"/>
  <c r="F816" i="12"/>
  <c r="I815" i="12"/>
  <c r="F815" i="12"/>
  <c r="I814" i="12"/>
  <c r="F814" i="12"/>
  <c r="I813" i="12"/>
  <c r="F813" i="12"/>
  <c r="I812" i="12"/>
  <c r="F812" i="12"/>
  <c r="I811" i="12"/>
  <c r="F811" i="12"/>
  <c r="I810" i="12"/>
  <c r="F810" i="12"/>
  <c r="C807" i="12"/>
  <c r="D760" i="12"/>
  <c r="I682" i="12"/>
  <c r="I683" i="12"/>
  <c r="I684" i="12"/>
  <c r="I685" i="12"/>
  <c r="I686" i="12"/>
  <c r="I687" i="12"/>
  <c r="I688" i="12"/>
  <c r="I689" i="12"/>
  <c r="I690" i="12"/>
  <c r="I691" i="12"/>
  <c r="I692" i="12"/>
  <c r="I693" i="12"/>
  <c r="I694" i="12"/>
  <c r="I695" i="12"/>
  <c r="I696" i="12"/>
  <c r="I697" i="12"/>
  <c r="I698" i="12"/>
  <c r="I699" i="12"/>
  <c r="I700" i="12"/>
  <c r="D742" i="12"/>
  <c r="D731" i="12"/>
  <c r="C732" i="12"/>
  <c r="I735" i="12"/>
  <c r="F735" i="12"/>
  <c r="D728" i="12"/>
  <c r="N24" i="33"/>
  <c r="D721" i="12"/>
  <c r="D873" i="12"/>
  <c r="H32" i="24"/>
  <c r="P32" i="24"/>
  <c r="D912" i="12"/>
  <c r="N35" i="24"/>
  <c r="P35" i="24"/>
  <c r="D886" i="12"/>
  <c r="J33" i="24"/>
  <c r="P33" i="24"/>
  <c r="D819" i="12"/>
  <c r="L30" i="24"/>
  <c r="P30" i="24"/>
  <c r="D848" i="12"/>
  <c r="N31" i="24"/>
  <c r="P31" i="24"/>
  <c r="D803" i="12"/>
  <c r="J29" i="24"/>
  <c r="D900" i="12"/>
  <c r="L34" i="24"/>
  <c r="P34" i="24"/>
  <c r="D711" i="12"/>
  <c r="P12" i="33"/>
  <c r="P13" i="33"/>
  <c r="P15" i="33"/>
  <c r="P16" i="33"/>
  <c r="P17" i="33"/>
  <c r="P18" i="33"/>
  <c r="P19" i="33"/>
  <c r="P20" i="33"/>
  <c r="P24" i="33"/>
  <c r="O13" i="33"/>
  <c r="O14" i="33"/>
  <c r="O15" i="33"/>
  <c r="O26" i="33"/>
  <c r="D677" i="12"/>
  <c r="D634" i="12"/>
  <c r="D64" i="8"/>
  <c r="C65" i="8"/>
  <c r="D54" i="8"/>
  <c r="C55" i="8"/>
  <c r="D44" i="8"/>
  <c r="C45" i="8"/>
  <c r="J68" i="8"/>
  <c r="G68" i="8"/>
  <c r="D61" i="8"/>
  <c r="N11" i="33"/>
  <c r="J58" i="8"/>
  <c r="G58" i="8"/>
  <c r="D51" i="8"/>
  <c r="L11" i="33"/>
  <c r="J48" i="8"/>
  <c r="G48" i="8"/>
  <c r="D41" i="8"/>
  <c r="J11" i="33"/>
  <c r="D34" i="8"/>
  <c r="D603" i="12"/>
  <c r="F607" i="12"/>
  <c r="D593" i="12"/>
  <c r="F587" i="12"/>
  <c r="I587" i="12"/>
  <c r="D577" i="12"/>
  <c r="D561" i="12"/>
  <c r="C562" i="12"/>
  <c r="I570" i="12"/>
  <c r="F570" i="12"/>
  <c r="I569" i="12"/>
  <c r="F569" i="12"/>
  <c r="I568" i="12"/>
  <c r="F568" i="12"/>
  <c r="I567" i="12"/>
  <c r="F567" i="12"/>
  <c r="I566" i="12"/>
  <c r="F566" i="12"/>
  <c r="I565" i="12"/>
  <c r="F565" i="12"/>
  <c r="D546" i="12"/>
  <c r="D503" i="12"/>
  <c r="P29" i="24"/>
  <c r="D558" i="12"/>
  <c r="L11" i="30"/>
  <c r="O17" i="30"/>
  <c r="O18" i="30"/>
  <c r="D493" i="12"/>
  <c r="D482" i="12"/>
  <c r="C483" i="12"/>
  <c r="D471" i="12"/>
  <c r="C472" i="12"/>
  <c r="I487" i="12"/>
  <c r="E487" i="12"/>
  <c r="F487" i="12"/>
  <c r="I486" i="12"/>
  <c r="E486" i="12"/>
  <c r="F486" i="12"/>
  <c r="I476" i="12"/>
  <c r="E476" i="12"/>
  <c r="F476" i="12"/>
  <c r="I475" i="12"/>
  <c r="E475" i="12"/>
  <c r="F475" i="12"/>
  <c r="E465" i="12"/>
  <c r="F465" i="12"/>
  <c r="D460" i="12"/>
  <c r="D42" i="7"/>
  <c r="D418" i="12"/>
  <c r="D32" i="7"/>
  <c r="D468" i="12"/>
  <c r="L9" i="22"/>
  <c r="D479" i="12"/>
  <c r="N9" i="22"/>
  <c r="P11" i="49"/>
  <c r="P12" i="49"/>
  <c r="O11" i="49"/>
  <c r="O12" i="49"/>
  <c r="P10" i="49"/>
  <c r="O10" i="49"/>
  <c r="O19" i="46"/>
  <c r="O10" i="45"/>
  <c r="P10" i="45"/>
  <c r="O11" i="45"/>
  <c r="P11" i="45"/>
  <c r="O12" i="45"/>
  <c r="P12" i="45"/>
  <c r="O13" i="45"/>
  <c r="P13" i="45"/>
  <c r="O14" i="45"/>
  <c r="P14" i="45"/>
  <c r="O9" i="22"/>
  <c r="C143" i="43"/>
  <c r="C100" i="43"/>
  <c r="C57" i="43"/>
  <c r="C14" i="43"/>
  <c r="C80" i="42"/>
  <c r="C43" i="42"/>
  <c r="C33" i="42"/>
  <c r="C23" i="42"/>
  <c r="C107" i="40"/>
  <c r="C76" i="40"/>
  <c r="C45" i="40"/>
  <c r="C13" i="42"/>
  <c r="C14" i="40"/>
  <c r="C773" i="12"/>
  <c r="C761" i="12"/>
  <c r="C743" i="12"/>
  <c r="C722" i="12"/>
  <c r="C712" i="12"/>
  <c r="C678" i="12"/>
  <c r="C635" i="12"/>
  <c r="C604" i="12"/>
  <c r="C594" i="12"/>
  <c r="C578" i="12"/>
  <c r="C547" i="12"/>
  <c r="C504" i="12"/>
  <c r="C494" i="12"/>
  <c r="C461" i="12"/>
  <c r="C419" i="12"/>
  <c r="C14" i="12"/>
  <c r="C256" i="10"/>
  <c r="C233" i="10"/>
  <c r="C210" i="10"/>
  <c r="C187" i="10"/>
  <c r="C164" i="10"/>
  <c r="C141" i="10"/>
  <c r="C118" i="10"/>
  <c r="C95" i="10"/>
  <c r="C72" i="10"/>
  <c r="C49" i="10"/>
  <c r="C221" i="9"/>
  <c r="C202" i="9"/>
  <c r="C183" i="9"/>
  <c r="C164" i="9"/>
  <c r="C145" i="9"/>
  <c r="C126" i="9"/>
  <c r="C107" i="9"/>
  <c r="C88" i="9"/>
  <c r="C69" i="9"/>
  <c r="C50" i="9"/>
  <c r="C31" i="9"/>
  <c r="C14" i="9"/>
  <c r="C772" i="8"/>
  <c r="C712" i="8"/>
  <c r="C652" i="8"/>
  <c r="C592" i="8"/>
  <c r="C532" i="8"/>
  <c r="C472" i="8"/>
  <c r="C412" i="8"/>
  <c r="C352" i="8"/>
  <c r="C292" i="8"/>
  <c r="C232" i="8"/>
  <c r="C220" i="8"/>
  <c r="C96" i="8"/>
  <c r="C86" i="8"/>
  <c r="C76" i="8"/>
  <c r="C35" i="8"/>
  <c r="C14" i="8"/>
  <c r="C187" i="7"/>
  <c r="C168" i="7"/>
  <c r="C149" i="7"/>
  <c r="C130" i="7"/>
  <c r="C111" i="7"/>
  <c r="C92" i="7"/>
  <c r="C79" i="7"/>
  <c r="C66" i="7"/>
  <c r="C55" i="7"/>
  <c r="C43" i="7"/>
  <c r="C33" i="7"/>
  <c r="C14" i="7"/>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M52" i="50"/>
  <c r="L52" i="50"/>
  <c r="K52" i="50"/>
  <c r="J52" i="50"/>
  <c r="I52" i="50"/>
  <c r="H52" i="50"/>
  <c r="G52" i="50"/>
  <c r="P51" i="50"/>
  <c r="O51" i="50"/>
  <c r="O52" i="50"/>
  <c r="P52" i="50"/>
  <c r="I24" i="27"/>
  <c r="F207" i="27"/>
  <c r="E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E412" i="12"/>
  <c r="F412" i="12"/>
  <c r="D406" i="12"/>
  <c r="J11" i="21"/>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O10" i="44"/>
  <c r="O11" i="44"/>
  <c r="P11" i="44"/>
  <c r="O13" i="49"/>
  <c r="P13" i="49"/>
  <c r="O18" i="49"/>
  <c r="P18" i="49"/>
  <c r="O19" i="49"/>
  <c r="P19" i="49"/>
  <c r="O20" i="49"/>
  <c r="P20"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13" i="10"/>
  <c r="D5" i="10"/>
  <c r="N60" i="49"/>
  <c r="M60" i="49"/>
  <c r="L60" i="49"/>
  <c r="K60" i="49"/>
  <c r="J60" i="49"/>
  <c r="I60" i="49"/>
  <c r="H60" i="49"/>
  <c r="G60" i="49"/>
  <c r="P58" i="49"/>
  <c r="O58" i="49"/>
  <c r="P57" i="49"/>
  <c r="O57" i="49"/>
  <c r="P45" i="49"/>
  <c r="O45" i="49"/>
  <c r="P44" i="49"/>
  <c r="O44" i="49"/>
  <c r="P43" i="49"/>
  <c r="O43" i="49"/>
  <c r="P42" i="49"/>
  <c r="O42" i="49"/>
  <c r="P30" i="49"/>
  <c r="O30" i="49"/>
  <c r="P25" i="49"/>
  <c r="O25" i="49"/>
  <c r="P24" i="49"/>
  <c r="O24" i="49"/>
  <c r="P23" i="49"/>
  <c r="O23" i="49"/>
  <c r="P22" i="49"/>
  <c r="O22" i="49"/>
  <c r="P21" i="49"/>
  <c r="O21" i="49"/>
  <c r="O60" i="49"/>
  <c r="P6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P10" i="34"/>
  <c r="O10" i="34"/>
  <c r="O9" i="46"/>
  <c r="O10" i="46"/>
  <c r="O14" i="46"/>
  <c r="O15" i="46"/>
  <c r="O16" i="46"/>
  <c r="O17" i="46"/>
  <c r="O18" i="46"/>
  <c r="O8" i="46"/>
  <c r="O9" i="31"/>
  <c r="O9" i="44"/>
  <c r="P8" i="44"/>
  <c r="O8" i="44"/>
  <c r="O10" i="24"/>
  <c r="P10" i="24"/>
  <c r="O11" i="24"/>
  <c r="P11" i="24"/>
  <c r="O12" i="24"/>
  <c r="P12" i="24"/>
  <c r="O13" i="24"/>
  <c r="P13" i="24"/>
  <c r="O14" i="24"/>
  <c r="P14" i="24"/>
  <c r="O59" i="24"/>
  <c r="P59" i="24"/>
  <c r="O60" i="24"/>
  <c r="P60" i="24"/>
  <c r="O61" i="24"/>
  <c r="P61" i="24"/>
  <c r="O62" i="24"/>
  <c r="P62" i="24"/>
  <c r="O63" i="24"/>
  <c r="P63" i="24"/>
  <c r="O64" i="24"/>
  <c r="P64" i="24"/>
  <c r="P9" i="24"/>
  <c r="O9" i="24"/>
  <c r="O8" i="48"/>
  <c r="P8" i="48"/>
  <c r="O9" i="48"/>
  <c r="P9" i="48"/>
  <c r="O10" i="48"/>
  <c r="P10" i="48"/>
  <c r="O11" i="48"/>
  <c r="P11" i="48"/>
  <c r="O12" i="48"/>
  <c r="P12" i="48"/>
  <c r="O14" i="48"/>
  <c r="P14" i="48"/>
  <c r="O15" i="48"/>
  <c r="P15" i="48"/>
  <c r="O16" i="48"/>
  <c r="P16" i="48"/>
  <c r="O18" i="48"/>
  <c r="P18" i="48"/>
  <c r="O19" i="48"/>
  <c r="P19" i="48"/>
  <c r="O20" i="48"/>
  <c r="P20" i="48"/>
  <c r="O21" i="48"/>
  <c r="P21" i="48"/>
  <c r="P13" i="48"/>
  <c r="O13" i="48"/>
  <c r="O9" i="47"/>
  <c r="P9" i="47"/>
  <c r="O10" i="47"/>
  <c r="P10" i="47"/>
  <c r="O11" i="47"/>
  <c r="P11" i="47"/>
  <c r="O12" i="47"/>
  <c r="P12" i="47"/>
  <c r="P8" i="47"/>
  <c r="O8" i="47"/>
  <c r="O11" i="33"/>
  <c r="O12" i="33"/>
  <c r="O16" i="33"/>
  <c r="O17" i="33"/>
  <c r="O18" i="33"/>
  <c r="O19" i="33"/>
  <c r="O20" i="33"/>
  <c r="O21" i="33"/>
  <c r="O22" i="33"/>
  <c r="O23" i="33"/>
  <c r="O24" i="33"/>
  <c r="O25" i="33"/>
  <c r="P10" i="33"/>
  <c r="O10" i="33"/>
  <c r="O8" i="45"/>
  <c r="P8" i="45"/>
  <c r="O9" i="45"/>
  <c r="P9" i="45"/>
  <c r="O15" i="45"/>
  <c r="P15" i="45"/>
  <c r="O16" i="45"/>
  <c r="P16" i="45"/>
  <c r="O17" i="45"/>
  <c r="P17" i="45"/>
  <c r="P7" i="45"/>
  <c r="O7" i="45"/>
  <c r="O17" i="23"/>
  <c r="P17" i="23"/>
  <c r="O18" i="23"/>
  <c r="P18" i="23"/>
  <c r="O19" i="23"/>
  <c r="P19" i="23"/>
  <c r="O20" i="23"/>
  <c r="P20" i="23"/>
  <c r="O21" i="23"/>
  <c r="P21" i="23"/>
  <c r="O22" i="23"/>
  <c r="P22" i="23"/>
  <c r="O23" i="23"/>
  <c r="P23" i="23"/>
  <c r="P8" i="23"/>
  <c r="O8" i="23"/>
  <c r="P34" i="30"/>
  <c r="O34" i="30"/>
  <c r="P33" i="30"/>
  <c r="O33" i="30"/>
  <c r="P32" i="30"/>
  <c r="O32" i="30"/>
  <c r="P31" i="30"/>
  <c r="O31" i="30"/>
  <c r="P30" i="30"/>
  <c r="O30" i="30"/>
  <c r="P29" i="30"/>
  <c r="O29" i="30"/>
  <c r="P28" i="30"/>
  <c r="O28" i="30"/>
  <c r="P27" i="30"/>
  <c r="O27" i="30"/>
  <c r="P26" i="30"/>
  <c r="O26" i="30"/>
  <c r="P25" i="30"/>
  <c r="O25" i="30"/>
  <c r="P23" i="30"/>
  <c r="O23" i="30"/>
  <c r="P22" i="30"/>
  <c r="O22" i="30"/>
  <c r="P21" i="30"/>
  <c r="O21" i="30"/>
  <c r="P20" i="30"/>
  <c r="O20" i="30"/>
  <c r="P19" i="30"/>
  <c r="O19" i="30"/>
  <c r="P16" i="30"/>
  <c r="O16" i="30"/>
  <c r="P15" i="30"/>
  <c r="O15" i="30"/>
  <c r="P14" i="30"/>
  <c r="O14" i="30"/>
  <c r="O12" i="30"/>
  <c r="O11" i="30"/>
  <c r="O10" i="30"/>
  <c r="P9" i="29"/>
  <c r="O9" i="29"/>
  <c r="P8" i="29"/>
  <c r="O8" i="29"/>
  <c r="P8" i="21"/>
  <c r="O8" i="21"/>
  <c r="O65" i="24"/>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P92" i="43"/>
  <c r="O92" i="43"/>
  <c r="Q92" i="43"/>
  <c r="I92" i="43"/>
  <c r="F92" i="43"/>
  <c r="Q91" i="43"/>
  <c r="O91" i="43"/>
  <c r="P91" i="43"/>
  <c r="I91" i="43"/>
  <c r="F91" i="43"/>
  <c r="P90" i="43"/>
  <c r="O90" i="43"/>
  <c r="Q90" i="43"/>
  <c r="I90" i="43"/>
  <c r="F90" i="43"/>
  <c r="Q89" i="43"/>
  <c r="O89" i="43"/>
  <c r="P89" i="43"/>
  <c r="I89" i="43"/>
  <c r="F89" i="43"/>
  <c r="P88" i="43"/>
  <c r="O88" i="43"/>
  <c r="Q88" i="43"/>
  <c r="I88" i="43"/>
  <c r="F88" i="43"/>
  <c r="Q87" i="43"/>
  <c r="O87" i="43"/>
  <c r="P87" i="43"/>
  <c r="I87" i="43"/>
  <c r="F87" i="43"/>
  <c r="P86" i="43"/>
  <c r="O86" i="43"/>
  <c r="Q86" i="43"/>
  <c r="I86" i="43"/>
  <c r="F86" i="43"/>
  <c r="Q85" i="43"/>
  <c r="O85" i="43"/>
  <c r="P85" i="43"/>
  <c r="I85" i="43"/>
  <c r="F85" i="43"/>
  <c r="P84" i="43"/>
  <c r="O84" i="43"/>
  <c r="Q84" i="43"/>
  <c r="I84" i="43"/>
  <c r="F84" i="43"/>
  <c r="Q83" i="43"/>
  <c r="O83" i="43"/>
  <c r="P83" i="43"/>
  <c r="I83" i="43"/>
  <c r="F83" i="43"/>
  <c r="P82" i="43"/>
  <c r="O82" i="43"/>
  <c r="Q82" i="43"/>
  <c r="I82" i="43"/>
  <c r="F82" i="43"/>
  <c r="Q81" i="43"/>
  <c r="O81" i="43"/>
  <c r="P81" i="43"/>
  <c r="I81" i="43"/>
  <c r="F81" i="43"/>
  <c r="P80" i="43"/>
  <c r="O80" i="43"/>
  <c r="Q80" i="43"/>
  <c r="I80" i="43"/>
  <c r="F80" i="43"/>
  <c r="Q79" i="43"/>
  <c r="O79" i="43"/>
  <c r="P79" i="43"/>
  <c r="I79" i="43"/>
  <c r="F79" i="43"/>
  <c r="P78" i="43"/>
  <c r="O78" i="43"/>
  <c r="Q78" i="43"/>
  <c r="I78" i="43"/>
  <c r="F78" i="43"/>
  <c r="Q77" i="43"/>
  <c r="O77" i="43"/>
  <c r="P77" i="43"/>
  <c r="I77" i="43"/>
  <c r="F77" i="43"/>
  <c r="P76" i="43"/>
  <c r="O76" i="43"/>
  <c r="Q76" i="43"/>
  <c r="I76" i="43"/>
  <c r="F76" i="43"/>
  <c r="Q75" i="43"/>
  <c r="O75" i="43"/>
  <c r="P75" i="43"/>
  <c r="I75" i="43"/>
  <c r="F75" i="43"/>
  <c r="P74" i="43"/>
  <c r="O74" i="43"/>
  <c r="Q74" i="43"/>
  <c r="I74" i="43"/>
  <c r="F74" i="43"/>
  <c r="Q73" i="43"/>
  <c r="O73" i="43"/>
  <c r="P73" i="43"/>
  <c r="I73" i="43"/>
  <c r="F73" i="43"/>
  <c r="P72" i="43"/>
  <c r="O72" i="43"/>
  <c r="Q72" i="43"/>
  <c r="I72" i="43"/>
  <c r="F72" i="43"/>
  <c r="Q71" i="43"/>
  <c r="O71" i="43"/>
  <c r="P71" i="43"/>
  <c r="I71" i="43"/>
  <c r="F71" i="43"/>
  <c r="P70" i="43"/>
  <c r="O70" i="43"/>
  <c r="Q70" i="43"/>
  <c r="I70" i="43"/>
  <c r="F70" i="43"/>
  <c r="Q69" i="43"/>
  <c r="O69" i="43"/>
  <c r="P69" i="43"/>
  <c r="I69" i="43"/>
  <c r="F69" i="43"/>
  <c r="P68" i="43"/>
  <c r="O68" i="43"/>
  <c r="Q68" i="43"/>
  <c r="I68" i="43"/>
  <c r="F68" i="43"/>
  <c r="Q67" i="43"/>
  <c r="O67" i="43"/>
  <c r="P67" i="43"/>
  <c r="I67" i="43"/>
  <c r="F67" i="43"/>
  <c r="P66" i="43"/>
  <c r="O66" i="43"/>
  <c r="Q66" i="43"/>
  <c r="I66" i="43"/>
  <c r="F66" i="43"/>
  <c r="Q65" i="43"/>
  <c r="O65" i="43"/>
  <c r="P65" i="43"/>
  <c r="I65" i="43"/>
  <c r="F65" i="43"/>
  <c r="P64" i="43"/>
  <c r="O64" i="43"/>
  <c r="Q64" i="43"/>
  <c r="I64" i="43"/>
  <c r="F64" i="43"/>
  <c r="Q63" i="43"/>
  <c r="O63" i="43"/>
  <c r="P63" i="43"/>
  <c r="I63" i="43"/>
  <c r="F63" i="43"/>
  <c r="P62" i="43"/>
  <c r="O62" i="43"/>
  <c r="Q62" i="43"/>
  <c r="I62" i="43"/>
  <c r="F62" i="43"/>
  <c r="Q61" i="43"/>
  <c r="O61" i="43"/>
  <c r="P61" i="43"/>
  <c r="I61" i="43"/>
  <c r="F61" i="43"/>
  <c r="P60" i="43"/>
  <c r="O60" i="43"/>
  <c r="Q60" i="43"/>
  <c r="I60" i="43"/>
  <c r="F60" i="43"/>
  <c r="J104" i="42"/>
  <c r="J103" i="42"/>
  <c r="J102" i="42"/>
  <c r="J101" i="42"/>
  <c r="J100" i="42"/>
  <c r="J99" i="42"/>
  <c r="J98" i="42"/>
  <c r="J97" i="42"/>
  <c r="J96" i="42"/>
  <c r="J95" i="42"/>
  <c r="J94" i="42"/>
  <c r="J93" i="42"/>
  <c r="J92" i="42"/>
  <c r="J91" i="42"/>
  <c r="J90" i="42"/>
  <c r="J89" i="42"/>
  <c r="J88" i="42"/>
  <c r="J87" i="42"/>
  <c r="J86" i="42"/>
  <c r="J85" i="42"/>
  <c r="I104" i="42"/>
  <c r="F104" i="42"/>
  <c r="I103" i="42"/>
  <c r="F103" i="42"/>
  <c r="I102" i="42"/>
  <c r="F102" i="42"/>
  <c r="I101" i="42"/>
  <c r="F101" i="42"/>
  <c r="I100" i="42"/>
  <c r="F100" i="42"/>
  <c r="I99" i="42"/>
  <c r="F99" i="42"/>
  <c r="I98" i="42"/>
  <c r="F98"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46" i="42"/>
  <c r="F46" i="42"/>
  <c r="D40" i="42"/>
  <c r="I37" i="42"/>
  <c r="F3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671" i="12"/>
  <c r="J67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540" i="12"/>
  <c r="J53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64" i="12"/>
  <c r="F764" i="12"/>
  <c r="I754" i="12"/>
  <c r="F754" i="12"/>
  <c r="I753" i="12"/>
  <c r="F753" i="12"/>
  <c r="I752" i="12"/>
  <c r="F752" i="12"/>
  <c r="I751" i="12"/>
  <c r="F751" i="12"/>
  <c r="I750" i="12"/>
  <c r="F750" i="12"/>
  <c r="I749" i="12"/>
  <c r="F749" i="12"/>
  <c r="I748" i="12"/>
  <c r="F748" i="12"/>
  <c r="I747" i="12"/>
  <c r="F747" i="12"/>
  <c r="I746" i="12"/>
  <c r="F746" i="12"/>
  <c r="I725" i="12"/>
  <c r="F725" i="12"/>
  <c r="I715" i="12"/>
  <c r="F715" i="12"/>
  <c r="F700" i="12"/>
  <c r="F699" i="12"/>
  <c r="F698" i="12"/>
  <c r="F697" i="12"/>
  <c r="F696" i="12"/>
  <c r="F695" i="12"/>
  <c r="F694" i="12"/>
  <c r="F693" i="12"/>
  <c r="F692" i="12"/>
  <c r="F691" i="12"/>
  <c r="F690" i="12"/>
  <c r="F689" i="12"/>
  <c r="F688" i="12"/>
  <c r="F687" i="12"/>
  <c r="F686" i="12"/>
  <c r="F685" i="12"/>
  <c r="F684" i="12"/>
  <c r="F683" i="12"/>
  <c r="F682" i="12"/>
  <c r="I681" i="12"/>
  <c r="F681" i="12"/>
  <c r="I671" i="12"/>
  <c r="F671" i="12"/>
  <c r="I670" i="12"/>
  <c r="F670"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07" i="12"/>
  <c r="I597" i="12"/>
  <c r="E597" i="12"/>
  <c r="F597" i="12"/>
  <c r="I586" i="12"/>
  <c r="F586" i="12"/>
  <c r="I585" i="12"/>
  <c r="F585" i="12"/>
  <c r="I584" i="12"/>
  <c r="F584" i="12"/>
  <c r="I583" i="12"/>
  <c r="F583" i="12"/>
  <c r="I582" i="12"/>
  <c r="F582" i="12"/>
  <c r="I581" i="12"/>
  <c r="F581" i="12"/>
  <c r="I555" i="12"/>
  <c r="F555" i="12"/>
  <c r="I554" i="12"/>
  <c r="F554" i="12"/>
  <c r="I553" i="12"/>
  <c r="F553" i="12"/>
  <c r="I552" i="12"/>
  <c r="F552" i="12"/>
  <c r="I551" i="12"/>
  <c r="F551" i="12"/>
  <c r="I550" i="12"/>
  <c r="F550" i="12"/>
  <c r="I540" i="12"/>
  <c r="F540" i="12"/>
  <c r="I539" i="12"/>
  <c r="F539" i="12"/>
  <c r="I538" i="12"/>
  <c r="F538" i="12"/>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497" i="12"/>
  <c r="F497" i="12"/>
  <c r="I465" i="12"/>
  <c r="I464" i="12"/>
  <c r="E464" i="12"/>
  <c r="F464" i="12"/>
  <c r="I423" i="12"/>
  <c r="F423" i="12"/>
  <c r="I422" i="12"/>
  <c r="F422" i="12"/>
  <c r="J65" i="10"/>
  <c r="J64" i="10"/>
  <c r="J63" i="10"/>
  <c r="J62" i="10"/>
  <c r="J61" i="10"/>
  <c r="J60" i="10"/>
  <c r="J59" i="10"/>
  <c r="J58" i="10"/>
  <c r="J57" i="10"/>
  <c r="J56" i="10"/>
  <c r="J55" i="10"/>
  <c r="J54" i="10"/>
  <c r="J53" i="10"/>
  <c r="J88" i="10"/>
  <c r="J87" i="10"/>
  <c r="J86" i="10"/>
  <c r="J85" i="10"/>
  <c r="J84" i="10"/>
  <c r="J83" i="10"/>
  <c r="J82" i="10"/>
  <c r="J81" i="10"/>
  <c r="J80" i="10"/>
  <c r="J79" i="10"/>
  <c r="J78" i="10"/>
  <c r="J77" i="10"/>
  <c r="J76" i="10"/>
  <c r="J111" i="10"/>
  <c r="J110" i="10"/>
  <c r="J109" i="10"/>
  <c r="J108" i="10"/>
  <c r="J107" i="10"/>
  <c r="J106" i="10"/>
  <c r="J105" i="10"/>
  <c r="J104" i="10"/>
  <c r="J103" i="10"/>
  <c r="J102" i="10"/>
  <c r="J101" i="10"/>
  <c r="J100" i="10"/>
  <c r="J99" i="10"/>
  <c r="J134" i="10"/>
  <c r="J133" i="10"/>
  <c r="J132" i="10"/>
  <c r="J131" i="10"/>
  <c r="J130" i="10"/>
  <c r="J129" i="10"/>
  <c r="J128" i="10"/>
  <c r="J127" i="10"/>
  <c r="J126" i="10"/>
  <c r="J125" i="10"/>
  <c r="J124" i="10"/>
  <c r="J123" i="10"/>
  <c r="J122" i="10"/>
  <c r="J157" i="10"/>
  <c r="J156" i="10"/>
  <c r="J155" i="10"/>
  <c r="J154" i="10"/>
  <c r="J153" i="10"/>
  <c r="J152" i="10"/>
  <c r="J151" i="10"/>
  <c r="J150" i="10"/>
  <c r="J149" i="10"/>
  <c r="J148" i="10"/>
  <c r="J147" i="10"/>
  <c r="J146" i="10"/>
  <c r="J145" i="10"/>
  <c r="J180" i="10"/>
  <c r="J179" i="10"/>
  <c r="J178" i="10"/>
  <c r="J177" i="10"/>
  <c r="J176" i="10"/>
  <c r="J175" i="10"/>
  <c r="J174" i="10"/>
  <c r="J173" i="10"/>
  <c r="J172" i="10"/>
  <c r="J171" i="10"/>
  <c r="J170" i="10"/>
  <c r="J169" i="10"/>
  <c r="J168" i="10"/>
  <c r="J203" i="10"/>
  <c r="J202" i="10"/>
  <c r="J201" i="10"/>
  <c r="J200" i="10"/>
  <c r="J199" i="10"/>
  <c r="J198" i="10"/>
  <c r="J197" i="10"/>
  <c r="J196" i="10"/>
  <c r="J195" i="10"/>
  <c r="J194" i="10"/>
  <c r="J193" i="10"/>
  <c r="J192" i="10"/>
  <c r="J191" i="10"/>
  <c r="J226" i="10"/>
  <c r="J225" i="10"/>
  <c r="J224" i="10"/>
  <c r="J223" i="10"/>
  <c r="J222" i="10"/>
  <c r="J221" i="10"/>
  <c r="J220" i="10"/>
  <c r="J219" i="10"/>
  <c r="J218" i="10"/>
  <c r="J217" i="10"/>
  <c r="J216" i="10"/>
  <c r="J215" i="10"/>
  <c r="J214" i="10"/>
  <c r="J249" i="10"/>
  <c r="J248" i="10"/>
  <c r="J247" i="10"/>
  <c r="J246" i="10"/>
  <c r="J245" i="10"/>
  <c r="J244" i="10"/>
  <c r="J243" i="10"/>
  <c r="J242" i="10"/>
  <c r="J241" i="10"/>
  <c r="J240" i="10"/>
  <c r="J239" i="10"/>
  <c r="J238" i="10"/>
  <c r="J237" i="10"/>
  <c r="J272" i="10"/>
  <c r="J271" i="10"/>
  <c r="J270" i="10"/>
  <c r="J269" i="10"/>
  <c r="J268" i="10"/>
  <c r="J267" i="10"/>
  <c r="J266" i="10"/>
  <c r="J265" i="10"/>
  <c r="J264" i="10"/>
  <c r="J263" i="10"/>
  <c r="J262" i="10"/>
  <c r="J261" i="10"/>
  <c r="J260" i="10"/>
  <c r="I272" i="10"/>
  <c r="F272" i="10"/>
  <c r="I271" i="10"/>
  <c r="F271" i="10"/>
  <c r="I270" i="10"/>
  <c r="F270" i="10"/>
  <c r="I269" i="10"/>
  <c r="F269" i="10"/>
  <c r="I268" i="10"/>
  <c r="F268" i="10"/>
  <c r="I267" i="10"/>
  <c r="F267" i="10"/>
  <c r="I266" i="10"/>
  <c r="F266" i="10"/>
  <c r="I265" i="10"/>
  <c r="F265" i="10"/>
  <c r="I264" i="10"/>
  <c r="F264" i="10"/>
  <c r="I263" i="10"/>
  <c r="F263" i="10"/>
  <c r="I262" i="10"/>
  <c r="F262" i="10"/>
  <c r="I261" i="10"/>
  <c r="F261" i="10"/>
  <c r="I260" i="10"/>
  <c r="E260" i="10"/>
  <c r="F260" i="10"/>
  <c r="I259" i="10"/>
  <c r="E259" i="10"/>
  <c r="F259" i="10"/>
  <c r="I249" i="10"/>
  <c r="F249" i="10"/>
  <c r="I248" i="10"/>
  <c r="F248" i="10"/>
  <c r="I247" i="10"/>
  <c r="F247" i="10"/>
  <c r="I246" i="10"/>
  <c r="F246" i="10"/>
  <c r="I245" i="10"/>
  <c r="F245" i="10"/>
  <c r="I244" i="10"/>
  <c r="F244" i="10"/>
  <c r="I243" i="10"/>
  <c r="F243" i="10"/>
  <c r="I242" i="10"/>
  <c r="F242" i="10"/>
  <c r="I241" i="10"/>
  <c r="F241" i="10"/>
  <c r="I240" i="10"/>
  <c r="F240" i="10"/>
  <c r="I239" i="10"/>
  <c r="F239" i="10"/>
  <c r="I238" i="10"/>
  <c r="F238" i="10"/>
  <c r="I237" i="10"/>
  <c r="E237" i="10"/>
  <c r="F237" i="10"/>
  <c r="I236" i="10"/>
  <c r="E236" i="10"/>
  <c r="F236" i="10"/>
  <c r="I226" i="10"/>
  <c r="F226" i="10"/>
  <c r="I225" i="10"/>
  <c r="F225" i="10"/>
  <c r="I224" i="10"/>
  <c r="F224" i="10"/>
  <c r="I223" i="10"/>
  <c r="F223" i="10"/>
  <c r="I222" i="10"/>
  <c r="F222" i="10"/>
  <c r="I221" i="10"/>
  <c r="F221" i="10"/>
  <c r="I220" i="10"/>
  <c r="F220" i="10"/>
  <c r="I219" i="10"/>
  <c r="F219" i="10"/>
  <c r="I218" i="10"/>
  <c r="F218" i="10"/>
  <c r="I217" i="10"/>
  <c r="F217" i="10"/>
  <c r="I216" i="10"/>
  <c r="F216" i="10"/>
  <c r="I215" i="10"/>
  <c r="F215" i="10"/>
  <c r="I214" i="10"/>
  <c r="E214" i="10"/>
  <c r="F214" i="10"/>
  <c r="I213" i="10"/>
  <c r="E213" i="10"/>
  <c r="F213" i="10"/>
  <c r="I203" i="10"/>
  <c r="F203" i="10"/>
  <c r="I202" i="10"/>
  <c r="F202" i="10"/>
  <c r="I201" i="10"/>
  <c r="F201" i="10"/>
  <c r="I200" i="10"/>
  <c r="F200" i="10"/>
  <c r="I199" i="10"/>
  <c r="F199" i="10"/>
  <c r="I198" i="10"/>
  <c r="F198" i="10"/>
  <c r="I197" i="10"/>
  <c r="F197" i="10"/>
  <c r="I196" i="10"/>
  <c r="F196" i="10"/>
  <c r="I195" i="10"/>
  <c r="F195" i="10"/>
  <c r="I194" i="10"/>
  <c r="F194" i="10"/>
  <c r="I193" i="10"/>
  <c r="F193" i="10"/>
  <c r="I192" i="10"/>
  <c r="F192" i="10"/>
  <c r="I191" i="10"/>
  <c r="E191" i="10"/>
  <c r="F191" i="10"/>
  <c r="I190" i="10"/>
  <c r="E190" i="10"/>
  <c r="F190" i="10"/>
  <c r="I180" i="10"/>
  <c r="F180" i="10"/>
  <c r="I179" i="10"/>
  <c r="F179" i="10"/>
  <c r="I178" i="10"/>
  <c r="F178" i="10"/>
  <c r="I177" i="10"/>
  <c r="F177" i="10"/>
  <c r="I176" i="10"/>
  <c r="F176" i="10"/>
  <c r="I175" i="10"/>
  <c r="F175" i="10"/>
  <c r="I174" i="10"/>
  <c r="F174" i="10"/>
  <c r="I173" i="10"/>
  <c r="F173" i="10"/>
  <c r="I172" i="10"/>
  <c r="F172" i="10"/>
  <c r="I171" i="10"/>
  <c r="F171" i="10"/>
  <c r="I170" i="10"/>
  <c r="F170" i="10"/>
  <c r="I169" i="10"/>
  <c r="F169" i="10"/>
  <c r="I168" i="10"/>
  <c r="E168" i="10"/>
  <c r="F168" i="10"/>
  <c r="I167" i="10"/>
  <c r="E167" i="10"/>
  <c r="F167" i="10"/>
  <c r="I157" i="10"/>
  <c r="F157" i="10"/>
  <c r="I156" i="10"/>
  <c r="F156" i="10"/>
  <c r="I155" i="10"/>
  <c r="F155" i="10"/>
  <c r="I154" i="10"/>
  <c r="F154" i="10"/>
  <c r="I153" i="10"/>
  <c r="F153" i="10"/>
  <c r="I152" i="10"/>
  <c r="F152" i="10"/>
  <c r="I151" i="10"/>
  <c r="F151" i="10"/>
  <c r="I150" i="10"/>
  <c r="F150" i="10"/>
  <c r="I149" i="10"/>
  <c r="F149" i="10"/>
  <c r="I148" i="10"/>
  <c r="F148" i="10"/>
  <c r="I147" i="10"/>
  <c r="F147" i="10"/>
  <c r="I146" i="10"/>
  <c r="F146" i="10"/>
  <c r="I145" i="10"/>
  <c r="E145" i="10"/>
  <c r="F145" i="10"/>
  <c r="I144" i="10"/>
  <c r="E144" i="10"/>
  <c r="F144" i="10"/>
  <c r="I134" i="10"/>
  <c r="F134" i="10"/>
  <c r="I133" i="10"/>
  <c r="F133" i="10"/>
  <c r="I132" i="10"/>
  <c r="F132" i="10"/>
  <c r="I131" i="10"/>
  <c r="F131" i="10"/>
  <c r="I130" i="10"/>
  <c r="F130" i="10"/>
  <c r="I129" i="10"/>
  <c r="F129" i="10"/>
  <c r="I128" i="10"/>
  <c r="F128" i="10"/>
  <c r="I127" i="10"/>
  <c r="F127" i="10"/>
  <c r="I126" i="10"/>
  <c r="F126" i="10"/>
  <c r="I125" i="10"/>
  <c r="F125" i="10"/>
  <c r="I124" i="10"/>
  <c r="F124" i="10"/>
  <c r="I123" i="10"/>
  <c r="F123" i="10"/>
  <c r="I122" i="10"/>
  <c r="E122" i="10"/>
  <c r="F122" i="10"/>
  <c r="I121" i="10"/>
  <c r="E121" i="10"/>
  <c r="F121" i="10"/>
  <c r="I111" i="10"/>
  <c r="F111" i="10"/>
  <c r="I110" i="10"/>
  <c r="F110" i="10"/>
  <c r="I109" i="10"/>
  <c r="F109" i="10"/>
  <c r="I108" i="10"/>
  <c r="F108" i="10"/>
  <c r="I107" i="10"/>
  <c r="F107" i="10"/>
  <c r="I106" i="10"/>
  <c r="F106" i="10"/>
  <c r="I105" i="10"/>
  <c r="F105" i="10"/>
  <c r="I104" i="10"/>
  <c r="F104" i="10"/>
  <c r="I103" i="10"/>
  <c r="F103" i="10"/>
  <c r="I102" i="10"/>
  <c r="F102" i="10"/>
  <c r="I101" i="10"/>
  <c r="F101" i="10"/>
  <c r="I100" i="10"/>
  <c r="F100" i="10"/>
  <c r="I99" i="10"/>
  <c r="E99" i="10"/>
  <c r="F99" i="10"/>
  <c r="I98" i="10"/>
  <c r="E98" i="10"/>
  <c r="F98" i="10"/>
  <c r="I88" i="10"/>
  <c r="F88" i="10"/>
  <c r="I87" i="10"/>
  <c r="F87" i="10"/>
  <c r="I86" i="10"/>
  <c r="F86" i="10"/>
  <c r="I85" i="10"/>
  <c r="F85" i="10"/>
  <c r="I84" i="10"/>
  <c r="F84" i="10"/>
  <c r="I83" i="10"/>
  <c r="F83" i="10"/>
  <c r="I82" i="10"/>
  <c r="F82" i="10"/>
  <c r="I81" i="10"/>
  <c r="F81" i="10"/>
  <c r="I80" i="10"/>
  <c r="F80" i="10"/>
  <c r="I79" i="10"/>
  <c r="F79" i="10"/>
  <c r="I78" i="10"/>
  <c r="F78" i="10"/>
  <c r="I77" i="10"/>
  <c r="F77" i="10"/>
  <c r="I76" i="10"/>
  <c r="E76" i="10"/>
  <c r="F76" i="10"/>
  <c r="I75" i="10"/>
  <c r="E75" i="10"/>
  <c r="F75" i="10"/>
  <c r="I65" i="10"/>
  <c r="F65" i="10"/>
  <c r="I64" i="10"/>
  <c r="F64" i="10"/>
  <c r="I63" i="10"/>
  <c r="F63" i="10"/>
  <c r="I62" i="10"/>
  <c r="F62" i="10"/>
  <c r="I61" i="10"/>
  <c r="F61" i="10"/>
  <c r="I60" i="10"/>
  <c r="F60" i="10"/>
  <c r="I59" i="10"/>
  <c r="F59" i="10"/>
  <c r="I58" i="10"/>
  <c r="F58" i="10"/>
  <c r="I57" i="10"/>
  <c r="F57" i="10"/>
  <c r="I56" i="10"/>
  <c r="F56" i="10"/>
  <c r="I55" i="10"/>
  <c r="F55" i="10"/>
  <c r="I54" i="10"/>
  <c r="F54" i="10"/>
  <c r="I53" i="10"/>
  <c r="E53" i="10"/>
  <c r="F53" i="10"/>
  <c r="I52" i="10"/>
  <c r="E52" i="10"/>
  <c r="F52" i="10"/>
  <c r="I16" i="10"/>
  <c r="E16" i="10"/>
  <c r="F16" i="10"/>
  <c r="J233" i="9"/>
  <c r="J232" i="9"/>
  <c r="J231" i="9"/>
  <c r="J230" i="9"/>
  <c r="J229" i="9"/>
  <c r="J228" i="9"/>
  <c r="J227" i="9"/>
  <c r="J226" i="9"/>
  <c r="J225" i="9"/>
  <c r="J214" i="9"/>
  <c r="J213" i="9"/>
  <c r="J212" i="9"/>
  <c r="J211" i="9"/>
  <c r="J210" i="9"/>
  <c r="J209" i="9"/>
  <c r="J208" i="9"/>
  <c r="J207" i="9"/>
  <c r="J206" i="9"/>
  <c r="J195" i="9"/>
  <c r="J194" i="9"/>
  <c r="J193" i="9"/>
  <c r="J192" i="9"/>
  <c r="J191" i="9"/>
  <c r="J190" i="9"/>
  <c r="J189" i="9"/>
  <c r="J188" i="9"/>
  <c r="J187" i="9"/>
  <c r="J176" i="9"/>
  <c r="J175" i="9"/>
  <c r="J174" i="9"/>
  <c r="J173" i="9"/>
  <c r="J172" i="9"/>
  <c r="J171" i="9"/>
  <c r="J170" i="9"/>
  <c r="J169" i="9"/>
  <c r="J168" i="9"/>
  <c r="J157" i="9"/>
  <c r="J156" i="9"/>
  <c r="J155" i="9"/>
  <c r="J154" i="9"/>
  <c r="J153" i="9"/>
  <c r="J152" i="9"/>
  <c r="J151" i="9"/>
  <c r="J150" i="9"/>
  <c r="J149" i="9"/>
  <c r="J138" i="9"/>
  <c r="J137" i="9"/>
  <c r="J136" i="9"/>
  <c r="J135" i="9"/>
  <c r="J134" i="9"/>
  <c r="J133" i="9"/>
  <c r="J132" i="9"/>
  <c r="J131" i="9"/>
  <c r="J130" i="9"/>
  <c r="J119" i="9"/>
  <c r="J118" i="9"/>
  <c r="J117" i="9"/>
  <c r="J116" i="9"/>
  <c r="J115" i="9"/>
  <c r="J114" i="9"/>
  <c r="J113" i="9"/>
  <c r="J112" i="9"/>
  <c r="J111" i="9"/>
  <c r="J100" i="9"/>
  <c r="J99" i="9"/>
  <c r="J98" i="9"/>
  <c r="J97" i="9"/>
  <c r="J96" i="9"/>
  <c r="J95" i="9"/>
  <c r="J94" i="9"/>
  <c r="J93" i="9"/>
  <c r="J92" i="9"/>
  <c r="J81" i="9"/>
  <c r="J80" i="9"/>
  <c r="J79" i="9"/>
  <c r="J78" i="9"/>
  <c r="J77" i="9"/>
  <c r="J76" i="9"/>
  <c r="J75" i="9"/>
  <c r="J74" i="9"/>
  <c r="J73" i="9"/>
  <c r="J54" i="9"/>
  <c r="J43" i="9"/>
  <c r="J42" i="9"/>
  <c r="J41" i="9"/>
  <c r="J40" i="9"/>
  <c r="J39" i="9"/>
  <c r="J38" i="9"/>
  <c r="J37" i="9"/>
  <c r="J36" i="9"/>
  <c r="J35" i="9"/>
  <c r="I233" i="9"/>
  <c r="F233" i="9"/>
  <c r="I232" i="9"/>
  <c r="F232" i="9"/>
  <c r="I231" i="9"/>
  <c r="F231" i="9"/>
  <c r="I230" i="9"/>
  <c r="F230" i="9"/>
  <c r="I229" i="9"/>
  <c r="F229" i="9"/>
  <c r="I228" i="9"/>
  <c r="F228" i="9"/>
  <c r="I227" i="9"/>
  <c r="F227" i="9"/>
  <c r="I226" i="9"/>
  <c r="F226" i="9"/>
  <c r="I225" i="9"/>
  <c r="F225" i="9"/>
  <c r="I224" i="9"/>
  <c r="F224" i="9"/>
  <c r="I214" i="9"/>
  <c r="F214" i="9"/>
  <c r="I213" i="9"/>
  <c r="F213" i="9"/>
  <c r="I212" i="9"/>
  <c r="F212" i="9"/>
  <c r="I211" i="9"/>
  <c r="F211" i="9"/>
  <c r="I210" i="9"/>
  <c r="F210" i="9"/>
  <c r="I209" i="9"/>
  <c r="F209" i="9"/>
  <c r="I208" i="9"/>
  <c r="F208" i="9"/>
  <c r="I207" i="9"/>
  <c r="F207" i="9"/>
  <c r="I206" i="9"/>
  <c r="F206" i="9"/>
  <c r="I205" i="9"/>
  <c r="F205" i="9"/>
  <c r="I195" i="9"/>
  <c r="F195" i="9"/>
  <c r="I194" i="9"/>
  <c r="F194" i="9"/>
  <c r="I193" i="9"/>
  <c r="F193" i="9"/>
  <c r="I192" i="9"/>
  <c r="F192" i="9"/>
  <c r="I191" i="9"/>
  <c r="F191" i="9"/>
  <c r="I190" i="9"/>
  <c r="F190" i="9"/>
  <c r="I189" i="9"/>
  <c r="F189" i="9"/>
  <c r="I188" i="9"/>
  <c r="F188" i="9"/>
  <c r="I187" i="9"/>
  <c r="F187" i="9"/>
  <c r="I186" i="9"/>
  <c r="F186" i="9"/>
  <c r="I176" i="9"/>
  <c r="F176" i="9"/>
  <c r="I175" i="9"/>
  <c r="F175" i="9"/>
  <c r="I174" i="9"/>
  <c r="F174" i="9"/>
  <c r="I173" i="9"/>
  <c r="F173" i="9"/>
  <c r="I172" i="9"/>
  <c r="F172" i="9"/>
  <c r="I171" i="9"/>
  <c r="F171" i="9"/>
  <c r="I170" i="9"/>
  <c r="F170" i="9"/>
  <c r="I169" i="9"/>
  <c r="F169" i="9"/>
  <c r="I168" i="9"/>
  <c r="F168" i="9"/>
  <c r="I167" i="9"/>
  <c r="F167" i="9"/>
  <c r="I157" i="9"/>
  <c r="F157" i="9"/>
  <c r="I156" i="9"/>
  <c r="F156" i="9"/>
  <c r="I155" i="9"/>
  <c r="F155" i="9"/>
  <c r="I154" i="9"/>
  <c r="F154" i="9"/>
  <c r="I153" i="9"/>
  <c r="F153" i="9"/>
  <c r="I152" i="9"/>
  <c r="F152" i="9"/>
  <c r="I151" i="9"/>
  <c r="F151" i="9"/>
  <c r="I150" i="9"/>
  <c r="F150" i="9"/>
  <c r="I149" i="9"/>
  <c r="F149" i="9"/>
  <c r="I148" i="9"/>
  <c r="F148" i="9"/>
  <c r="I138" i="9"/>
  <c r="F138" i="9"/>
  <c r="I137" i="9"/>
  <c r="F137" i="9"/>
  <c r="I136" i="9"/>
  <c r="F136" i="9"/>
  <c r="I135" i="9"/>
  <c r="F135" i="9"/>
  <c r="I134" i="9"/>
  <c r="F134" i="9"/>
  <c r="I133" i="9"/>
  <c r="F133" i="9"/>
  <c r="I132" i="9"/>
  <c r="F132" i="9"/>
  <c r="I131" i="9"/>
  <c r="F131" i="9"/>
  <c r="I130" i="9"/>
  <c r="F130" i="9"/>
  <c r="I129" i="9"/>
  <c r="F129" i="9"/>
  <c r="I119" i="9"/>
  <c r="F119" i="9"/>
  <c r="I118" i="9"/>
  <c r="F118" i="9"/>
  <c r="I117" i="9"/>
  <c r="F117" i="9"/>
  <c r="I116" i="9"/>
  <c r="F116" i="9"/>
  <c r="I115" i="9"/>
  <c r="F115" i="9"/>
  <c r="I114" i="9"/>
  <c r="F114" i="9"/>
  <c r="I113" i="9"/>
  <c r="F113" i="9"/>
  <c r="I112" i="9"/>
  <c r="F112" i="9"/>
  <c r="I111" i="9"/>
  <c r="F111" i="9"/>
  <c r="I110" i="9"/>
  <c r="F110" i="9"/>
  <c r="I100" i="9"/>
  <c r="F100" i="9"/>
  <c r="I99" i="9"/>
  <c r="F99" i="9"/>
  <c r="I98" i="9"/>
  <c r="F98" i="9"/>
  <c r="I97" i="9"/>
  <c r="F97" i="9"/>
  <c r="I96" i="9"/>
  <c r="F96" i="9"/>
  <c r="I95" i="9"/>
  <c r="F95" i="9"/>
  <c r="I94" i="9"/>
  <c r="F94" i="9"/>
  <c r="I93" i="9"/>
  <c r="F93" i="9"/>
  <c r="I92" i="9"/>
  <c r="F92" i="9"/>
  <c r="I91" i="9"/>
  <c r="F91" i="9"/>
  <c r="D84" i="9"/>
  <c r="I81" i="9"/>
  <c r="F81" i="9"/>
  <c r="I80" i="9"/>
  <c r="F80" i="9"/>
  <c r="I79" i="9"/>
  <c r="F79" i="9"/>
  <c r="I78" i="9"/>
  <c r="F78" i="9"/>
  <c r="I77" i="9"/>
  <c r="F77" i="9"/>
  <c r="I76" i="9"/>
  <c r="F76" i="9"/>
  <c r="I75" i="9"/>
  <c r="F75" i="9"/>
  <c r="I74" i="9"/>
  <c r="F74" i="9"/>
  <c r="I73" i="9"/>
  <c r="F73" i="9"/>
  <c r="I72" i="9"/>
  <c r="F72" i="9"/>
  <c r="D65" i="9"/>
  <c r="J62" i="9"/>
  <c r="I62" i="9"/>
  <c r="F62" i="9"/>
  <c r="J61" i="9"/>
  <c r="I61" i="9"/>
  <c r="F61" i="9"/>
  <c r="J60" i="9"/>
  <c r="I60" i="9"/>
  <c r="F60" i="9"/>
  <c r="J59" i="9"/>
  <c r="I59" i="9"/>
  <c r="F59" i="9"/>
  <c r="J58" i="9"/>
  <c r="I58" i="9"/>
  <c r="F58" i="9"/>
  <c r="J57" i="9"/>
  <c r="I57" i="9"/>
  <c r="F57" i="9"/>
  <c r="J56" i="9"/>
  <c r="I56" i="9"/>
  <c r="F56" i="9"/>
  <c r="J55" i="9"/>
  <c r="I55" i="9"/>
  <c r="F55" i="9"/>
  <c r="I54" i="9"/>
  <c r="F54" i="9"/>
  <c r="I53" i="9"/>
  <c r="F53" i="9"/>
  <c r="I43" i="9"/>
  <c r="F43" i="9"/>
  <c r="I42" i="9"/>
  <c r="F42" i="9"/>
  <c r="I41" i="9"/>
  <c r="F41" i="9"/>
  <c r="I40" i="9"/>
  <c r="F40" i="9"/>
  <c r="I39" i="9"/>
  <c r="F39" i="9"/>
  <c r="I38" i="9"/>
  <c r="F38" i="9"/>
  <c r="I37" i="9"/>
  <c r="F37" i="9"/>
  <c r="I36" i="9"/>
  <c r="F36" i="9"/>
  <c r="I35" i="9"/>
  <c r="F35" i="9"/>
  <c r="I34" i="9"/>
  <c r="F34" i="9"/>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97" i="8"/>
  <c r="K796" i="8"/>
  <c r="K795" i="8"/>
  <c r="K794" i="8"/>
  <c r="K793" i="8"/>
  <c r="K792" i="8"/>
  <c r="K791" i="8"/>
  <c r="K790" i="8"/>
  <c r="K789" i="8"/>
  <c r="K788" i="8"/>
  <c r="K787" i="8"/>
  <c r="K786" i="8"/>
  <c r="K785" i="8"/>
  <c r="K784" i="8"/>
  <c r="K783" i="8"/>
  <c r="K782" i="8"/>
  <c r="K781" i="8"/>
  <c r="K780" i="8"/>
  <c r="K779" i="8"/>
  <c r="K778" i="8"/>
  <c r="K777" i="8"/>
  <c r="K77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37" i="8"/>
  <c r="K736" i="8"/>
  <c r="K735" i="8"/>
  <c r="K734" i="8"/>
  <c r="K733" i="8"/>
  <c r="K732" i="8"/>
  <c r="K731" i="8"/>
  <c r="K730" i="8"/>
  <c r="K729" i="8"/>
  <c r="K728" i="8"/>
  <c r="K727" i="8"/>
  <c r="K726" i="8"/>
  <c r="K725" i="8"/>
  <c r="K724" i="8"/>
  <c r="K723" i="8"/>
  <c r="K722" i="8"/>
  <c r="K721" i="8"/>
  <c r="K720" i="8"/>
  <c r="K719" i="8"/>
  <c r="K718" i="8"/>
  <c r="K717" i="8"/>
  <c r="K71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77" i="8"/>
  <c r="K676" i="8"/>
  <c r="K675" i="8"/>
  <c r="K674" i="8"/>
  <c r="K673" i="8"/>
  <c r="K672" i="8"/>
  <c r="K671" i="8"/>
  <c r="K670" i="8"/>
  <c r="K669" i="8"/>
  <c r="K668" i="8"/>
  <c r="K667" i="8"/>
  <c r="K666" i="8"/>
  <c r="K665" i="8"/>
  <c r="K664" i="8"/>
  <c r="K663" i="8"/>
  <c r="K662" i="8"/>
  <c r="K661" i="8"/>
  <c r="K660" i="8"/>
  <c r="K659" i="8"/>
  <c r="K658" i="8"/>
  <c r="K657" i="8"/>
  <c r="K65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17" i="8"/>
  <c r="K616" i="8"/>
  <c r="K615" i="8"/>
  <c r="K614" i="8"/>
  <c r="K613" i="8"/>
  <c r="K612" i="8"/>
  <c r="K611" i="8"/>
  <c r="K610" i="8"/>
  <c r="K609" i="8"/>
  <c r="K608" i="8"/>
  <c r="K607" i="8"/>
  <c r="K606" i="8"/>
  <c r="K605" i="8"/>
  <c r="K604" i="8"/>
  <c r="K603" i="8"/>
  <c r="K602" i="8"/>
  <c r="K601" i="8"/>
  <c r="K600" i="8"/>
  <c r="K599" i="8"/>
  <c r="K598" i="8"/>
  <c r="K597" i="8"/>
  <c r="K59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57" i="8"/>
  <c r="K556" i="8"/>
  <c r="K555" i="8"/>
  <c r="K554" i="8"/>
  <c r="K553" i="8"/>
  <c r="K552" i="8"/>
  <c r="K551" i="8"/>
  <c r="K550" i="8"/>
  <c r="K549" i="8"/>
  <c r="K548" i="8"/>
  <c r="K547" i="8"/>
  <c r="K546" i="8"/>
  <c r="K545" i="8"/>
  <c r="K544" i="8"/>
  <c r="K543" i="8"/>
  <c r="K542" i="8"/>
  <c r="K541" i="8"/>
  <c r="K540" i="8"/>
  <c r="K539" i="8"/>
  <c r="K538" i="8"/>
  <c r="K537" i="8"/>
  <c r="K53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97" i="8"/>
  <c r="K496" i="8"/>
  <c r="K495" i="8"/>
  <c r="K494" i="8"/>
  <c r="K493" i="8"/>
  <c r="K492" i="8"/>
  <c r="K491" i="8"/>
  <c r="K490" i="8"/>
  <c r="K489" i="8"/>
  <c r="K488" i="8"/>
  <c r="K487" i="8"/>
  <c r="K486" i="8"/>
  <c r="K485" i="8"/>
  <c r="K484" i="8"/>
  <c r="K483" i="8"/>
  <c r="K482" i="8"/>
  <c r="K481" i="8"/>
  <c r="K480" i="8"/>
  <c r="K479" i="8"/>
  <c r="K478" i="8"/>
  <c r="K477" i="8"/>
  <c r="K47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K437" i="8"/>
  <c r="K436" i="8"/>
  <c r="K435" i="8"/>
  <c r="K434" i="8"/>
  <c r="K433" i="8"/>
  <c r="K432" i="8"/>
  <c r="K431" i="8"/>
  <c r="K430" i="8"/>
  <c r="K429" i="8"/>
  <c r="K428" i="8"/>
  <c r="K427" i="8"/>
  <c r="K426" i="8"/>
  <c r="K425" i="8"/>
  <c r="K424" i="8"/>
  <c r="K423" i="8"/>
  <c r="K422" i="8"/>
  <c r="K421" i="8"/>
  <c r="K420" i="8"/>
  <c r="K419" i="8"/>
  <c r="K418" i="8"/>
  <c r="K417" i="8"/>
  <c r="K416" i="8"/>
  <c r="K405" i="8"/>
  <c r="K404" i="8"/>
  <c r="K403" i="8"/>
  <c r="K402" i="8"/>
  <c r="K401" i="8"/>
  <c r="K400" i="8"/>
  <c r="K399" i="8"/>
  <c r="K398" i="8"/>
  <c r="K397" i="8"/>
  <c r="K396" i="8"/>
  <c r="K395" i="8"/>
  <c r="K394" i="8"/>
  <c r="K393" i="8"/>
  <c r="K392" i="8"/>
  <c r="K391" i="8"/>
  <c r="K390" i="8"/>
  <c r="K389" i="8"/>
  <c r="K388" i="8"/>
  <c r="K387" i="8"/>
  <c r="K386" i="8"/>
  <c r="K385" i="8"/>
  <c r="K384" i="8"/>
  <c r="K383" i="8"/>
  <c r="K382" i="8"/>
  <c r="K381" i="8"/>
  <c r="K380" i="8"/>
  <c r="K379" i="8"/>
  <c r="K378" i="8"/>
  <c r="K377" i="8"/>
  <c r="K376" i="8"/>
  <c r="K375" i="8"/>
  <c r="K374" i="8"/>
  <c r="K373" i="8"/>
  <c r="K372" i="8"/>
  <c r="K371" i="8"/>
  <c r="K370" i="8"/>
  <c r="K369" i="8"/>
  <c r="K368" i="8"/>
  <c r="K367" i="8"/>
  <c r="K366" i="8"/>
  <c r="K365" i="8"/>
  <c r="K364" i="8"/>
  <c r="K363" i="8"/>
  <c r="K362" i="8"/>
  <c r="K361" i="8"/>
  <c r="K360" i="8"/>
  <c r="K359" i="8"/>
  <c r="K358" i="8"/>
  <c r="K357" i="8"/>
  <c r="K356" i="8"/>
  <c r="K345" i="8"/>
  <c r="K344" i="8"/>
  <c r="K343" i="8"/>
  <c r="K342" i="8"/>
  <c r="K341" i="8"/>
  <c r="K340" i="8"/>
  <c r="K339" i="8"/>
  <c r="K338" i="8"/>
  <c r="K337" i="8"/>
  <c r="K336" i="8"/>
  <c r="K335" i="8"/>
  <c r="K334" i="8"/>
  <c r="K333" i="8"/>
  <c r="K332" i="8"/>
  <c r="K331" i="8"/>
  <c r="K330" i="8"/>
  <c r="K329" i="8"/>
  <c r="K328" i="8"/>
  <c r="K327" i="8"/>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J825" i="8"/>
  <c r="J824" i="8"/>
  <c r="J823" i="8"/>
  <c r="G823" i="8"/>
  <c r="F825" i="8"/>
  <c r="G825" i="8"/>
  <c r="J822" i="8"/>
  <c r="G822" i="8"/>
  <c r="J821" i="8"/>
  <c r="G821" i="8"/>
  <c r="J820" i="8"/>
  <c r="G820" i="8"/>
  <c r="J819" i="8"/>
  <c r="J818" i="8"/>
  <c r="J817" i="8"/>
  <c r="G817" i="8"/>
  <c r="F819" i="8"/>
  <c r="G819" i="8"/>
  <c r="J816" i="8"/>
  <c r="J815" i="8"/>
  <c r="J814" i="8"/>
  <c r="F814" i="8"/>
  <c r="G814" i="8"/>
  <c r="J813" i="8"/>
  <c r="J812" i="8"/>
  <c r="J811" i="8"/>
  <c r="F811" i="8"/>
  <c r="G811" i="8"/>
  <c r="J810" i="8"/>
  <c r="J809" i="8"/>
  <c r="J808" i="8"/>
  <c r="F808" i="8"/>
  <c r="G808" i="8"/>
  <c r="J807" i="8"/>
  <c r="J806" i="8"/>
  <c r="J805" i="8"/>
  <c r="F805" i="8"/>
  <c r="G805" i="8"/>
  <c r="J804" i="8"/>
  <c r="J803" i="8"/>
  <c r="J802" i="8"/>
  <c r="F802" i="8"/>
  <c r="G802" i="8"/>
  <c r="J801" i="8"/>
  <c r="J800" i="8"/>
  <c r="J799" i="8"/>
  <c r="F799" i="8"/>
  <c r="G799" i="8"/>
  <c r="J798" i="8"/>
  <c r="J797" i="8"/>
  <c r="J796" i="8"/>
  <c r="F796" i="8"/>
  <c r="G796" i="8"/>
  <c r="J795" i="8"/>
  <c r="J794" i="8"/>
  <c r="J793" i="8"/>
  <c r="F793" i="8"/>
  <c r="G793" i="8"/>
  <c r="J792" i="8"/>
  <c r="J791" i="8"/>
  <c r="J790" i="8"/>
  <c r="F790" i="8"/>
  <c r="G790" i="8"/>
  <c r="J789" i="8"/>
  <c r="J788" i="8"/>
  <c r="J787" i="8"/>
  <c r="F787" i="8"/>
  <c r="G787" i="8"/>
  <c r="J786" i="8"/>
  <c r="J785" i="8"/>
  <c r="J784" i="8"/>
  <c r="F784" i="8"/>
  <c r="G784" i="8"/>
  <c r="J783" i="8"/>
  <c r="J782" i="8"/>
  <c r="J781" i="8"/>
  <c r="F781" i="8"/>
  <c r="G781" i="8"/>
  <c r="J780" i="8"/>
  <c r="J779" i="8"/>
  <c r="J778" i="8"/>
  <c r="F778" i="8"/>
  <c r="G778" i="8"/>
  <c r="J777" i="8"/>
  <c r="J776" i="8"/>
  <c r="J775" i="8"/>
  <c r="F775" i="8"/>
  <c r="G775" i="8"/>
  <c r="J765" i="8"/>
  <c r="J764" i="8"/>
  <c r="J763" i="8"/>
  <c r="G763" i="8"/>
  <c r="F764" i="8"/>
  <c r="G764" i="8"/>
  <c r="J762" i="8"/>
  <c r="G762" i="8"/>
  <c r="J761" i="8"/>
  <c r="G761" i="8"/>
  <c r="J760" i="8"/>
  <c r="G760" i="8"/>
  <c r="J759" i="8"/>
  <c r="J758" i="8"/>
  <c r="J757" i="8"/>
  <c r="G757" i="8"/>
  <c r="F758" i="8"/>
  <c r="G758" i="8"/>
  <c r="J756" i="8"/>
  <c r="J755" i="8"/>
  <c r="J754" i="8"/>
  <c r="F754" i="8"/>
  <c r="G754" i="8"/>
  <c r="J753" i="8"/>
  <c r="J752" i="8"/>
  <c r="J751" i="8"/>
  <c r="F751" i="8"/>
  <c r="G751" i="8"/>
  <c r="J750" i="8"/>
  <c r="J749" i="8"/>
  <c r="J748" i="8"/>
  <c r="F748" i="8"/>
  <c r="G748" i="8"/>
  <c r="J747" i="8"/>
  <c r="J746" i="8"/>
  <c r="J745" i="8"/>
  <c r="F745" i="8"/>
  <c r="G745" i="8"/>
  <c r="J744" i="8"/>
  <c r="J743" i="8"/>
  <c r="J742" i="8"/>
  <c r="F742" i="8"/>
  <c r="G742" i="8"/>
  <c r="J741" i="8"/>
  <c r="J740" i="8"/>
  <c r="J739" i="8"/>
  <c r="F739" i="8"/>
  <c r="G739" i="8"/>
  <c r="J738" i="8"/>
  <c r="J737" i="8"/>
  <c r="J736" i="8"/>
  <c r="F736" i="8"/>
  <c r="G736" i="8"/>
  <c r="J735" i="8"/>
  <c r="J734" i="8"/>
  <c r="J733" i="8"/>
  <c r="F733" i="8"/>
  <c r="G733" i="8"/>
  <c r="J732" i="8"/>
  <c r="J731" i="8"/>
  <c r="J730" i="8"/>
  <c r="F730" i="8"/>
  <c r="G730" i="8"/>
  <c r="J729" i="8"/>
  <c r="J728" i="8"/>
  <c r="J727" i="8"/>
  <c r="F727" i="8"/>
  <c r="G727" i="8"/>
  <c r="J726" i="8"/>
  <c r="J725" i="8"/>
  <c r="J724" i="8"/>
  <c r="F724" i="8"/>
  <c r="G724" i="8"/>
  <c r="J723" i="8"/>
  <c r="J722" i="8"/>
  <c r="J721" i="8"/>
  <c r="F721" i="8"/>
  <c r="G721" i="8"/>
  <c r="J720" i="8"/>
  <c r="J719" i="8"/>
  <c r="J718" i="8"/>
  <c r="F718" i="8"/>
  <c r="G718" i="8"/>
  <c r="J717" i="8"/>
  <c r="J716" i="8"/>
  <c r="J715" i="8"/>
  <c r="F715" i="8"/>
  <c r="G715" i="8"/>
  <c r="J705" i="8"/>
  <c r="J704" i="8"/>
  <c r="J703" i="8"/>
  <c r="G703" i="8"/>
  <c r="F705" i="8"/>
  <c r="G705" i="8"/>
  <c r="J702" i="8"/>
  <c r="G702" i="8"/>
  <c r="J701" i="8"/>
  <c r="G701" i="8"/>
  <c r="J700" i="8"/>
  <c r="G700" i="8"/>
  <c r="J699" i="8"/>
  <c r="J698" i="8"/>
  <c r="J697" i="8"/>
  <c r="G697" i="8"/>
  <c r="F699" i="8"/>
  <c r="G699" i="8"/>
  <c r="J696" i="8"/>
  <c r="J695" i="8"/>
  <c r="J694" i="8"/>
  <c r="F694" i="8"/>
  <c r="G694" i="8"/>
  <c r="J693" i="8"/>
  <c r="J692" i="8"/>
  <c r="J691" i="8"/>
  <c r="F691" i="8"/>
  <c r="G691" i="8"/>
  <c r="J690" i="8"/>
  <c r="J689" i="8"/>
  <c r="J688" i="8"/>
  <c r="F688" i="8"/>
  <c r="G688" i="8"/>
  <c r="J687" i="8"/>
  <c r="J686" i="8"/>
  <c r="J685" i="8"/>
  <c r="F685" i="8"/>
  <c r="G685" i="8"/>
  <c r="J684" i="8"/>
  <c r="J683" i="8"/>
  <c r="J682" i="8"/>
  <c r="F682" i="8"/>
  <c r="G682" i="8"/>
  <c r="J681" i="8"/>
  <c r="J680" i="8"/>
  <c r="J679" i="8"/>
  <c r="F679" i="8"/>
  <c r="G679" i="8"/>
  <c r="J678" i="8"/>
  <c r="J677" i="8"/>
  <c r="J676" i="8"/>
  <c r="F676" i="8"/>
  <c r="G676" i="8"/>
  <c r="J675" i="8"/>
  <c r="J674" i="8"/>
  <c r="J673" i="8"/>
  <c r="F673" i="8"/>
  <c r="G673" i="8"/>
  <c r="J672" i="8"/>
  <c r="J671" i="8"/>
  <c r="J670" i="8"/>
  <c r="F670" i="8"/>
  <c r="G670" i="8"/>
  <c r="J669" i="8"/>
  <c r="J668" i="8"/>
  <c r="J667" i="8"/>
  <c r="F667" i="8"/>
  <c r="G667" i="8"/>
  <c r="J666" i="8"/>
  <c r="J665" i="8"/>
  <c r="J664" i="8"/>
  <c r="F664" i="8"/>
  <c r="G664" i="8"/>
  <c r="J663" i="8"/>
  <c r="J662" i="8"/>
  <c r="J661" i="8"/>
  <c r="F661" i="8"/>
  <c r="G661" i="8"/>
  <c r="F663" i="8"/>
  <c r="G663" i="8"/>
  <c r="J660" i="8"/>
  <c r="J659" i="8"/>
  <c r="J658" i="8"/>
  <c r="F658" i="8"/>
  <c r="G658" i="8"/>
  <c r="F659" i="8"/>
  <c r="G659" i="8"/>
  <c r="J657" i="8"/>
  <c r="J656" i="8"/>
  <c r="J655" i="8"/>
  <c r="F655" i="8"/>
  <c r="G655" i="8"/>
  <c r="F656" i="8"/>
  <c r="G656" i="8"/>
  <c r="J645" i="8"/>
  <c r="J644" i="8"/>
  <c r="J643" i="8"/>
  <c r="G643" i="8"/>
  <c r="J642" i="8"/>
  <c r="G642" i="8"/>
  <c r="J641" i="8"/>
  <c r="G641" i="8"/>
  <c r="J640" i="8"/>
  <c r="G640" i="8"/>
  <c r="J639" i="8"/>
  <c r="J638" i="8"/>
  <c r="J637" i="8"/>
  <c r="G637" i="8"/>
  <c r="J636" i="8"/>
  <c r="J635" i="8"/>
  <c r="J634" i="8"/>
  <c r="F634" i="8"/>
  <c r="G634" i="8"/>
  <c r="F636" i="8"/>
  <c r="G636" i="8"/>
  <c r="J633" i="8"/>
  <c r="J632" i="8"/>
  <c r="J631" i="8"/>
  <c r="F631" i="8"/>
  <c r="G631" i="8"/>
  <c r="F633" i="8"/>
  <c r="G633" i="8"/>
  <c r="J630" i="8"/>
  <c r="J629" i="8"/>
  <c r="J628" i="8"/>
  <c r="F628" i="8"/>
  <c r="G628" i="8"/>
  <c r="F629" i="8"/>
  <c r="G629" i="8"/>
  <c r="J627" i="8"/>
  <c r="J626" i="8"/>
  <c r="J625" i="8"/>
  <c r="F625" i="8"/>
  <c r="G625" i="8"/>
  <c r="F627" i="8"/>
  <c r="G627" i="8"/>
  <c r="J624" i="8"/>
  <c r="J623" i="8"/>
  <c r="J622" i="8"/>
  <c r="F622" i="8"/>
  <c r="G622" i="8"/>
  <c r="F623" i="8"/>
  <c r="G623" i="8"/>
  <c r="J621" i="8"/>
  <c r="J620" i="8"/>
  <c r="J619" i="8"/>
  <c r="F619" i="8"/>
  <c r="G619" i="8"/>
  <c r="F621" i="8"/>
  <c r="G621" i="8"/>
  <c r="J618" i="8"/>
  <c r="J617" i="8"/>
  <c r="J616" i="8"/>
  <c r="F616" i="8"/>
  <c r="G616" i="8"/>
  <c r="F617" i="8"/>
  <c r="G617" i="8"/>
  <c r="J615" i="8"/>
  <c r="J614" i="8"/>
  <c r="J613" i="8"/>
  <c r="F613" i="8"/>
  <c r="G613" i="8"/>
  <c r="F615" i="8"/>
  <c r="G615" i="8"/>
  <c r="J612" i="8"/>
  <c r="J611" i="8"/>
  <c r="J610" i="8"/>
  <c r="F610" i="8"/>
  <c r="G610" i="8"/>
  <c r="F612" i="8"/>
  <c r="G612" i="8"/>
  <c r="J609" i="8"/>
  <c r="J608" i="8"/>
  <c r="J607" i="8"/>
  <c r="F607" i="8"/>
  <c r="G607" i="8"/>
  <c r="F609" i="8"/>
  <c r="G609" i="8"/>
  <c r="J606" i="8"/>
  <c r="J605" i="8"/>
  <c r="J604" i="8"/>
  <c r="F604" i="8"/>
  <c r="G604" i="8"/>
  <c r="F605" i="8"/>
  <c r="G605" i="8"/>
  <c r="J603" i="8"/>
  <c r="J602" i="8"/>
  <c r="J601" i="8"/>
  <c r="F601" i="8"/>
  <c r="G601" i="8"/>
  <c r="F602" i="8"/>
  <c r="G602" i="8"/>
  <c r="J600" i="8"/>
  <c r="J599" i="8"/>
  <c r="J598" i="8"/>
  <c r="F598" i="8"/>
  <c r="G598" i="8"/>
  <c r="F600" i="8"/>
  <c r="G600" i="8"/>
  <c r="J597" i="8"/>
  <c r="J596" i="8"/>
  <c r="J595" i="8"/>
  <c r="F595" i="8"/>
  <c r="G595" i="8"/>
  <c r="F596" i="8"/>
  <c r="G596" i="8"/>
  <c r="J585" i="8"/>
  <c r="J584" i="8"/>
  <c r="J583" i="8"/>
  <c r="G583" i="8"/>
  <c r="F585" i="8"/>
  <c r="G585" i="8"/>
  <c r="J582" i="8"/>
  <c r="G582" i="8"/>
  <c r="J581" i="8"/>
  <c r="G581" i="8"/>
  <c r="J580" i="8"/>
  <c r="G580" i="8"/>
  <c r="J579" i="8"/>
  <c r="J578" i="8"/>
  <c r="J577" i="8"/>
  <c r="G577" i="8"/>
  <c r="F579" i="8"/>
  <c r="G579" i="8"/>
  <c r="J576" i="8"/>
  <c r="J575" i="8"/>
  <c r="J574" i="8"/>
  <c r="F574" i="8"/>
  <c r="G574" i="8"/>
  <c r="F576" i="8"/>
  <c r="G576" i="8"/>
  <c r="J573" i="8"/>
  <c r="J572" i="8"/>
  <c r="J571" i="8"/>
  <c r="F571" i="8"/>
  <c r="G571" i="8"/>
  <c r="F573" i="8"/>
  <c r="G573" i="8"/>
  <c r="J570" i="8"/>
  <c r="J569" i="8"/>
  <c r="J568" i="8"/>
  <c r="F568" i="8"/>
  <c r="G568" i="8"/>
  <c r="F570" i="8"/>
  <c r="G570" i="8"/>
  <c r="J567" i="8"/>
  <c r="J566" i="8"/>
  <c r="J565" i="8"/>
  <c r="F565" i="8"/>
  <c r="G565" i="8"/>
  <c r="F567" i="8"/>
  <c r="G567" i="8"/>
  <c r="J564" i="8"/>
  <c r="J563" i="8"/>
  <c r="J562" i="8"/>
  <c r="F562" i="8"/>
  <c r="G562" i="8"/>
  <c r="F564" i="8"/>
  <c r="G564" i="8"/>
  <c r="J561" i="8"/>
  <c r="J560" i="8"/>
  <c r="J559" i="8"/>
  <c r="F559" i="8"/>
  <c r="G559" i="8"/>
  <c r="F561" i="8"/>
  <c r="G561" i="8"/>
  <c r="J558" i="8"/>
  <c r="J557" i="8"/>
  <c r="J556" i="8"/>
  <c r="F556" i="8"/>
  <c r="G556" i="8"/>
  <c r="F558" i="8"/>
  <c r="G558" i="8"/>
  <c r="J555" i="8"/>
  <c r="J554" i="8"/>
  <c r="J553" i="8"/>
  <c r="F553" i="8"/>
  <c r="G553" i="8"/>
  <c r="F555" i="8"/>
  <c r="G555" i="8"/>
  <c r="J552" i="8"/>
  <c r="J551" i="8"/>
  <c r="J550" i="8"/>
  <c r="F550" i="8"/>
  <c r="G550" i="8"/>
  <c r="F552" i="8"/>
  <c r="G552" i="8"/>
  <c r="J549" i="8"/>
  <c r="J548" i="8"/>
  <c r="J547" i="8"/>
  <c r="F547" i="8"/>
  <c r="G547" i="8"/>
  <c r="F549" i="8"/>
  <c r="G549" i="8"/>
  <c r="J546" i="8"/>
  <c r="J545" i="8"/>
  <c r="J544" i="8"/>
  <c r="F544" i="8"/>
  <c r="G544" i="8"/>
  <c r="F546" i="8"/>
  <c r="G546" i="8"/>
  <c r="J543" i="8"/>
  <c r="J542" i="8"/>
  <c r="J541" i="8"/>
  <c r="F541" i="8"/>
  <c r="G541" i="8"/>
  <c r="F543" i="8"/>
  <c r="G543" i="8"/>
  <c r="J540" i="8"/>
  <c r="J539" i="8"/>
  <c r="J538" i="8"/>
  <c r="F538" i="8"/>
  <c r="G538" i="8"/>
  <c r="F540" i="8"/>
  <c r="G540" i="8"/>
  <c r="J537" i="8"/>
  <c r="J536" i="8"/>
  <c r="J535" i="8"/>
  <c r="F535" i="8"/>
  <c r="G535" i="8"/>
  <c r="J525" i="8"/>
  <c r="J524" i="8"/>
  <c r="J523" i="8"/>
  <c r="G523" i="8"/>
  <c r="F524" i="8"/>
  <c r="G524" i="8"/>
  <c r="J522" i="8"/>
  <c r="G522" i="8"/>
  <c r="J521" i="8"/>
  <c r="G521" i="8"/>
  <c r="J520" i="8"/>
  <c r="G520" i="8"/>
  <c r="J519" i="8"/>
  <c r="J518" i="8"/>
  <c r="J517" i="8"/>
  <c r="G517" i="8"/>
  <c r="F518" i="8"/>
  <c r="G518" i="8"/>
  <c r="J516" i="8"/>
  <c r="J515" i="8"/>
  <c r="J514" i="8"/>
  <c r="F514" i="8"/>
  <c r="G514" i="8"/>
  <c r="F516" i="8"/>
  <c r="G516" i="8"/>
  <c r="J513" i="8"/>
  <c r="J512" i="8"/>
  <c r="J511" i="8"/>
  <c r="F511" i="8"/>
  <c r="G511" i="8"/>
  <c r="F513" i="8"/>
  <c r="G513" i="8"/>
  <c r="J510" i="8"/>
  <c r="J509" i="8"/>
  <c r="J508" i="8"/>
  <c r="F508" i="8"/>
  <c r="G508" i="8"/>
  <c r="F510" i="8"/>
  <c r="G510" i="8"/>
  <c r="J507" i="8"/>
  <c r="J506" i="8"/>
  <c r="J505" i="8"/>
  <c r="F505" i="8"/>
  <c r="G505" i="8"/>
  <c r="F507" i="8"/>
  <c r="G507" i="8"/>
  <c r="J504" i="8"/>
  <c r="J503" i="8"/>
  <c r="J502" i="8"/>
  <c r="F502" i="8"/>
  <c r="G502" i="8"/>
  <c r="F504" i="8"/>
  <c r="G504" i="8"/>
  <c r="J501" i="8"/>
  <c r="J500" i="8"/>
  <c r="J499" i="8"/>
  <c r="F499" i="8"/>
  <c r="G499" i="8"/>
  <c r="F501" i="8"/>
  <c r="G501" i="8"/>
  <c r="J498" i="8"/>
  <c r="J497" i="8"/>
  <c r="J496" i="8"/>
  <c r="F496" i="8"/>
  <c r="G496" i="8"/>
  <c r="F498" i="8"/>
  <c r="G498" i="8"/>
  <c r="J495" i="8"/>
  <c r="J494" i="8"/>
  <c r="J493" i="8"/>
  <c r="F493" i="8"/>
  <c r="G493" i="8"/>
  <c r="F495" i="8"/>
  <c r="G495" i="8"/>
  <c r="J492" i="8"/>
  <c r="J491" i="8"/>
  <c r="J490" i="8"/>
  <c r="F490" i="8"/>
  <c r="G490" i="8"/>
  <c r="F492" i="8"/>
  <c r="G492" i="8"/>
  <c r="J489" i="8"/>
  <c r="J488" i="8"/>
  <c r="J487" i="8"/>
  <c r="F487" i="8"/>
  <c r="G487" i="8"/>
  <c r="F489" i="8"/>
  <c r="G489" i="8"/>
  <c r="J486" i="8"/>
  <c r="J485" i="8"/>
  <c r="J484" i="8"/>
  <c r="F484" i="8"/>
  <c r="G484" i="8"/>
  <c r="F486" i="8"/>
  <c r="G486" i="8"/>
  <c r="J483" i="8"/>
  <c r="J482" i="8"/>
  <c r="J481" i="8"/>
  <c r="F481" i="8"/>
  <c r="G481" i="8"/>
  <c r="F483" i="8"/>
  <c r="G483" i="8"/>
  <c r="J480" i="8"/>
  <c r="J479" i="8"/>
  <c r="J478" i="8"/>
  <c r="F478" i="8"/>
  <c r="G478" i="8"/>
  <c r="F480" i="8"/>
  <c r="G480" i="8"/>
  <c r="J477" i="8"/>
  <c r="J476" i="8"/>
  <c r="J475" i="8"/>
  <c r="F475" i="8"/>
  <c r="G475" i="8"/>
  <c r="J465" i="8"/>
  <c r="J464" i="8"/>
  <c r="J463" i="8"/>
  <c r="G463" i="8"/>
  <c r="F465" i="8"/>
  <c r="G465" i="8"/>
  <c r="J462" i="8"/>
  <c r="G462" i="8"/>
  <c r="J461" i="8"/>
  <c r="G461" i="8"/>
  <c r="J460" i="8"/>
  <c r="G460" i="8"/>
  <c r="J459" i="8"/>
  <c r="J458" i="8"/>
  <c r="J457" i="8"/>
  <c r="G457" i="8"/>
  <c r="F459" i="8"/>
  <c r="G459" i="8"/>
  <c r="J456" i="8"/>
  <c r="J455" i="8"/>
  <c r="J454" i="8"/>
  <c r="F454" i="8"/>
  <c r="G454" i="8"/>
  <c r="J453" i="8"/>
  <c r="J452" i="8"/>
  <c r="J451" i="8"/>
  <c r="F451" i="8"/>
  <c r="G451" i="8"/>
  <c r="J450" i="8"/>
  <c r="J449" i="8"/>
  <c r="J448" i="8"/>
  <c r="F448" i="8"/>
  <c r="G448" i="8"/>
  <c r="J447" i="8"/>
  <c r="J446" i="8"/>
  <c r="J445" i="8"/>
  <c r="F445" i="8"/>
  <c r="G445" i="8"/>
  <c r="J444" i="8"/>
  <c r="J443" i="8"/>
  <c r="J442" i="8"/>
  <c r="F442" i="8"/>
  <c r="G442" i="8"/>
  <c r="J441" i="8"/>
  <c r="J440" i="8"/>
  <c r="J439" i="8"/>
  <c r="F439" i="8"/>
  <c r="G439" i="8"/>
  <c r="J438" i="8"/>
  <c r="J437" i="8"/>
  <c r="J436" i="8"/>
  <c r="F436" i="8"/>
  <c r="G436" i="8"/>
  <c r="J435" i="8"/>
  <c r="J434" i="8"/>
  <c r="J433" i="8"/>
  <c r="F433" i="8"/>
  <c r="G433" i="8"/>
  <c r="J432" i="8"/>
  <c r="J431" i="8"/>
  <c r="J430" i="8"/>
  <c r="F430" i="8"/>
  <c r="G430" i="8"/>
  <c r="F432" i="8"/>
  <c r="G432" i="8"/>
  <c r="J429" i="8"/>
  <c r="J428" i="8"/>
  <c r="J427" i="8"/>
  <c r="F427" i="8"/>
  <c r="G427" i="8"/>
  <c r="F429" i="8"/>
  <c r="G429" i="8"/>
  <c r="J426" i="8"/>
  <c r="J425" i="8"/>
  <c r="J424" i="8"/>
  <c r="F424" i="8"/>
  <c r="G424" i="8"/>
  <c r="F426" i="8"/>
  <c r="G426" i="8"/>
  <c r="J423" i="8"/>
  <c r="J422" i="8"/>
  <c r="J421" i="8"/>
  <c r="F421" i="8"/>
  <c r="G421" i="8"/>
  <c r="F423" i="8"/>
  <c r="G423" i="8"/>
  <c r="J420" i="8"/>
  <c r="J419" i="8"/>
  <c r="J418" i="8"/>
  <c r="F418" i="8"/>
  <c r="G418" i="8"/>
  <c r="F420" i="8"/>
  <c r="G420" i="8"/>
  <c r="J417" i="8"/>
  <c r="J416" i="8"/>
  <c r="J415" i="8"/>
  <c r="F415" i="8"/>
  <c r="G415" i="8"/>
  <c r="F417" i="8"/>
  <c r="G417" i="8"/>
  <c r="J405" i="8"/>
  <c r="J404" i="8"/>
  <c r="J403" i="8"/>
  <c r="G403" i="8"/>
  <c r="F404" i="8"/>
  <c r="G404" i="8"/>
  <c r="J402" i="8"/>
  <c r="G402" i="8"/>
  <c r="J401" i="8"/>
  <c r="G401" i="8"/>
  <c r="J400" i="8"/>
  <c r="G400" i="8"/>
  <c r="J399" i="8"/>
  <c r="J398" i="8"/>
  <c r="J397" i="8"/>
  <c r="G397" i="8"/>
  <c r="F399" i="8"/>
  <c r="G399" i="8"/>
  <c r="J396" i="8"/>
  <c r="J395" i="8"/>
  <c r="J394" i="8"/>
  <c r="F394" i="8"/>
  <c r="G394" i="8"/>
  <c r="F396" i="8"/>
  <c r="G396" i="8"/>
  <c r="J393" i="8"/>
  <c r="J392" i="8"/>
  <c r="J391" i="8"/>
  <c r="F391" i="8"/>
  <c r="G391" i="8"/>
  <c r="F393" i="8"/>
  <c r="G393" i="8"/>
  <c r="J390" i="8"/>
  <c r="J389" i="8"/>
  <c r="J388" i="8"/>
  <c r="F388" i="8"/>
  <c r="G388" i="8"/>
  <c r="F390" i="8"/>
  <c r="G390" i="8"/>
  <c r="J387" i="8"/>
  <c r="J386" i="8"/>
  <c r="J385" i="8"/>
  <c r="F385" i="8"/>
  <c r="G385" i="8"/>
  <c r="F387" i="8"/>
  <c r="G387" i="8"/>
  <c r="J384" i="8"/>
  <c r="J383" i="8"/>
  <c r="J382" i="8"/>
  <c r="F382" i="8"/>
  <c r="G382" i="8"/>
  <c r="F384" i="8"/>
  <c r="G384" i="8"/>
  <c r="J381" i="8"/>
  <c r="J380" i="8"/>
  <c r="J379" i="8"/>
  <c r="F379" i="8"/>
  <c r="G379" i="8"/>
  <c r="F381" i="8"/>
  <c r="G381" i="8"/>
  <c r="J378" i="8"/>
  <c r="J377" i="8"/>
  <c r="J376" i="8"/>
  <c r="F376" i="8"/>
  <c r="G376" i="8"/>
  <c r="F378" i="8"/>
  <c r="G378" i="8"/>
  <c r="J375" i="8"/>
  <c r="J374" i="8"/>
  <c r="J373" i="8"/>
  <c r="F373" i="8"/>
  <c r="G373" i="8"/>
  <c r="F375" i="8"/>
  <c r="G375" i="8"/>
  <c r="J372" i="8"/>
  <c r="J371" i="8"/>
  <c r="J370" i="8"/>
  <c r="F370" i="8"/>
  <c r="G370" i="8"/>
  <c r="F372" i="8"/>
  <c r="G372" i="8"/>
  <c r="J369" i="8"/>
  <c r="J368" i="8"/>
  <c r="J367" i="8"/>
  <c r="F367" i="8"/>
  <c r="G367" i="8"/>
  <c r="F369" i="8"/>
  <c r="G369" i="8"/>
  <c r="J366" i="8"/>
  <c r="J365" i="8"/>
  <c r="J364" i="8"/>
  <c r="F364" i="8"/>
  <c r="G364" i="8"/>
  <c r="F366" i="8"/>
  <c r="G366" i="8"/>
  <c r="J363" i="8"/>
  <c r="J362" i="8"/>
  <c r="J361" i="8"/>
  <c r="F361" i="8"/>
  <c r="G361" i="8"/>
  <c r="F363" i="8"/>
  <c r="G363" i="8"/>
  <c r="J360" i="8"/>
  <c r="J359" i="8"/>
  <c r="J358" i="8"/>
  <c r="F358" i="8"/>
  <c r="G358" i="8"/>
  <c r="F360" i="8"/>
  <c r="G360" i="8"/>
  <c r="J357" i="8"/>
  <c r="J356" i="8"/>
  <c r="J355" i="8"/>
  <c r="F355" i="8"/>
  <c r="G355" i="8"/>
  <c r="F357" i="8"/>
  <c r="G357" i="8"/>
  <c r="J345" i="8"/>
  <c r="J344" i="8"/>
  <c r="J343" i="8"/>
  <c r="G343" i="8"/>
  <c r="F344" i="8"/>
  <c r="G344" i="8"/>
  <c r="J342" i="8"/>
  <c r="G342" i="8"/>
  <c r="J341" i="8"/>
  <c r="G341" i="8"/>
  <c r="J340" i="8"/>
  <c r="G340" i="8"/>
  <c r="J339" i="8"/>
  <c r="J338" i="8"/>
  <c r="J337" i="8"/>
  <c r="G337" i="8"/>
  <c r="F338" i="8"/>
  <c r="G338" i="8"/>
  <c r="J336" i="8"/>
  <c r="J335" i="8"/>
  <c r="J334" i="8"/>
  <c r="F334" i="8"/>
  <c r="G334" i="8"/>
  <c r="J333" i="8"/>
  <c r="J332" i="8"/>
  <c r="J331" i="8"/>
  <c r="F331" i="8"/>
  <c r="G331" i="8"/>
  <c r="J330" i="8"/>
  <c r="J329" i="8"/>
  <c r="J328" i="8"/>
  <c r="F328" i="8"/>
  <c r="G328" i="8"/>
  <c r="J327" i="8"/>
  <c r="J326" i="8"/>
  <c r="J325" i="8"/>
  <c r="F325" i="8"/>
  <c r="G325" i="8"/>
  <c r="J324" i="8"/>
  <c r="J323" i="8"/>
  <c r="J322" i="8"/>
  <c r="F322" i="8"/>
  <c r="G322" i="8"/>
  <c r="J321" i="8"/>
  <c r="J320" i="8"/>
  <c r="J319" i="8"/>
  <c r="F319" i="8"/>
  <c r="G319" i="8"/>
  <c r="J318" i="8"/>
  <c r="J317" i="8"/>
  <c r="J316" i="8"/>
  <c r="F316" i="8"/>
  <c r="G316" i="8"/>
  <c r="J315" i="8"/>
  <c r="J314" i="8"/>
  <c r="J313" i="8"/>
  <c r="F313" i="8"/>
  <c r="G313" i="8"/>
  <c r="J312" i="8"/>
  <c r="J311" i="8"/>
  <c r="J310" i="8"/>
  <c r="F310" i="8"/>
  <c r="G310" i="8"/>
  <c r="J309" i="8"/>
  <c r="J308" i="8"/>
  <c r="J307" i="8"/>
  <c r="F307" i="8"/>
  <c r="G307" i="8"/>
  <c r="J306" i="8"/>
  <c r="J305" i="8"/>
  <c r="J304" i="8"/>
  <c r="F304" i="8"/>
  <c r="G304" i="8"/>
  <c r="J303" i="8"/>
  <c r="J302" i="8"/>
  <c r="J301" i="8"/>
  <c r="F301" i="8"/>
  <c r="G301" i="8"/>
  <c r="J300" i="8"/>
  <c r="J299" i="8"/>
  <c r="J298" i="8"/>
  <c r="F298" i="8"/>
  <c r="G298" i="8"/>
  <c r="J297" i="8"/>
  <c r="J296" i="8"/>
  <c r="J295" i="8"/>
  <c r="F295" i="8"/>
  <c r="G295" i="8"/>
  <c r="J285" i="8"/>
  <c r="J284" i="8"/>
  <c r="J283" i="8"/>
  <c r="G283" i="8"/>
  <c r="F285" i="8"/>
  <c r="G285" i="8"/>
  <c r="J282" i="8"/>
  <c r="G282" i="8"/>
  <c r="J281" i="8"/>
  <c r="G281" i="8"/>
  <c r="J280" i="8"/>
  <c r="G280" i="8"/>
  <c r="J279" i="8"/>
  <c r="J278" i="8"/>
  <c r="J277" i="8"/>
  <c r="G277" i="8"/>
  <c r="F279" i="8"/>
  <c r="G279" i="8"/>
  <c r="J276" i="8"/>
  <c r="J275" i="8"/>
  <c r="J274" i="8"/>
  <c r="F274" i="8"/>
  <c r="G274" i="8"/>
  <c r="J273" i="8"/>
  <c r="J272" i="8"/>
  <c r="J271" i="8"/>
  <c r="F271" i="8"/>
  <c r="G271" i="8"/>
  <c r="J270" i="8"/>
  <c r="J269" i="8"/>
  <c r="J268" i="8"/>
  <c r="F268" i="8"/>
  <c r="G268" i="8"/>
  <c r="J267" i="8"/>
  <c r="J266" i="8"/>
  <c r="J265" i="8"/>
  <c r="F265" i="8"/>
  <c r="G265" i="8"/>
  <c r="J264" i="8"/>
  <c r="J263" i="8"/>
  <c r="J262" i="8"/>
  <c r="F262" i="8"/>
  <c r="G262" i="8"/>
  <c r="J261" i="8"/>
  <c r="J260" i="8"/>
  <c r="J259" i="8"/>
  <c r="F259" i="8"/>
  <c r="G259" i="8"/>
  <c r="J258" i="8"/>
  <c r="J257" i="8"/>
  <c r="J256" i="8"/>
  <c r="F256" i="8"/>
  <c r="G256" i="8"/>
  <c r="J255" i="8"/>
  <c r="J254" i="8"/>
  <c r="J253" i="8"/>
  <c r="F253" i="8"/>
  <c r="G253" i="8"/>
  <c r="J252" i="8"/>
  <c r="J251" i="8"/>
  <c r="J250" i="8"/>
  <c r="F250" i="8"/>
  <c r="G250" i="8"/>
  <c r="J249" i="8"/>
  <c r="J248" i="8"/>
  <c r="J247" i="8"/>
  <c r="F247" i="8"/>
  <c r="G247" i="8"/>
  <c r="J246" i="8"/>
  <c r="J245" i="8"/>
  <c r="J244" i="8"/>
  <c r="F244" i="8"/>
  <c r="G244" i="8"/>
  <c r="J243" i="8"/>
  <c r="J242" i="8"/>
  <c r="J241" i="8"/>
  <c r="F241" i="8"/>
  <c r="G241" i="8"/>
  <c r="J240" i="8"/>
  <c r="J239" i="8"/>
  <c r="J238" i="8"/>
  <c r="F238" i="8"/>
  <c r="G238" i="8"/>
  <c r="J237" i="8"/>
  <c r="J236" i="8"/>
  <c r="J235" i="8"/>
  <c r="F235" i="8"/>
  <c r="G235" i="8"/>
  <c r="J225" i="8"/>
  <c r="J224" i="8"/>
  <c r="J223" i="8"/>
  <c r="F223" i="8"/>
  <c r="G223" i="8"/>
  <c r="J100" i="8"/>
  <c r="J99" i="8"/>
  <c r="J89" i="8"/>
  <c r="G89" i="8"/>
  <c r="J79" i="8"/>
  <c r="G79" i="8"/>
  <c r="J38" i="8"/>
  <c r="G38" i="8"/>
  <c r="K199" i="7"/>
  <c r="K198" i="7"/>
  <c r="K197" i="7"/>
  <c r="K196" i="7"/>
  <c r="K195" i="7"/>
  <c r="K194" i="7"/>
  <c r="K193" i="7"/>
  <c r="K192" i="7"/>
  <c r="K191" i="7"/>
  <c r="K180" i="7"/>
  <c r="K179" i="7"/>
  <c r="K178" i="7"/>
  <c r="K177" i="7"/>
  <c r="K176" i="7"/>
  <c r="K175" i="7"/>
  <c r="K174" i="7"/>
  <c r="K173" i="7"/>
  <c r="K172" i="7"/>
  <c r="K161" i="7"/>
  <c r="K160" i="7"/>
  <c r="K159" i="7"/>
  <c r="K158" i="7"/>
  <c r="K157" i="7"/>
  <c r="K156" i="7"/>
  <c r="K155" i="7"/>
  <c r="K154" i="7"/>
  <c r="K153" i="7"/>
  <c r="K142" i="7"/>
  <c r="K141" i="7"/>
  <c r="K140" i="7"/>
  <c r="K139" i="7"/>
  <c r="K138" i="7"/>
  <c r="K137" i="7"/>
  <c r="K136" i="7"/>
  <c r="K135" i="7"/>
  <c r="K134" i="7"/>
  <c r="K123" i="7"/>
  <c r="K122" i="7"/>
  <c r="K121" i="7"/>
  <c r="K120" i="7"/>
  <c r="K119" i="7"/>
  <c r="K118" i="7"/>
  <c r="K117" i="7"/>
  <c r="K116" i="7"/>
  <c r="K115" i="7"/>
  <c r="K104" i="7"/>
  <c r="K103" i="7"/>
  <c r="K102" i="7"/>
  <c r="K101" i="7"/>
  <c r="K100" i="7"/>
  <c r="K99" i="7"/>
  <c r="K98" i="7"/>
  <c r="K97" i="7"/>
  <c r="K96" i="7"/>
  <c r="K72" i="7"/>
  <c r="K71" i="7"/>
  <c r="K70" i="7"/>
  <c r="J199" i="7"/>
  <c r="F199" i="7"/>
  <c r="G199" i="7"/>
  <c r="J198" i="7"/>
  <c r="G198" i="7"/>
  <c r="J197" i="7"/>
  <c r="E197" i="7"/>
  <c r="G197" i="7"/>
  <c r="J196" i="7"/>
  <c r="E196" i="7"/>
  <c r="G196" i="7"/>
  <c r="J195" i="7"/>
  <c r="E195" i="7"/>
  <c r="G195" i="7"/>
  <c r="J194" i="7"/>
  <c r="G194" i="7"/>
  <c r="J193" i="7"/>
  <c r="G193" i="7"/>
  <c r="J192" i="7"/>
  <c r="E192" i="7"/>
  <c r="G192" i="7"/>
  <c r="J191" i="7"/>
  <c r="E191" i="7"/>
  <c r="G191" i="7"/>
  <c r="J190" i="7"/>
  <c r="G190" i="7"/>
  <c r="J180" i="7"/>
  <c r="F180" i="7"/>
  <c r="G180" i="7"/>
  <c r="J179" i="7"/>
  <c r="G179" i="7"/>
  <c r="J178" i="7"/>
  <c r="E178" i="7"/>
  <c r="G178" i="7"/>
  <c r="J177" i="7"/>
  <c r="E177" i="7"/>
  <c r="G177" i="7"/>
  <c r="J176" i="7"/>
  <c r="E176" i="7"/>
  <c r="G176" i="7"/>
  <c r="J175" i="7"/>
  <c r="G175" i="7"/>
  <c r="J174" i="7"/>
  <c r="G174" i="7"/>
  <c r="J173" i="7"/>
  <c r="E173" i="7"/>
  <c r="G173" i="7"/>
  <c r="J172" i="7"/>
  <c r="E172" i="7"/>
  <c r="G172" i="7"/>
  <c r="J171" i="7"/>
  <c r="G171" i="7"/>
  <c r="J161" i="7"/>
  <c r="F161" i="7"/>
  <c r="G161" i="7"/>
  <c r="J160" i="7"/>
  <c r="G160" i="7"/>
  <c r="J159" i="7"/>
  <c r="E159" i="7"/>
  <c r="G159" i="7"/>
  <c r="J158" i="7"/>
  <c r="E158" i="7"/>
  <c r="G158" i="7"/>
  <c r="J157" i="7"/>
  <c r="E157" i="7"/>
  <c r="G157" i="7"/>
  <c r="J156" i="7"/>
  <c r="G156" i="7"/>
  <c r="J155" i="7"/>
  <c r="G155" i="7"/>
  <c r="J154" i="7"/>
  <c r="E154" i="7"/>
  <c r="G154" i="7"/>
  <c r="J153" i="7"/>
  <c r="E153" i="7"/>
  <c r="G153" i="7"/>
  <c r="J152" i="7"/>
  <c r="G152" i="7"/>
  <c r="J142" i="7"/>
  <c r="F142" i="7"/>
  <c r="G142" i="7"/>
  <c r="J141" i="7"/>
  <c r="G141" i="7"/>
  <c r="J140" i="7"/>
  <c r="E140" i="7"/>
  <c r="G140" i="7"/>
  <c r="J139" i="7"/>
  <c r="E139" i="7"/>
  <c r="G139" i="7"/>
  <c r="J138" i="7"/>
  <c r="E138" i="7"/>
  <c r="G138" i="7"/>
  <c r="J137" i="7"/>
  <c r="G137" i="7"/>
  <c r="J136" i="7"/>
  <c r="G136" i="7"/>
  <c r="J135" i="7"/>
  <c r="E135" i="7"/>
  <c r="G135" i="7"/>
  <c r="J134" i="7"/>
  <c r="E134" i="7"/>
  <c r="G134" i="7"/>
  <c r="J133" i="7"/>
  <c r="G133" i="7"/>
  <c r="J123" i="7"/>
  <c r="F123" i="7"/>
  <c r="G123" i="7"/>
  <c r="J122" i="7"/>
  <c r="G122" i="7"/>
  <c r="J121" i="7"/>
  <c r="E121" i="7"/>
  <c r="G121" i="7"/>
  <c r="J120" i="7"/>
  <c r="E120" i="7"/>
  <c r="G120" i="7"/>
  <c r="J119" i="7"/>
  <c r="E119" i="7"/>
  <c r="G119" i="7"/>
  <c r="J118" i="7"/>
  <c r="G118" i="7"/>
  <c r="J117" i="7"/>
  <c r="G117" i="7"/>
  <c r="J116" i="7"/>
  <c r="E116" i="7"/>
  <c r="G116" i="7"/>
  <c r="J115" i="7"/>
  <c r="E115" i="7"/>
  <c r="G115" i="7"/>
  <c r="J114" i="7"/>
  <c r="G114" i="7"/>
  <c r="J104" i="7"/>
  <c r="F104" i="7"/>
  <c r="G104" i="7"/>
  <c r="J103" i="7"/>
  <c r="G103" i="7"/>
  <c r="J102" i="7"/>
  <c r="E102" i="7"/>
  <c r="G102" i="7"/>
  <c r="J101" i="7"/>
  <c r="E101" i="7"/>
  <c r="G101" i="7"/>
  <c r="J100" i="7"/>
  <c r="E100" i="7"/>
  <c r="G100" i="7"/>
  <c r="J99" i="7"/>
  <c r="G99" i="7"/>
  <c r="J98" i="7"/>
  <c r="G98" i="7"/>
  <c r="J97" i="7"/>
  <c r="E97" i="7"/>
  <c r="G97" i="7"/>
  <c r="J96" i="7"/>
  <c r="E96" i="7"/>
  <c r="G96" i="7"/>
  <c r="J95" i="7"/>
  <c r="G95" i="7"/>
  <c r="J85" i="7"/>
  <c r="G85" i="7"/>
  <c r="J84" i="7"/>
  <c r="G84" i="7"/>
  <c r="J83" i="7"/>
  <c r="E83" i="7"/>
  <c r="G83" i="7"/>
  <c r="J82" i="7"/>
  <c r="G82" i="7"/>
  <c r="J72" i="7"/>
  <c r="G72" i="7"/>
  <c r="J71" i="7"/>
  <c r="G71" i="7"/>
  <c r="J70" i="7"/>
  <c r="G70" i="7"/>
  <c r="J69" i="7"/>
  <c r="G69" i="7"/>
  <c r="J59" i="7"/>
  <c r="G59" i="7"/>
  <c r="J58" i="7"/>
  <c r="G58" i="7"/>
  <c r="J48" i="7"/>
  <c r="F48" i="7"/>
  <c r="G48" i="7"/>
  <c r="J47" i="7"/>
  <c r="G47" i="7"/>
  <c r="J46" i="7"/>
  <c r="G46" i="7"/>
  <c r="J36" i="7"/>
  <c r="G36" i="7"/>
  <c r="D122" i="9"/>
  <c r="D146" i="38"/>
  <c r="D77" i="42"/>
  <c r="H18" i="24"/>
  <c r="P18" i="24"/>
  <c r="D674" i="12"/>
  <c r="J21" i="33"/>
  <c r="P21" i="33"/>
  <c r="D574" i="12"/>
  <c r="J12" i="30"/>
  <c r="P12" i="30"/>
  <c r="D141" i="9"/>
  <c r="D198" i="9"/>
  <c r="D217" i="9"/>
  <c r="F278" i="8"/>
  <c r="G278" i="8"/>
  <c r="D96" i="43"/>
  <c r="L15" i="24"/>
  <c r="L65" i="24"/>
  <c r="D30" i="42"/>
  <c r="L16" i="24"/>
  <c r="P16" i="24"/>
  <c r="D41" i="40"/>
  <c r="D457" i="12"/>
  <c r="J9" i="22"/>
  <c r="P9" i="22"/>
  <c r="D500" i="12"/>
  <c r="J10" i="30"/>
  <c r="P10" i="30"/>
  <c r="D718" i="12"/>
  <c r="L23" i="33"/>
  <c r="P23" i="33"/>
  <c r="D757" i="12"/>
  <c r="J26" i="33"/>
  <c r="P26" i="33"/>
  <c r="D769" i="12"/>
  <c r="H28" i="24"/>
  <c r="P28" i="24"/>
  <c r="D590" i="12"/>
  <c r="H11" i="23"/>
  <c r="D179" i="9"/>
  <c r="D103" i="9"/>
  <c r="D27" i="9"/>
  <c r="D46" i="9"/>
  <c r="D160" i="9"/>
  <c r="F284" i="8"/>
  <c r="G284" i="8"/>
  <c r="F339" i="8"/>
  <c r="G339" i="8"/>
  <c r="F345" i="8"/>
  <c r="G345" i="8"/>
  <c r="F405" i="8"/>
  <c r="G405" i="8"/>
  <c r="F458" i="8"/>
  <c r="G458" i="8"/>
  <c r="F464" i="8"/>
  <c r="G464" i="8"/>
  <c r="F519" i="8"/>
  <c r="G519" i="8"/>
  <c r="F525" i="8"/>
  <c r="G525" i="8"/>
  <c r="F578" i="8"/>
  <c r="G578" i="8"/>
  <c r="F584" i="8"/>
  <c r="G584" i="8"/>
  <c r="F698" i="8"/>
  <c r="G698" i="8"/>
  <c r="F704" i="8"/>
  <c r="G704" i="8"/>
  <c r="F759" i="8"/>
  <c r="G759" i="8"/>
  <c r="F765" i="8"/>
  <c r="G765" i="8"/>
  <c r="F818" i="8"/>
  <c r="G818" i="8"/>
  <c r="F824" i="8"/>
  <c r="G824" i="8"/>
  <c r="F599" i="8"/>
  <c r="G599" i="8"/>
  <c r="F635" i="8"/>
  <c r="G635" i="8"/>
  <c r="F608" i="8"/>
  <c r="G608" i="8"/>
  <c r="D45" i="10"/>
  <c r="D137" i="10"/>
  <c r="D229" i="10"/>
  <c r="D252" i="10"/>
  <c r="D91" i="10"/>
  <c r="D183" i="10"/>
  <c r="F626" i="8"/>
  <c r="G626" i="8"/>
  <c r="F662" i="8"/>
  <c r="G662" i="8"/>
  <c r="F614" i="8"/>
  <c r="G614" i="8"/>
  <c r="F611" i="8"/>
  <c r="G611" i="8"/>
  <c r="F620" i="8"/>
  <c r="G620" i="8"/>
  <c r="F603" i="8"/>
  <c r="G603" i="8"/>
  <c r="F624" i="8"/>
  <c r="G624" i="8"/>
  <c r="F632" i="8"/>
  <c r="G632" i="8"/>
  <c r="D39" i="7"/>
  <c r="N18" i="21"/>
  <c r="D29" i="7"/>
  <c r="H10" i="21"/>
  <c r="D107" i="7"/>
  <c r="D126" i="7"/>
  <c r="D62" i="7"/>
  <c r="J10" i="44"/>
  <c r="P10" i="44"/>
  <c r="D164" i="7"/>
  <c r="D183"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P104" i="43"/>
  <c r="P106" i="43"/>
  <c r="P108" i="43"/>
  <c r="P110" i="43"/>
  <c r="P112" i="43"/>
  <c r="P114" i="43"/>
  <c r="P116" i="43"/>
  <c r="P118" i="43"/>
  <c r="P120" i="43"/>
  <c r="P122" i="43"/>
  <c r="P124" i="43"/>
  <c r="P126" i="43"/>
  <c r="P128" i="43"/>
  <c r="P130" i="43"/>
  <c r="P132" i="43"/>
  <c r="P134" i="43"/>
  <c r="P136" i="43"/>
  <c r="P93" i="43"/>
  <c r="D739" i="12"/>
  <c r="J25" i="33"/>
  <c r="P25" i="33"/>
  <c r="D708" i="12"/>
  <c r="L22" i="33"/>
  <c r="P22" i="33"/>
  <c r="D415" i="12"/>
  <c r="J15" i="21"/>
  <c r="P15" i="21"/>
  <c r="D490" i="12"/>
  <c r="L14" i="22"/>
  <c r="P14" i="22"/>
  <c r="D543" i="12"/>
  <c r="H11" i="30"/>
  <c r="P11" i="30"/>
  <c r="D600" i="12"/>
  <c r="J11" i="23"/>
  <c r="D631" i="12"/>
  <c r="H14" i="33"/>
  <c r="P14" i="33"/>
  <c r="D206" i="10"/>
  <c r="D160" i="10"/>
  <c r="D114" i="10"/>
  <c r="D68" i="10"/>
  <c r="F618" i="8"/>
  <c r="G618" i="8"/>
  <c r="F630" i="8"/>
  <c r="G630" i="8"/>
  <c r="F660" i="8"/>
  <c r="G660" i="8"/>
  <c r="F666" i="8"/>
  <c r="G666" i="8"/>
  <c r="F665" i="8"/>
  <c r="G665" i="8"/>
  <c r="F672" i="8"/>
  <c r="G672" i="8"/>
  <c r="F671" i="8"/>
  <c r="G671" i="8"/>
  <c r="F606" i="8"/>
  <c r="G606" i="8"/>
  <c r="F597" i="8"/>
  <c r="G597" i="8"/>
  <c r="F639" i="8"/>
  <c r="G639" i="8"/>
  <c r="F638" i="8"/>
  <c r="G638" i="8"/>
  <c r="F717" i="8"/>
  <c r="G717" i="8"/>
  <c r="F716" i="8"/>
  <c r="G716" i="8"/>
  <c r="F645" i="8"/>
  <c r="G645" i="8"/>
  <c r="F644" i="8"/>
  <c r="G644" i="8"/>
  <c r="F657" i="8"/>
  <c r="G657" i="8"/>
  <c r="F669" i="8"/>
  <c r="G669" i="8"/>
  <c r="F668" i="8"/>
  <c r="G668" i="8"/>
  <c r="F777" i="8"/>
  <c r="G777" i="8"/>
  <c r="F776" i="8"/>
  <c r="G776" i="8"/>
  <c r="F678" i="8"/>
  <c r="G678" i="8"/>
  <c r="F677" i="8"/>
  <c r="G677" i="8"/>
  <c r="F684" i="8"/>
  <c r="G684" i="8"/>
  <c r="F683" i="8"/>
  <c r="G683" i="8"/>
  <c r="F690" i="8"/>
  <c r="G690" i="8"/>
  <c r="F689" i="8"/>
  <c r="G689" i="8"/>
  <c r="F696" i="8"/>
  <c r="G696" i="8"/>
  <c r="F695" i="8"/>
  <c r="G695" i="8"/>
  <c r="F720" i="8"/>
  <c r="G720" i="8"/>
  <c r="F719" i="8"/>
  <c r="G719" i="8"/>
  <c r="F726" i="8"/>
  <c r="G726" i="8"/>
  <c r="F725" i="8"/>
  <c r="G725" i="8"/>
  <c r="F732" i="8"/>
  <c r="G732" i="8"/>
  <c r="F731" i="8"/>
  <c r="G731" i="8"/>
  <c r="F738" i="8"/>
  <c r="G738" i="8"/>
  <c r="F737" i="8"/>
  <c r="G737" i="8"/>
  <c r="F744" i="8"/>
  <c r="G744" i="8"/>
  <c r="F743" i="8"/>
  <c r="G743" i="8"/>
  <c r="F750" i="8"/>
  <c r="G750" i="8"/>
  <c r="F749" i="8"/>
  <c r="G749" i="8"/>
  <c r="F756" i="8"/>
  <c r="G756" i="8"/>
  <c r="F755" i="8"/>
  <c r="G755" i="8"/>
  <c r="F780" i="8"/>
  <c r="G780" i="8"/>
  <c r="F779" i="8"/>
  <c r="G779" i="8"/>
  <c r="F786" i="8"/>
  <c r="G786" i="8"/>
  <c r="F785" i="8"/>
  <c r="G785" i="8"/>
  <c r="F792" i="8"/>
  <c r="G792" i="8"/>
  <c r="F791" i="8"/>
  <c r="G791" i="8"/>
  <c r="F798" i="8"/>
  <c r="G798" i="8"/>
  <c r="F797" i="8"/>
  <c r="G797" i="8"/>
  <c r="F804" i="8"/>
  <c r="G804" i="8"/>
  <c r="F803" i="8"/>
  <c r="G803" i="8"/>
  <c r="F810" i="8"/>
  <c r="G810" i="8"/>
  <c r="F809" i="8"/>
  <c r="G809" i="8"/>
  <c r="F816" i="8"/>
  <c r="G816" i="8"/>
  <c r="F815" i="8"/>
  <c r="G815" i="8"/>
  <c r="F675" i="8"/>
  <c r="G675" i="8"/>
  <c r="F674" i="8"/>
  <c r="G674" i="8"/>
  <c r="F687" i="8"/>
  <c r="G687" i="8"/>
  <c r="F686" i="8"/>
  <c r="G686" i="8"/>
  <c r="F723" i="8"/>
  <c r="G723" i="8"/>
  <c r="F722" i="8"/>
  <c r="G722" i="8"/>
  <c r="F729" i="8"/>
  <c r="G729" i="8"/>
  <c r="F728" i="8"/>
  <c r="G728" i="8"/>
  <c r="F735" i="8"/>
  <c r="G735" i="8"/>
  <c r="F734" i="8"/>
  <c r="G734" i="8"/>
  <c r="F741" i="8"/>
  <c r="G741" i="8"/>
  <c r="F740" i="8"/>
  <c r="G740" i="8"/>
  <c r="F747" i="8"/>
  <c r="G747" i="8"/>
  <c r="F746" i="8"/>
  <c r="G746" i="8"/>
  <c r="F753" i="8"/>
  <c r="G753" i="8"/>
  <c r="F752" i="8"/>
  <c r="G752" i="8"/>
  <c r="F783" i="8"/>
  <c r="G783" i="8"/>
  <c r="F782" i="8"/>
  <c r="G782" i="8"/>
  <c r="F789" i="8"/>
  <c r="G789" i="8"/>
  <c r="F788" i="8"/>
  <c r="G788" i="8"/>
  <c r="F795" i="8"/>
  <c r="G795" i="8"/>
  <c r="F794" i="8"/>
  <c r="G794" i="8"/>
  <c r="F801" i="8"/>
  <c r="G801" i="8"/>
  <c r="F800" i="8"/>
  <c r="G800" i="8"/>
  <c r="F807" i="8"/>
  <c r="G807" i="8"/>
  <c r="F806" i="8"/>
  <c r="G806" i="8"/>
  <c r="F813" i="8"/>
  <c r="G813" i="8"/>
  <c r="F812" i="8"/>
  <c r="G812" i="8"/>
  <c r="F681" i="8"/>
  <c r="G681" i="8"/>
  <c r="F680" i="8"/>
  <c r="G680" i="8"/>
  <c r="F693" i="8"/>
  <c r="G693" i="8"/>
  <c r="F692" i="8"/>
  <c r="G692" i="8"/>
  <c r="F438" i="8"/>
  <c r="G438" i="8"/>
  <c r="F437" i="8"/>
  <c r="G437" i="8"/>
  <c r="F444" i="8"/>
  <c r="G444" i="8"/>
  <c r="F443" i="8"/>
  <c r="G443" i="8"/>
  <c r="F450" i="8"/>
  <c r="G450" i="8"/>
  <c r="F449" i="8"/>
  <c r="G449" i="8"/>
  <c r="F456" i="8"/>
  <c r="G456" i="8"/>
  <c r="F455" i="8"/>
  <c r="G455" i="8"/>
  <c r="F398" i="8"/>
  <c r="G398" i="8"/>
  <c r="F356" i="8"/>
  <c r="G356" i="8"/>
  <c r="F359" i="8"/>
  <c r="G359" i="8"/>
  <c r="F362" i="8"/>
  <c r="G362" i="8"/>
  <c r="F365" i="8"/>
  <c r="G365" i="8"/>
  <c r="F368" i="8"/>
  <c r="G368" i="8"/>
  <c r="F371" i="8"/>
  <c r="G371" i="8"/>
  <c r="F374" i="8"/>
  <c r="G374" i="8"/>
  <c r="F377" i="8"/>
  <c r="G377" i="8"/>
  <c r="F380" i="8"/>
  <c r="G380" i="8"/>
  <c r="F383" i="8"/>
  <c r="G383" i="8"/>
  <c r="F386" i="8"/>
  <c r="G386" i="8"/>
  <c r="F389" i="8"/>
  <c r="G389" i="8"/>
  <c r="F392" i="8"/>
  <c r="G392" i="8"/>
  <c r="F395" i="8"/>
  <c r="G395" i="8"/>
  <c r="F416" i="8"/>
  <c r="G416" i="8"/>
  <c r="F419" i="8"/>
  <c r="G419" i="8"/>
  <c r="F422" i="8"/>
  <c r="G422" i="8"/>
  <c r="F425" i="8"/>
  <c r="G425" i="8"/>
  <c r="F428" i="8"/>
  <c r="G428" i="8"/>
  <c r="F431" i="8"/>
  <c r="G431" i="8"/>
  <c r="F435" i="8"/>
  <c r="G435" i="8"/>
  <c r="F434" i="8"/>
  <c r="G434" i="8"/>
  <c r="F441" i="8"/>
  <c r="G441" i="8"/>
  <c r="F440" i="8"/>
  <c r="G440" i="8"/>
  <c r="F447" i="8"/>
  <c r="G447" i="8"/>
  <c r="F446" i="8"/>
  <c r="G446" i="8"/>
  <c r="F453" i="8"/>
  <c r="G453" i="8"/>
  <c r="F452" i="8"/>
  <c r="G452" i="8"/>
  <c r="F477" i="8"/>
  <c r="G477" i="8"/>
  <c r="F476" i="8"/>
  <c r="G476" i="8"/>
  <c r="F537" i="8"/>
  <c r="G537" i="8"/>
  <c r="F536" i="8"/>
  <c r="G536" i="8"/>
  <c r="F479" i="8"/>
  <c r="G479" i="8"/>
  <c r="F482" i="8"/>
  <c r="G482" i="8"/>
  <c r="F485" i="8"/>
  <c r="G485" i="8"/>
  <c r="F488" i="8"/>
  <c r="G488" i="8"/>
  <c r="F491" i="8"/>
  <c r="G491" i="8"/>
  <c r="F494" i="8"/>
  <c r="G494" i="8"/>
  <c r="F497" i="8"/>
  <c r="G497" i="8"/>
  <c r="F500" i="8"/>
  <c r="G500" i="8"/>
  <c r="F503" i="8"/>
  <c r="G503" i="8"/>
  <c r="F506" i="8"/>
  <c r="G506" i="8"/>
  <c r="F509" i="8"/>
  <c r="G509" i="8"/>
  <c r="F512" i="8"/>
  <c r="G512" i="8"/>
  <c r="F515" i="8"/>
  <c r="G515" i="8"/>
  <c r="F539" i="8"/>
  <c r="G539" i="8"/>
  <c r="F542" i="8"/>
  <c r="G542" i="8"/>
  <c r="F545" i="8"/>
  <c r="G545" i="8"/>
  <c r="F548" i="8"/>
  <c r="G548" i="8"/>
  <c r="F551" i="8"/>
  <c r="G551" i="8"/>
  <c r="F554" i="8"/>
  <c r="G554" i="8"/>
  <c r="F557" i="8"/>
  <c r="G557" i="8"/>
  <c r="F560" i="8"/>
  <c r="G560" i="8"/>
  <c r="F563" i="8"/>
  <c r="G563" i="8"/>
  <c r="F566" i="8"/>
  <c r="G566" i="8"/>
  <c r="F569" i="8"/>
  <c r="G569" i="8"/>
  <c r="F572" i="8"/>
  <c r="G572" i="8"/>
  <c r="F575" i="8"/>
  <c r="G575" i="8"/>
  <c r="F100" i="8"/>
  <c r="G100" i="8"/>
  <c r="F237" i="8"/>
  <c r="G237" i="8"/>
  <c r="F236" i="8"/>
  <c r="G236" i="8"/>
  <c r="F300" i="8"/>
  <c r="G300" i="8"/>
  <c r="F299" i="8"/>
  <c r="G299" i="8"/>
  <c r="F306" i="8"/>
  <c r="G306" i="8"/>
  <c r="F305" i="8"/>
  <c r="G305" i="8"/>
  <c r="F312" i="8"/>
  <c r="G312" i="8"/>
  <c r="F311" i="8"/>
  <c r="G311" i="8"/>
  <c r="F318" i="8"/>
  <c r="G318" i="8"/>
  <c r="F317" i="8"/>
  <c r="G317" i="8"/>
  <c r="F324" i="8"/>
  <c r="G324" i="8"/>
  <c r="F323" i="8"/>
  <c r="G323" i="8"/>
  <c r="F330" i="8"/>
  <c r="G330" i="8"/>
  <c r="F329" i="8"/>
  <c r="G329" i="8"/>
  <c r="F336" i="8"/>
  <c r="G336" i="8"/>
  <c r="F335" i="8"/>
  <c r="G335" i="8"/>
  <c r="F225" i="8"/>
  <c r="G225" i="8"/>
  <c r="F224" i="8"/>
  <c r="G224" i="8"/>
  <c r="F240" i="8"/>
  <c r="G240" i="8"/>
  <c r="F239" i="8"/>
  <c r="G239" i="8"/>
  <c r="F246" i="8"/>
  <c r="G246" i="8"/>
  <c r="F245" i="8"/>
  <c r="G245" i="8"/>
  <c r="F252" i="8"/>
  <c r="G252" i="8"/>
  <c r="F251" i="8"/>
  <c r="G251" i="8"/>
  <c r="F258" i="8"/>
  <c r="G258" i="8"/>
  <c r="F257" i="8"/>
  <c r="G257" i="8"/>
  <c r="F264" i="8"/>
  <c r="G264" i="8"/>
  <c r="F263" i="8"/>
  <c r="G263" i="8"/>
  <c r="F270" i="8"/>
  <c r="G270" i="8"/>
  <c r="F269" i="8"/>
  <c r="G269" i="8"/>
  <c r="F276" i="8"/>
  <c r="G276" i="8"/>
  <c r="F275" i="8"/>
  <c r="G275" i="8"/>
  <c r="F303" i="8"/>
  <c r="G303" i="8"/>
  <c r="F302" i="8"/>
  <c r="G302" i="8"/>
  <c r="F309" i="8"/>
  <c r="G309" i="8"/>
  <c r="F308" i="8"/>
  <c r="G308" i="8"/>
  <c r="F315" i="8"/>
  <c r="G315" i="8"/>
  <c r="F314" i="8"/>
  <c r="G314" i="8"/>
  <c r="F321" i="8"/>
  <c r="G321" i="8"/>
  <c r="F320" i="8"/>
  <c r="G320" i="8"/>
  <c r="F327" i="8"/>
  <c r="G327" i="8"/>
  <c r="F326" i="8"/>
  <c r="G326" i="8"/>
  <c r="F333" i="8"/>
  <c r="G333" i="8"/>
  <c r="F332" i="8"/>
  <c r="G332" i="8"/>
  <c r="F243" i="8"/>
  <c r="G243" i="8"/>
  <c r="F242" i="8"/>
  <c r="G242" i="8"/>
  <c r="F249" i="8"/>
  <c r="G249" i="8"/>
  <c r="F248" i="8"/>
  <c r="G248" i="8"/>
  <c r="F255" i="8"/>
  <c r="G255" i="8"/>
  <c r="F254" i="8"/>
  <c r="G254" i="8"/>
  <c r="F261" i="8"/>
  <c r="G261" i="8"/>
  <c r="F260" i="8"/>
  <c r="G260" i="8"/>
  <c r="F267" i="8"/>
  <c r="G267" i="8"/>
  <c r="F266" i="8"/>
  <c r="G266" i="8"/>
  <c r="F273" i="8"/>
  <c r="G273" i="8"/>
  <c r="F272" i="8"/>
  <c r="G272" i="8"/>
  <c r="F297" i="8"/>
  <c r="G297" i="8"/>
  <c r="F296" i="8"/>
  <c r="G296" i="8"/>
  <c r="D145" i="7"/>
  <c r="D88" i="7"/>
  <c r="D51" i="7"/>
  <c r="L9" i="44"/>
  <c r="P9" i="44"/>
  <c r="G20" i="46"/>
  <c r="H20" i="46"/>
  <c r="I20" i="46"/>
  <c r="J20" i="46"/>
  <c r="K20" i="46"/>
  <c r="L20" i="46"/>
  <c r="M20" i="46"/>
  <c r="N20" i="46"/>
  <c r="O20" i="46"/>
  <c r="P20" i="46"/>
  <c r="I21" i="27"/>
  <c r="G18" i="45"/>
  <c r="H18" i="45"/>
  <c r="I18" i="45"/>
  <c r="J18" i="45"/>
  <c r="K18" i="45"/>
  <c r="L18" i="45"/>
  <c r="M18" i="45"/>
  <c r="N18" i="45"/>
  <c r="O18" i="45"/>
  <c r="P18" i="45"/>
  <c r="I10" i="27"/>
  <c r="H39" i="22"/>
  <c r="I39" i="22"/>
  <c r="K39" i="22"/>
  <c r="M39" i="22"/>
  <c r="N39" i="22"/>
  <c r="O39" i="22"/>
  <c r="G39" i="22"/>
  <c r="P11" i="21"/>
  <c r="P23" i="21"/>
  <c r="J23" i="21"/>
  <c r="P11" i="23"/>
  <c r="J39" i="22"/>
  <c r="L39" i="22"/>
  <c r="P39" i="22"/>
  <c r="I6" i="27"/>
  <c r="D31" i="8"/>
  <c r="H11" i="33"/>
  <c r="P11" i="33"/>
  <c r="D348" i="8"/>
  <c r="D92" i="8"/>
  <c r="H55" i="24"/>
  <c r="P55" i="24"/>
  <c r="D588" i="8"/>
  <c r="D72" i="8"/>
  <c r="J37" i="24"/>
  <c r="D408" i="8"/>
  <c r="D768" i="8"/>
  <c r="D708" i="8"/>
  <c r="D648" i="8"/>
  <c r="D82" i="8"/>
  <c r="J38" i="24"/>
  <c r="P38" i="24"/>
  <c r="D288" i="8"/>
  <c r="D228" i="8"/>
  <c r="D528" i="8"/>
  <c r="D468" i="8"/>
  <c r="D216" i="8"/>
  <c r="P37" i="24"/>
  <c r="J65" i="24"/>
  <c r="I5" i="27"/>
  <c r="J37" i="40"/>
  <c r="J36" i="40"/>
  <c r="J35" i="40"/>
  <c r="J34" i="40"/>
  <c r="J33" i="40"/>
  <c r="J32" i="40"/>
  <c r="J31" i="40"/>
  <c r="J30" i="40"/>
  <c r="J29" i="40"/>
  <c r="J28" i="40"/>
  <c r="J27" i="40"/>
  <c r="J26" i="40"/>
  <c r="J25" i="40"/>
  <c r="J24" i="40"/>
  <c r="J23" i="40"/>
  <c r="J22" i="40"/>
  <c r="J21" i="40"/>
  <c r="J20" i="40"/>
  <c r="J19" i="40"/>
  <c r="J24" i="9"/>
  <c r="J23" i="9"/>
  <c r="J22" i="9"/>
  <c r="J21" i="9"/>
  <c r="J20" i="9"/>
  <c r="J19" i="9"/>
  <c r="K25" i="7"/>
  <c r="K24" i="7"/>
  <c r="K23" i="7"/>
  <c r="K22" i="7"/>
  <c r="K21" i="7"/>
  <c r="K20" i="7"/>
  <c r="K19" i="7"/>
  <c r="K18" i="7"/>
  <c r="P22" i="48"/>
  <c r="I13" i="27"/>
  <c r="O22" i="48"/>
  <c r="N22" i="48"/>
  <c r="M22" i="48"/>
  <c r="L22" i="48"/>
  <c r="K22" i="48"/>
  <c r="J22" i="48"/>
  <c r="I22" i="48"/>
  <c r="H22" i="48"/>
  <c r="G22" i="48"/>
  <c r="P13" i="47"/>
  <c r="I12" i="27"/>
  <c r="O13" i="47"/>
  <c r="N13" i="47"/>
  <c r="M13" i="47"/>
  <c r="L13" i="47"/>
  <c r="K13" i="47"/>
  <c r="J13" i="47"/>
  <c r="I13" i="47"/>
  <c r="H13" i="47"/>
  <c r="G13"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E146"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c r="AQ341" i="38"/>
  <c r="AE341" i="38"/>
  <c r="AI341" i="38"/>
  <c r="F341" i="38"/>
  <c r="J341" i="38"/>
  <c r="O12" i="44"/>
  <c r="P12" i="44"/>
  <c r="I19" i="27"/>
  <c r="O24" i="23"/>
  <c r="P24" i="23"/>
  <c r="I9" i="27"/>
  <c r="O27" i="33"/>
  <c r="P27" i="33"/>
  <c r="I11" i="27"/>
  <c r="O20" i="31"/>
  <c r="P20" i="31"/>
  <c r="I20" i="27"/>
  <c r="O35" i="30"/>
  <c r="P35" i="30"/>
  <c r="I8" i="27"/>
  <c r="O10" i="29"/>
  <c r="P10" i="29"/>
  <c r="I7" i="27"/>
  <c r="AR341" i="38"/>
  <c r="H341" i="38"/>
  <c r="J38" i="40"/>
  <c r="N65" i="24"/>
  <c r="M65" i="24"/>
  <c r="K65" i="24"/>
  <c r="I65" i="24"/>
  <c r="G65" i="24"/>
  <c r="K223" i="8"/>
  <c r="K224" i="8"/>
  <c r="K225"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L251" i="38"/>
  <c r="AK251" i="38"/>
  <c r="AJ251" i="38"/>
  <c r="AH251" i="38"/>
  <c r="AG251" i="38"/>
  <c r="AF251" i="38"/>
  <c r="AD251" i="38"/>
  <c r="AC251" i="38"/>
  <c r="AB251" i="38"/>
  <c r="E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282" i="8"/>
  <c r="K278" i="8"/>
  <c r="K274" i="8"/>
  <c r="K270" i="8"/>
  <c r="K266" i="8"/>
  <c r="K262" i="8"/>
  <c r="K258" i="8"/>
  <c r="K254" i="8"/>
  <c r="K250" i="8"/>
  <c r="K246" i="8"/>
  <c r="K242" i="8"/>
  <c r="K238" i="8"/>
  <c r="K279" i="8"/>
  <c r="K263" i="8"/>
  <c r="K247" i="8"/>
  <c r="K285" i="8"/>
  <c r="K281" i="8"/>
  <c r="K277" i="8"/>
  <c r="K273" i="8"/>
  <c r="K269" i="8"/>
  <c r="K265" i="8"/>
  <c r="K261" i="8"/>
  <c r="K257" i="8"/>
  <c r="K253" i="8"/>
  <c r="K249" i="8"/>
  <c r="K245" i="8"/>
  <c r="K241" i="8"/>
  <c r="K237" i="8"/>
  <c r="K283" i="8"/>
  <c r="K271" i="8"/>
  <c r="K267" i="8"/>
  <c r="K255" i="8"/>
  <c r="K251" i="8"/>
  <c r="K239" i="8"/>
  <c r="K284" i="8"/>
  <c r="K280" i="8"/>
  <c r="K276" i="8"/>
  <c r="K272" i="8"/>
  <c r="K268" i="8"/>
  <c r="K264" i="8"/>
  <c r="K260" i="8"/>
  <c r="K256" i="8"/>
  <c r="K252" i="8"/>
  <c r="K248" i="8"/>
  <c r="K244" i="8"/>
  <c r="K240" i="8"/>
  <c r="K236" i="8"/>
  <c r="K275" i="8"/>
  <c r="K259" i="8"/>
  <c r="K243" i="8"/>
  <c r="AG560" i="38"/>
  <c r="AL560" i="38"/>
  <c r="AH560" i="38"/>
  <c r="AN560" i="38"/>
  <c r="AK560" i="38"/>
  <c r="AP560" i="38"/>
  <c r="F550" i="38"/>
  <c r="J550" i="38"/>
  <c r="F555" i="38"/>
  <c r="H555" i="38"/>
  <c r="F559" i="38"/>
  <c r="H559" i="38"/>
  <c r="AD560" i="38"/>
  <c r="AJ560" i="38"/>
  <c r="AO560" i="38"/>
  <c r="F565" i="38"/>
  <c r="J565" i="38"/>
  <c r="F545" i="38"/>
  <c r="J545" i="38"/>
  <c r="AQ545" i="38"/>
  <c r="F553" i="38"/>
  <c r="H553" i="38"/>
  <c r="F557" i="38"/>
  <c r="J557" i="38"/>
  <c r="F562" i="38"/>
  <c r="J562" i="38"/>
  <c r="AM563" i="38"/>
  <c r="AM543" i="38"/>
  <c r="AM555" i="38"/>
  <c r="F563" i="38"/>
  <c r="H563" i="38"/>
  <c r="F544" i="38"/>
  <c r="H544" i="38"/>
  <c r="AE551" i="38"/>
  <c r="F552" i="38"/>
  <c r="H552" i="38"/>
  <c r="AI556" i="38"/>
  <c r="AQ562" i="38"/>
  <c r="AE543" i="38"/>
  <c r="AI544" i="38"/>
  <c r="AM548" i="38"/>
  <c r="AE552" i="38"/>
  <c r="AE547" i="38"/>
  <c r="F548" i="38"/>
  <c r="J548" i="38"/>
  <c r="AE549" i="38"/>
  <c r="AI550" i="38"/>
  <c r="F551" i="38"/>
  <c r="H551" i="38"/>
  <c r="AQ552" i="38"/>
  <c r="AM561" i="38"/>
  <c r="AQ565" i="38"/>
  <c r="AI553" i="38"/>
  <c r="F554" i="38"/>
  <c r="J554" i="38"/>
  <c r="AE556" i="38"/>
  <c r="AM564" i="38"/>
  <c r="F543" i="38"/>
  <c r="H543" i="38"/>
  <c r="AM544" i="38"/>
  <c r="F546" i="38"/>
  <c r="H546" i="38"/>
  <c r="AQ548" i="38"/>
  <c r="F549" i="38"/>
  <c r="H549" i="38"/>
  <c r="F556" i="38"/>
  <c r="AM557" i="38"/>
  <c r="F558" i="38"/>
  <c r="H558"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c r="AE537" i="38"/>
  <c r="F533" i="38"/>
  <c r="J533" i="38"/>
  <c r="F540" i="38"/>
  <c r="J540" i="38"/>
  <c r="AI539" i="38"/>
  <c r="F535" i="38"/>
  <c r="H535" i="38"/>
  <c r="F536" i="38"/>
  <c r="H536" i="38"/>
  <c r="F532" i="38"/>
  <c r="J532" i="38"/>
  <c r="AM532" i="38"/>
  <c r="AM538" i="38"/>
  <c r="AE536" i="38"/>
  <c r="F539" i="38"/>
  <c r="J539" i="38"/>
  <c r="AQ513" i="38"/>
  <c r="F529" i="38"/>
  <c r="J529" i="38"/>
  <c r="F530" i="38"/>
  <c r="H530" i="38"/>
  <c r="AI530" i="38"/>
  <c r="AM531" i="38"/>
  <c r="AI532" i="38"/>
  <c r="AQ538" i="38"/>
  <c r="AQ536" i="38"/>
  <c r="AQ537" i="38"/>
  <c r="AE538" i="38"/>
  <c r="AQ535" i="38"/>
  <c r="AM536" i="38"/>
  <c r="AE540" i="38"/>
  <c r="AE539" i="38"/>
  <c r="AM535" i="38"/>
  <c r="AI540" i="38"/>
  <c r="F538" i="38"/>
  <c r="H538" i="38"/>
  <c r="AM540" i="38"/>
  <c r="AM539" i="38"/>
  <c r="AI535" i="38"/>
  <c r="AM537" i="38"/>
  <c r="AQ539" i="38"/>
  <c r="AE535" i="38"/>
  <c r="AI537" i="38"/>
  <c r="AM530" i="38"/>
  <c r="AQ531" i="38"/>
  <c r="AM513" i="38"/>
  <c r="F514" i="38"/>
  <c r="J514" i="38"/>
  <c r="AE532" i="38"/>
  <c r="AE533" i="38"/>
  <c r="AQ532" i="38"/>
  <c r="AQ533" i="38"/>
  <c r="AQ529" i="38"/>
  <c r="AE530" i="38"/>
  <c r="F531" i="38"/>
  <c r="J531" i="38"/>
  <c r="AI531" i="38"/>
  <c r="AM533" i="38"/>
  <c r="AQ530" i="38"/>
  <c r="AE531" i="38"/>
  <c r="AI533" i="38"/>
  <c r="AI534" i="38"/>
  <c r="F534" i="38"/>
  <c r="J534" i="38"/>
  <c r="AE529" i="38"/>
  <c r="AM534" i="38"/>
  <c r="AM529" i="38"/>
  <c r="AQ534" i="38"/>
  <c r="AE534" i="38"/>
  <c r="AI529" i="38"/>
  <c r="F513" i="38"/>
  <c r="J513" i="38"/>
  <c r="AQ514" i="38"/>
  <c r="AE515" i="38"/>
  <c r="F516" i="38"/>
  <c r="H516" i="38"/>
  <c r="AI516" i="38"/>
  <c r="AQ518" i="38"/>
  <c r="AI513" i="38"/>
  <c r="AE513" i="38"/>
  <c r="F518" i="38"/>
  <c r="H518" i="38"/>
  <c r="AE517" i="38"/>
  <c r="AM516" i="38"/>
  <c r="AI511" i="38"/>
  <c r="AM512" i="38"/>
  <c r="F517" i="38"/>
  <c r="J517" i="38"/>
  <c r="AM518" i="38"/>
  <c r="AQ516" i="38"/>
  <c r="AM523" i="38"/>
  <c r="AM521" i="38"/>
  <c r="AQ511" i="38"/>
  <c r="AE512" i="38"/>
  <c r="AI514" i="38"/>
  <c r="AM515" i="38"/>
  <c r="AI517" i="38"/>
  <c r="AE518" i="38"/>
  <c r="AM511" i="38"/>
  <c r="AQ512" i="38"/>
  <c r="AE514" i="38"/>
  <c r="F515" i="38"/>
  <c r="J515" i="38"/>
  <c r="AI515" i="38"/>
  <c r="AQ517" i="38"/>
  <c r="AI520" i="38"/>
  <c r="F511" i="38"/>
  <c r="H511" i="38"/>
  <c r="AE511" i="38"/>
  <c r="F512" i="38"/>
  <c r="J512" i="38"/>
  <c r="AI512" i="38"/>
  <c r="AM514" i="38"/>
  <c r="AQ515" i="38"/>
  <c r="AE516" i="38"/>
  <c r="AM517" i="38"/>
  <c r="AI518" i="38"/>
  <c r="J518" i="38"/>
  <c r="AM504" i="38"/>
  <c r="AQ510" i="38"/>
  <c r="F510" i="38"/>
  <c r="J510" i="38"/>
  <c r="F524" i="38"/>
  <c r="J524" i="38"/>
  <c r="F522" i="38"/>
  <c r="J522" i="38"/>
  <c r="AI522" i="38"/>
  <c r="F520" i="38"/>
  <c r="J520" i="38"/>
  <c r="AE520" i="38"/>
  <c r="AI523" i="38"/>
  <c r="AI521" i="38"/>
  <c r="AE522" i="38"/>
  <c r="AE523" i="38"/>
  <c r="AQ519" i="38"/>
  <c r="AE521" i="38"/>
  <c r="AQ520" i="38"/>
  <c r="AQ523" i="38"/>
  <c r="AQ521" i="38"/>
  <c r="AM520" i="38"/>
  <c r="F506" i="38"/>
  <c r="H506" i="38"/>
  <c r="AE505" i="38"/>
  <c r="AM524" i="38"/>
  <c r="AE510" i="38"/>
  <c r="AE519" i="38"/>
  <c r="F521" i="38"/>
  <c r="J521" i="38"/>
  <c r="F504" i="38"/>
  <c r="J504" i="38"/>
  <c r="AM510" i="38"/>
  <c r="AM519" i="38"/>
  <c r="AQ522" i="38"/>
  <c r="AQ524" i="38"/>
  <c r="AI510" i="38"/>
  <c r="F519" i="38"/>
  <c r="J519" i="38"/>
  <c r="AI519" i="38"/>
  <c r="AM522" i="38"/>
  <c r="F508" i="38"/>
  <c r="J508" i="38"/>
  <c r="AQ505" i="38"/>
  <c r="AI525" i="38"/>
  <c r="AE524" i="38"/>
  <c r="AI505" i="38"/>
  <c r="F523" i="38"/>
  <c r="J523" i="38"/>
  <c r="AM505" i="38"/>
  <c r="F505" i="38"/>
  <c r="J505" i="38"/>
  <c r="AI524" i="38"/>
  <c r="AQ504" i="38"/>
  <c r="AM525" i="38"/>
  <c r="AI504" i="38"/>
  <c r="F525" i="38"/>
  <c r="H525" i="38"/>
  <c r="AE525" i="38"/>
  <c r="AE504" i="38"/>
  <c r="AI508" i="38"/>
  <c r="AE507" i="38"/>
  <c r="AQ506" i="38"/>
  <c r="AQ525" i="38"/>
  <c r="AM508" i="38"/>
  <c r="AI507" i="38"/>
  <c r="F507" i="38"/>
  <c r="J507" i="38"/>
  <c r="AE506" i="38"/>
  <c r="AQ508" i="38"/>
  <c r="AM507" i="38"/>
  <c r="AI506" i="38"/>
  <c r="AQ491" i="38"/>
  <c r="AQ503" i="38"/>
  <c r="AE508" i="38"/>
  <c r="AQ507" i="38"/>
  <c r="AM506" i="38"/>
  <c r="H504" i="38"/>
  <c r="AE502" i="38"/>
  <c r="AE503" i="38"/>
  <c r="F502" i="38"/>
  <c r="J502" i="38"/>
  <c r="AM502" i="38"/>
  <c r="AM503" i="38"/>
  <c r="AQ502" i="38"/>
  <c r="AI502" i="38"/>
  <c r="F503" i="38"/>
  <c r="H503" i="38"/>
  <c r="AI503" i="38"/>
  <c r="F493" i="38"/>
  <c r="J493" i="38"/>
  <c r="AI493" i="38"/>
  <c r="AM493" i="38"/>
  <c r="AI495" i="38"/>
  <c r="F496" i="38"/>
  <c r="H496" i="38"/>
  <c r="F490" i="38"/>
  <c r="J490" i="38"/>
  <c r="AI490" i="38"/>
  <c r="AM492" i="38"/>
  <c r="AE493" i="38"/>
  <c r="F494" i="38"/>
  <c r="J494" i="38"/>
  <c r="AM491" i="38"/>
  <c r="AE490" i="38"/>
  <c r="F492" i="38"/>
  <c r="J492" i="38"/>
  <c r="AQ493" i="38"/>
  <c r="AQ496" i="38"/>
  <c r="AQ494" i="38"/>
  <c r="F491" i="38"/>
  <c r="J491" i="38"/>
  <c r="AE491" i="38"/>
  <c r="AM494" i="38"/>
  <c r="AI492" i="38"/>
  <c r="AI491" i="38"/>
  <c r="AE495" i="38"/>
  <c r="F495" i="38"/>
  <c r="J495" i="38"/>
  <c r="AQ490" i="38"/>
  <c r="AE492" i="38"/>
  <c r="AI494" i="38"/>
  <c r="AM490" i="38"/>
  <c r="AQ492" i="38"/>
  <c r="AE494" i="38"/>
  <c r="F497" i="38"/>
  <c r="J497" i="38"/>
  <c r="AI497" i="38"/>
  <c r="AE496" i="38"/>
  <c r="AQ495" i="38"/>
  <c r="AM496" i="38"/>
  <c r="AM497" i="38"/>
  <c r="AM495" i="38"/>
  <c r="AI496" i="38"/>
  <c r="F486" i="38"/>
  <c r="J486" i="38"/>
  <c r="AE497" i="38"/>
  <c r="AM487" i="38"/>
  <c r="AQ486" i="38"/>
  <c r="AQ497" i="38"/>
  <c r="AE486" i="38"/>
  <c r="F487" i="38"/>
  <c r="J487" i="38"/>
  <c r="AM486" i="38"/>
  <c r="AI486" i="38"/>
  <c r="AQ487" i="38"/>
  <c r="F472" i="38"/>
  <c r="J472" i="38"/>
  <c r="AI487" i="38"/>
  <c r="AM479" i="38"/>
  <c r="AE481" i="38"/>
  <c r="F470" i="38"/>
  <c r="H470" i="38"/>
  <c r="AI470" i="38"/>
  <c r="AM471" i="38"/>
  <c r="AM475" i="38"/>
  <c r="AE487" i="38"/>
  <c r="AQ479" i="38"/>
  <c r="AM470" i="38"/>
  <c r="AQ471" i="38"/>
  <c r="AI473" i="38"/>
  <c r="AM474" i="38"/>
  <c r="AQ475" i="38"/>
  <c r="AI476" i="38"/>
  <c r="F477" i="38"/>
  <c r="H477" i="38"/>
  <c r="AI479" i="38"/>
  <c r="AE470" i="38"/>
  <c r="AI471" i="38"/>
  <c r="AI475" i="38"/>
  <c r="AE476" i="38"/>
  <c r="AQ477" i="38"/>
  <c r="AE479" i="38"/>
  <c r="AQ470" i="38"/>
  <c r="AE471" i="38"/>
  <c r="AQ472" i="38"/>
  <c r="AM473" i="38"/>
  <c r="AQ474" i="38"/>
  <c r="AE475" i="38"/>
  <c r="F476" i="38"/>
  <c r="J476" i="38"/>
  <c r="AI480" i="38"/>
  <c r="F481" i="38"/>
  <c r="J481" i="38"/>
  <c r="AQ478" i="38"/>
  <c r="F480" i="38"/>
  <c r="J480" i="38"/>
  <c r="AE472" i="38"/>
  <c r="AQ473" i="38"/>
  <c r="AE474" i="38"/>
  <c r="F475" i="38"/>
  <c r="J475" i="38"/>
  <c r="AE477" i="38"/>
  <c r="AQ476" i="38"/>
  <c r="AM477" i="38"/>
  <c r="AM472" i="38"/>
  <c r="F484" i="38"/>
  <c r="J484" i="38"/>
  <c r="AQ483" i="38"/>
  <c r="AE478" i="38"/>
  <c r="F479" i="38"/>
  <c r="J479" i="38"/>
  <c r="AQ481" i="38"/>
  <c r="F471" i="38"/>
  <c r="H471" i="38"/>
  <c r="AI472" i="38"/>
  <c r="F473" i="38"/>
  <c r="H473" i="38"/>
  <c r="AE473" i="38"/>
  <c r="F474" i="38"/>
  <c r="H474" i="38"/>
  <c r="AI474" i="38"/>
  <c r="AM476" i="38"/>
  <c r="AI477" i="38"/>
  <c r="J477" i="38"/>
  <c r="AE480" i="38"/>
  <c r="F482" i="38"/>
  <c r="J482" i="38"/>
  <c r="AM478" i="38"/>
  <c r="AQ480" i="38"/>
  <c r="AM481" i="38"/>
  <c r="AM484" i="38"/>
  <c r="AE483" i="38"/>
  <c r="F478" i="38"/>
  <c r="H478" i="38"/>
  <c r="AI478" i="38"/>
  <c r="AM480" i="38"/>
  <c r="AI481" i="38"/>
  <c r="AQ482" i="38"/>
  <c r="AM482" i="38"/>
  <c r="AM483" i="38"/>
  <c r="AQ484" i="38"/>
  <c r="AE482" i="38"/>
  <c r="AI482" i="38"/>
  <c r="F483" i="38"/>
  <c r="H483" i="38"/>
  <c r="AI483" i="38"/>
  <c r="AI484" i="38"/>
  <c r="AQ460" i="38"/>
  <c r="AM468" i="38"/>
  <c r="AE484" i="38"/>
  <c r="AE460" i="38"/>
  <c r="F461" i="38"/>
  <c r="J461" i="38"/>
  <c r="AQ468" i="38"/>
  <c r="AM460" i="38"/>
  <c r="AI468" i="38"/>
  <c r="AI460" i="38"/>
  <c r="AE468" i="38"/>
  <c r="F468" i="38"/>
  <c r="J468" i="38"/>
  <c r="AE463" i="38"/>
  <c r="AQ464" i="38"/>
  <c r="AM461" i="38"/>
  <c r="AI462" i="38"/>
  <c r="F460" i="38"/>
  <c r="J460" i="38"/>
  <c r="F464" i="38"/>
  <c r="J464" i="38"/>
  <c r="AI461" i="38"/>
  <c r="F462" i="38"/>
  <c r="J462" i="38"/>
  <c r="AE462" i="38"/>
  <c r="AE461" i="38"/>
  <c r="AQ462" i="38"/>
  <c r="AI465" i="38"/>
  <c r="AQ463" i="38"/>
  <c r="AI463" i="38"/>
  <c r="AM463" i="38"/>
  <c r="AQ461" i="38"/>
  <c r="AM462" i="38"/>
  <c r="AM464" i="38"/>
  <c r="F465" i="38"/>
  <c r="J465" i="38"/>
  <c r="AE465" i="38"/>
  <c r="F463" i="38"/>
  <c r="H463" i="38"/>
  <c r="AI464" i="38"/>
  <c r="AM400" i="38"/>
  <c r="AE464" i="38"/>
  <c r="AQ402" i="38"/>
  <c r="F456" i="38"/>
  <c r="H456" i="38"/>
  <c r="AM465" i="38"/>
  <c r="AQ465" i="38"/>
  <c r="AI414" i="38"/>
  <c r="AQ400" i="38"/>
  <c r="F401" i="38"/>
  <c r="J401" i="38"/>
  <c r="AM453" i="38"/>
  <c r="AQ456" i="38"/>
  <c r="AI400" i="38"/>
  <c r="AE400" i="38"/>
  <c r="AQ401" i="38"/>
  <c r="AQ453" i="38"/>
  <c r="AE456" i="38"/>
  <c r="AM456" i="38"/>
  <c r="AI456" i="38"/>
  <c r="F432" i="38"/>
  <c r="J432" i="38"/>
  <c r="AI435" i="38"/>
  <c r="F436" i="38"/>
  <c r="J436" i="38"/>
  <c r="F440" i="38"/>
  <c r="J440" i="38"/>
  <c r="F407" i="38"/>
  <c r="J407" i="38"/>
  <c r="F415" i="38"/>
  <c r="J415" i="38"/>
  <c r="AM401" i="38"/>
  <c r="AM402" i="38"/>
  <c r="AI450" i="38"/>
  <c r="AI430" i="38"/>
  <c r="AQ432" i="38"/>
  <c r="AI434" i="38"/>
  <c r="AQ414" i="38"/>
  <c r="F417" i="38"/>
  <c r="H417" i="38"/>
  <c r="F400" i="38"/>
  <c r="H400" i="38"/>
  <c r="AI401" i="38"/>
  <c r="F402" i="38"/>
  <c r="H402" i="38"/>
  <c r="AI402" i="38"/>
  <c r="F453" i="38"/>
  <c r="J453" i="38"/>
  <c r="AI453" i="38"/>
  <c r="F447" i="38"/>
  <c r="J447" i="38"/>
  <c r="F451" i="38"/>
  <c r="J451" i="38"/>
  <c r="F431" i="38"/>
  <c r="J431" i="38"/>
  <c r="F435" i="38"/>
  <c r="J435" i="38"/>
  <c r="F414" i="38"/>
  <c r="J414" i="38"/>
  <c r="AM414" i="38"/>
  <c r="AE401" i="38"/>
  <c r="AE402" i="38"/>
  <c r="AE453" i="38"/>
  <c r="AE434" i="38"/>
  <c r="AI406" i="38"/>
  <c r="AI410" i="38"/>
  <c r="AM411" i="38"/>
  <c r="AI422" i="38"/>
  <c r="AI426" i="38"/>
  <c r="AE427" i="38"/>
  <c r="AQ428" i="38"/>
  <c r="AQ434" i="38"/>
  <c r="AI418" i="38"/>
  <c r="AM418" i="38"/>
  <c r="F419" i="38"/>
  <c r="J419" i="38"/>
  <c r="AM424" i="38"/>
  <c r="AQ425" i="38"/>
  <c r="AE426" i="38"/>
  <c r="F427" i="38"/>
  <c r="J427" i="38"/>
  <c r="AM428" i="38"/>
  <c r="AM434" i="38"/>
  <c r="AE436" i="38"/>
  <c r="F437" i="38"/>
  <c r="J437" i="38"/>
  <c r="AI437" i="38"/>
  <c r="AQ438" i="38"/>
  <c r="F441" i="38"/>
  <c r="H441" i="38"/>
  <c r="AM442" i="38"/>
  <c r="AM404" i="38"/>
  <c r="F439" i="38"/>
  <c r="J439" i="38"/>
  <c r="AI407" i="38"/>
  <c r="AQ408" i="38"/>
  <c r="AQ409" i="38"/>
  <c r="F411" i="38"/>
  <c r="J411" i="38"/>
  <c r="F418" i="38"/>
  <c r="H418" i="38"/>
  <c r="AQ418" i="38"/>
  <c r="F421" i="38"/>
  <c r="H421" i="38"/>
  <c r="AI421" i="38"/>
  <c r="AM422" i="38"/>
  <c r="AM426" i="38"/>
  <c r="F428" i="38"/>
  <c r="J428" i="38"/>
  <c r="AM405" i="38"/>
  <c r="AQ406" i="38"/>
  <c r="AQ410" i="38"/>
  <c r="AE447" i="38"/>
  <c r="AE431" i="38"/>
  <c r="AE433" i="38"/>
  <c r="F434" i="38"/>
  <c r="J434" i="38"/>
  <c r="F438" i="38"/>
  <c r="H438" i="38"/>
  <c r="AI442" i="38"/>
  <c r="AQ444" i="38"/>
  <c r="F405" i="38"/>
  <c r="H405" i="38"/>
  <c r="AI405" i="38"/>
  <c r="AM406" i="38"/>
  <c r="AM410" i="38"/>
  <c r="F412" i="38"/>
  <c r="J412" i="38"/>
  <c r="AM415" i="38"/>
  <c r="AQ423" i="38"/>
  <c r="AM448" i="38"/>
  <c r="AQ449" i="38"/>
  <c r="AE450" i="38"/>
  <c r="AQ429" i="38"/>
  <c r="AE430" i="38"/>
  <c r="AI415" i="38"/>
  <c r="F416" i="38"/>
  <c r="J416" i="38"/>
  <c r="AI417" i="38"/>
  <c r="AM419" i="38"/>
  <c r="AI420" i="38"/>
  <c r="AM421" i="38"/>
  <c r="AQ422" i="38"/>
  <c r="F423" i="38"/>
  <c r="J423" i="38"/>
  <c r="AI424" i="38"/>
  <c r="AM425" i="38"/>
  <c r="AQ426" i="38"/>
  <c r="AM450" i="38"/>
  <c r="AM430" i="38"/>
  <c r="AI431" i="38"/>
  <c r="AM435" i="38"/>
  <c r="AE438" i="38"/>
  <c r="AQ442" i="38"/>
  <c r="AQ404" i="38"/>
  <c r="AQ405" i="38"/>
  <c r="AM407" i="38"/>
  <c r="AE409" i="38"/>
  <c r="F410" i="38"/>
  <c r="H410" i="38"/>
  <c r="AQ411" i="38"/>
  <c r="AI412" i="38"/>
  <c r="F413" i="38"/>
  <c r="H413" i="38"/>
  <c r="AI413" i="38"/>
  <c r="AI416" i="38"/>
  <c r="AM417" i="38"/>
  <c r="AQ419" i="38"/>
  <c r="AM420" i="38"/>
  <c r="AQ421" i="38"/>
  <c r="AQ424" i="38"/>
  <c r="AE425" i="38"/>
  <c r="F426" i="38"/>
  <c r="H426" i="38"/>
  <c r="AI427" i="38"/>
  <c r="AE428" i="38"/>
  <c r="AQ445" i="38"/>
  <c r="AE446" i="38"/>
  <c r="AM438" i="38"/>
  <c r="AE443" i="38"/>
  <c r="AI404" i="38"/>
  <c r="AM408" i="38"/>
  <c r="AI411" i="38"/>
  <c r="AQ412" i="38"/>
  <c r="AQ413" i="38"/>
  <c r="AQ416" i="38"/>
  <c r="AI419" i="38"/>
  <c r="F420" i="38"/>
  <c r="H420" i="38"/>
  <c r="AM423" i="38"/>
  <c r="AQ427" i="38"/>
  <c r="AQ450" i="38"/>
  <c r="AQ430" i="38"/>
  <c r="AI438" i="38"/>
  <c r="AQ439" i="38"/>
  <c r="AM440" i="38"/>
  <c r="AQ441" i="38"/>
  <c r="AE442" i="38"/>
  <c r="F443" i="38"/>
  <c r="J443" i="38"/>
  <c r="F406" i="38"/>
  <c r="H406" i="38"/>
  <c r="AQ407" i="38"/>
  <c r="F408" i="38"/>
  <c r="J408" i="38"/>
  <c r="AI408" i="38"/>
  <c r="F409" i="38"/>
  <c r="H409" i="38"/>
  <c r="AI409" i="38"/>
  <c r="AM412" i="38"/>
  <c r="AM413" i="38"/>
  <c r="AQ415" i="38"/>
  <c r="AM416" i="38"/>
  <c r="AQ417" i="38"/>
  <c r="AQ420" i="38"/>
  <c r="F422" i="38"/>
  <c r="H422" i="38"/>
  <c r="AI423" i="38"/>
  <c r="F424" i="38"/>
  <c r="J424" i="38"/>
  <c r="F425" i="38"/>
  <c r="H425" i="38"/>
  <c r="AI425" i="38"/>
  <c r="AM427" i="38"/>
  <c r="AI428" i="38"/>
  <c r="AI446" i="38"/>
  <c r="AQ448" i="38"/>
  <c r="AE449" i="38"/>
  <c r="F450" i="38"/>
  <c r="H450" i="38"/>
  <c r="AQ452" i="38"/>
  <c r="AE429" i="38"/>
  <c r="F430" i="38"/>
  <c r="J430" i="38"/>
  <c r="AE432" i="38"/>
  <c r="F433" i="38"/>
  <c r="H433"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c r="AI451" i="38"/>
  <c r="F452" i="38"/>
  <c r="J452" i="38"/>
  <c r="AE452" i="38"/>
  <c r="F429" i="38"/>
  <c r="H429" i="38"/>
  <c r="AI429" i="38"/>
  <c r="AM431" i="38"/>
  <c r="AI432" i="38"/>
  <c r="AM433" i="38"/>
  <c r="AQ435" i="38"/>
  <c r="AM436" i="38"/>
  <c r="AQ437" i="38"/>
  <c r="AE439" i="38"/>
  <c r="AQ440" i="38"/>
  <c r="AE441" i="38"/>
  <c r="F442" i="38"/>
  <c r="J442" i="38"/>
  <c r="AI443" i="38"/>
  <c r="F444" i="38"/>
  <c r="J444" i="38"/>
  <c r="AE444" i="38"/>
  <c r="AQ447" i="38"/>
  <c r="AE451" i="38"/>
  <c r="F445" i="38"/>
  <c r="H445" i="38"/>
  <c r="AI445" i="38"/>
  <c r="AM447" i="38"/>
  <c r="AI448" i="38"/>
  <c r="AM449" i="38"/>
  <c r="AQ451" i="38"/>
  <c r="AM452" i="38"/>
  <c r="AE445" i="38"/>
  <c r="F446" i="38"/>
  <c r="H446" i="38"/>
  <c r="AI447" i="38"/>
  <c r="AE448" i="38"/>
  <c r="F449" i="38"/>
  <c r="H449" i="38"/>
  <c r="AI449" i="38"/>
  <c r="AM451" i="38"/>
  <c r="AI452" i="38"/>
  <c r="F386" i="38"/>
  <c r="J386" i="38"/>
  <c r="F391" i="38"/>
  <c r="J391" i="38"/>
  <c r="AQ455" i="38"/>
  <c r="F454" i="38"/>
  <c r="J454" i="38"/>
  <c r="AE372" i="38"/>
  <c r="AE455" i="38"/>
  <c r="AM454" i="38"/>
  <c r="AM455" i="38"/>
  <c r="AQ454" i="38"/>
  <c r="AE454" i="38"/>
  <c r="AI454" i="38"/>
  <c r="F455" i="38"/>
  <c r="J455" i="38"/>
  <c r="AI455" i="38"/>
  <c r="AI396" i="38"/>
  <c r="F396" i="38"/>
  <c r="J396" i="38"/>
  <c r="AE396" i="38"/>
  <c r="F393" i="38"/>
  <c r="J393" i="38"/>
  <c r="AM394" i="38"/>
  <c r="AQ396" i="38"/>
  <c r="AM396" i="38"/>
  <c r="AQ384" i="38"/>
  <c r="AE393" i="38"/>
  <c r="AQ394" i="38"/>
  <c r="AE384" i="38"/>
  <c r="AI391" i="38"/>
  <c r="AI393" i="38"/>
  <c r="F394" i="38"/>
  <c r="H394" i="38"/>
  <c r="AE394" i="38"/>
  <c r="AQ393" i="38"/>
  <c r="AM393" i="38"/>
  <c r="AI394" i="38"/>
  <c r="AM388" i="38"/>
  <c r="AM384" i="38"/>
  <c r="AQ386" i="38"/>
  <c r="F392" i="38"/>
  <c r="H392" i="38"/>
  <c r="AI392" i="38"/>
  <c r="AI384" i="38"/>
  <c r="AM391" i="38"/>
  <c r="AE392" i="38"/>
  <c r="AQ392" i="38"/>
  <c r="AM392" i="38"/>
  <c r="AE391" i="38"/>
  <c r="AQ391" i="38"/>
  <c r="AI372" i="38"/>
  <c r="AB383" i="38"/>
  <c r="AG383" i="38"/>
  <c r="AL383" i="38"/>
  <c r="F384" i="38"/>
  <c r="J384" i="38"/>
  <c r="AM386" i="38"/>
  <c r="AC383" i="38"/>
  <c r="AH383" i="38"/>
  <c r="AQ385" i="38"/>
  <c r="AQ372" i="38"/>
  <c r="AD383" i="38"/>
  <c r="AO383" i="38"/>
  <c r="AM372" i="38"/>
  <c r="AI388" i="38"/>
  <c r="D383" i="38"/>
  <c r="AI385" i="38"/>
  <c r="AK383" i="38"/>
  <c r="AP383" i="38"/>
  <c r="F387" i="38"/>
  <c r="H387" i="38"/>
  <c r="F385" i="38"/>
  <c r="H385" i="38"/>
  <c r="AE385" i="38"/>
  <c r="AN383" i="38"/>
  <c r="AQ388" i="38"/>
  <c r="AM387" i="38"/>
  <c r="E383" i="38"/>
  <c r="AE388" i="38"/>
  <c r="F388" i="38"/>
  <c r="J388" i="38"/>
  <c r="AF383" i="38"/>
  <c r="AQ387" i="38"/>
  <c r="AE387" i="38"/>
  <c r="AI386" i="38"/>
  <c r="AI368" i="38"/>
  <c r="AE369" i="38"/>
  <c r="AE370" i="38"/>
  <c r="AE371" i="38"/>
  <c r="F372" i="38"/>
  <c r="H372" i="38"/>
  <c r="AE375" i="38"/>
  <c r="F376" i="38"/>
  <c r="J376" i="38"/>
  <c r="AQ376" i="38"/>
  <c r="AQ378" i="38"/>
  <c r="AE347" i="38"/>
  <c r="AI387" i="38"/>
  <c r="AE386" i="38"/>
  <c r="F351" i="38"/>
  <c r="J351" i="38"/>
  <c r="AQ352" i="38"/>
  <c r="F355" i="38"/>
  <c r="H355" i="38"/>
  <c r="F362" i="38"/>
  <c r="J362" i="38"/>
  <c r="AQ367" i="38"/>
  <c r="AE368" i="38"/>
  <c r="F369" i="38"/>
  <c r="J369" i="38"/>
  <c r="AQ371" i="38"/>
  <c r="F373" i="38"/>
  <c r="J373" i="38"/>
  <c r="F377" i="38"/>
  <c r="J377" i="38"/>
  <c r="F349" i="38"/>
  <c r="J349" i="38"/>
  <c r="AM360" i="38"/>
  <c r="F364" i="38"/>
  <c r="J364" i="38"/>
  <c r="AM364" i="38"/>
  <c r="F352" i="38"/>
  <c r="J352" i="38"/>
  <c r="AI356" i="38"/>
  <c r="AQ358" i="38"/>
  <c r="AE359" i="38"/>
  <c r="F360" i="38"/>
  <c r="J360" i="38"/>
  <c r="AQ360" i="38"/>
  <c r="AQ362" i="38"/>
  <c r="F353" i="38"/>
  <c r="J353" i="38"/>
  <c r="AI360" i="38"/>
  <c r="AI351" i="38"/>
  <c r="AM356" i="38"/>
  <c r="AE360" i="38"/>
  <c r="AI361" i="38"/>
  <c r="AE362" i="38"/>
  <c r="AM348" i="38"/>
  <c r="AM352" i="38"/>
  <c r="AI348" i="38"/>
  <c r="AE352" i="38"/>
  <c r="AI352" i="38"/>
  <c r="AQ353" i="38"/>
  <c r="AM354" i="38"/>
  <c r="AQ355" i="38"/>
  <c r="AE356" i="38"/>
  <c r="F357" i="38"/>
  <c r="J357" i="38"/>
  <c r="AM358" i="38"/>
  <c r="AQ359" i="38"/>
  <c r="F361" i="38"/>
  <c r="J361" i="38"/>
  <c r="AE378" i="38"/>
  <c r="F347" i="38"/>
  <c r="J347" i="38"/>
  <c r="AI347" i="38"/>
  <c r="AM349" i="38"/>
  <c r="AM351" i="38"/>
  <c r="AI354" i="38"/>
  <c r="AM355" i="38"/>
  <c r="AQ356" i="38"/>
  <c r="AM376" i="38"/>
  <c r="AI349" i="38"/>
  <c r="F350" i="38"/>
  <c r="J350" i="38"/>
  <c r="AI350" i="38"/>
  <c r="AM353" i="38"/>
  <c r="AE361" i="38"/>
  <c r="AE364" i="38"/>
  <c r="AQ368" i="38"/>
  <c r="AI376" i="38"/>
  <c r="AQ347" i="38"/>
  <c r="AE351" i="38"/>
  <c r="AI353" i="38"/>
  <c r="F354" i="38"/>
  <c r="H354" i="38"/>
  <c r="AE354" i="38"/>
  <c r="AI355" i="38"/>
  <c r="AM357" i="38"/>
  <c r="AI358" i="38"/>
  <c r="AM359" i="38"/>
  <c r="AQ361" i="38"/>
  <c r="AM362" i="38"/>
  <c r="AI364" i="38"/>
  <c r="AQ365" i="38"/>
  <c r="AQ366" i="38"/>
  <c r="AM379" i="38"/>
  <c r="AQ380" i="38"/>
  <c r="AM363" i="38"/>
  <c r="F365" i="38"/>
  <c r="J365" i="38"/>
  <c r="AM367" i="38"/>
  <c r="AM380" i="38"/>
  <c r="F363" i="38"/>
  <c r="J363" i="38"/>
  <c r="AI363" i="38"/>
  <c r="AQ364" i="38"/>
  <c r="F367" i="38"/>
  <c r="H367" i="38"/>
  <c r="AM368" i="38"/>
  <c r="AI373" i="38"/>
  <c r="F374" i="38"/>
  <c r="J374" i="38"/>
  <c r="AI374" i="38"/>
  <c r="F375" i="38"/>
  <c r="H375" i="38"/>
  <c r="AI375" i="38"/>
  <c r="AE376" i="38"/>
  <c r="AM377" i="38"/>
  <c r="AI378" i="38"/>
  <c r="AM347" i="38"/>
  <c r="AQ349" i="38"/>
  <c r="AQ351" i="38"/>
  <c r="AE353" i="38"/>
  <c r="AQ354" i="38"/>
  <c r="AE355" i="38"/>
  <c r="F356" i="38"/>
  <c r="J356" i="38"/>
  <c r="AI357" i="38"/>
  <c r="F358" i="38"/>
  <c r="J358" i="38"/>
  <c r="AE358" i="38"/>
  <c r="F359" i="38"/>
  <c r="H359" i="38"/>
  <c r="AI359" i="38"/>
  <c r="AM361" i="38"/>
  <c r="AI362" i="38"/>
  <c r="F382" i="38"/>
  <c r="J382" i="38"/>
  <c r="AM365" i="38"/>
  <c r="AM366" i="38"/>
  <c r="AQ369" i="38"/>
  <c r="AQ370" i="38"/>
  <c r="AE373" i="38"/>
  <c r="AE374" i="38"/>
  <c r="AI377" i="38"/>
  <c r="F378" i="38"/>
  <c r="J378" i="38"/>
  <c r="AI380" i="38"/>
  <c r="AE381" i="38"/>
  <c r="AQ382" i="38"/>
  <c r="AE363" i="38"/>
  <c r="AI365" i="38"/>
  <c r="AI366" i="38"/>
  <c r="AI367" i="38"/>
  <c r="AM369" i="38"/>
  <c r="AM370" i="38"/>
  <c r="AM371" i="38"/>
  <c r="AQ373" i="38"/>
  <c r="AQ374" i="38"/>
  <c r="AQ375" i="38"/>
  <c r="AE377" i="38"/>
  <c r="AQ379" i="38"/>
  <c r="AE380" i="38"/>
  <c r="F381" i="38"/>
  <c r="J381" i="38"/>
  <c r="AM382" i="38"/>
  <c r="AQ363" i="38"/>
  <c r="AE365" i="38"/>
  <c r="AE367" i="38"/>
  <c r="F368" i="38"/>
  <c r="J368" i="38"/>
  <c r="AI369" i="38"/>
  <c r="F370" i="38"/>
  <c r="J370" i="38"/>
  <c r="AI370" i="38"/>
  <c r="F371" i="38"/>
  <c r="H371" i="38"/>
  <c r="AI371" i="38"/>
  <c r="AM373" i="38"/>
  <c r="AM374" i="38"/>
  <c r="AM375" i="38"/>
  <c r="AQ377" i="38"/>
  <c r="AM378" i="38"/>
  <c r="AQ381" i="38"/>
  <c r="F379" i="38"/>
  <c r="J379" i="38"/>
  <c r="AI379" i="38"/>
  <c r="AM381" i="38"/>
  <c r="AI382" i="38"/>
  <c r="AE379" i="38"/>
  <c r="F380" i="38"/>
  <c r="H380" i="38"/>
  <c r="AI381" i="38"/>
  <c r="AE382" i="38"/>
  <c r="H379" i="38"/>
  <c r="F343" i="38"/>
  <c r="H343" i="38"/>
  <c r="AQ342" i="38"/>
  <c r="AM342" i="38"/>
  <c r="AQ343" i="38"/>
  <c r="AE342" i="38"/>
  <c r="F342" i="38"/>
  <c r="J342" i="38"/>
  <c r="AI342" i="38"/>
  <c r="AI340" i="38"/>
  <c r="AM343" i="38"/>
  <c r="AI343" i="38"/>
  <c r="AE343" i="38"/>
  <c r="F340" i="38"/>
  <c r="J340" i="38"/>
  <c r="AE340" i="38"/>
  <c r="F337" i="38"/>
  <c r="J337" i="38"/>
  <c r="AI337" i="38"/>
  <c r="AQ340" i="38"/>
  <c r="AM340" i="38"/>
  <c r="F336" i="38"/>
  <c r="H336" i="38"/>
  <c r="AM337" i="38"/>
  <c r="F334" i="38"/>
  <c r="J334" i="38"/>
  <c r="AE337" i="38"/>
  <c r="AQ337" i="38"/>
  <c r="AE334" i="38"/>
  <c r="AI336" i="38"/>
  <c r="AE336" i="38"/>
  <c r="AQ336" i="38"/>
  <c r="AM336" i="38"/>
  <c r="AI334" i="38"/>
  <c r="AQ334" i="38"/>
  <c r="AM334" i="38"/>
  <c r="F332" i="38"/>
  <c r="J332" i="38"/>
  <c r="AM333" i="38"/>
  <c r="AQ331" i="38"/>
  <c r="AQ332" i="38"/>
  <c r="AQ333" i="38"/>
  <c r="F331" i="38"/>
  <c r="H331" i="38"/>
  <c r="AE331" i="38"/>
  <c r="AM331" i="38"/>
  <c r="AI331" i="38"/>
  <c r="AM332" i="38"/>
  <c r="F318" i="38"/>
  <c r="J318" i="38"/>
  <c r="AI332" i="38"/>
  <c r="F333" i="38"/>
  <c r="H333" i="38"/>
  <c r="AI333" i="38"/>
  <c r="AE332" i="38"/>
  <c r="AE333" i="38"/>
  <c r="AM317" i="38"/>
  <c r="AM320" i="38"/>
  <c r="AQ321" i="38"/>
  <c r="AQ315" i="38"/>
  <c r="AE316" i="38"/>
  <c r="F317" i="38"/>
  <c r="J317" i="38"/>
  <c r="AI317" i="38"/>
  <c r="AQ319" i="38"/>
  <c r="F316" i="38"/>
  <c r="J316" i="38"/>
  <c r="AI316" i="38"/>
  <c r="AQ318" i="38"/>
  <c r="F320" i="38"/>
  <c r="H320" i="38"/>
  <c r="AM321" i="38"/>
  <c r="F314" i="38"/>
  <c r="J314" i="38"/>
  <c r="AM319" i="38"/>
  <c r="AQ317" i="38"/>
  <c r="AE321" i="38"/>
  <c r="F322" i="38"/>
  <c r="J322" i="38"/>
  <c r="AQ322" i="38"/>
  <c r="AM323" i="38"/>
  <c r="AE314" i="38"/>
  <c r="F315" i="38"/>
  <c r="J315" i="38"/>
  <c r="AI315" i="38"/>
  <c r="AM316" i="38"/>
  <c r="AE318" i="38"/>
  <c r="AE319" i="38"/>
  <c r="F325" i="38"/>
  <c r="H325" i="38"/>
  <c r="F323" i="38"/>
  <c r="H323" i="38"/>
  <c r="AQ314" i="38"/>
  <c r="AM318" i="38"/>
  <c r="AI324" i="38"/>
  <c r="AI321" i="38"/>
  <c r="AI314" i="38"/>
  <c r="AM314" i="38"/>
  <c r="AM315" i="38"/>
  <c r="AQ316" i="38"/>
  <c r="AI318" i="38"/>
  <c r="F319" i="38"/>
  <c r="J319" i="38"/>
  <c r="AI319" i="38"/>
  <c r="AE325" i="38"/>
  <c r="AI320" i="38"/>
  <c r="AM322" i="38"/>
  <c r="AI323" i="38"/>
  <c r="F326" i="38"/>
  <c r="J326" i="38"/>
  <c r="AI326" i="38"/>
  <c r="AE320" i="38"/>
  <c r="F321" i="38"/>
  <c r="J321" i="38"/>
  <c r="AI322" i="38"/>
  <c r="AE323" i="38"/>
  <c r="F305" i="38"/>
  <c r="H305" i="38"/>
  <c r="F309" i="38"/>
  <c r="H309" i="38"/>
  <c r="F270" i="38"/>
  <c r="J270" i="38"/>
  <c r="F274" i="38"/>
  <c r="H274" i="38"/>
  <c r="F278" i="38"/>
  <c r="H278" i="38"/>
  <c r="F282" i="38"/>
  <c r="H282" i="38"/>
  <c r="F286" i="38"/>
  <c r="J286" i="38"/>
  <c r="F324" i="38"/>
  <c r="J324" i="38"/>
  <c r="AQ320" i="38"/>
  <c r="AQ323" i="38"/>
  <c r="AE324" i="38"/>
  <c r="F287" i="38"/>
  <c r="J287" i="38"/>
  <c r="AQ324" i="38"/>
  <c r="AQ325" i="38"/>
  <c r="AM326" i="38"/>
  <c r="AM324" i="38"/>
  <c r="AI325" i="38"/>
  <c r="AM325" i="38"/>
  <c r="F271" i="38"/>
  <c r="J271" i="38"/>
  <c r="F275" i="38"/>
  <c r="J275" i="38"/>
  <c r="F279" i="38"/>
  <c r="J279" i="38"/>
  <c r="F283" i="38"/>
  <c r="J283" i="38"/>
  <c r="AE290" i="38"/>
  <c r="F291" i="38"/>
  <c r="J291" i="38"/>
  <c r="AE294" i="38"/>
  <c r="F295" i="38"/>
  <c r="J295" i="38"/>
  <c r="F299" i="38"/>
  <c r="J299" i="38"/>
  <c r="AE326" i="38"/>
  <c r="AI304" i="38"/>
  <c r="AI308" i="38"/>
  <c r="AQ270" i="38"/>
  <c r="AQ271" i="38"/>
  <c r="AQ275" i="38"/>
  <c r="AQ279" i="38"/>
  <c r="AQ283" i="38"/>
  <c r="AM286" i="38"/>
  <c r="AM287" i="38"/>
  <c r="AM289" i="38"/>
  <c r="AQ326" i="38"/>
  <c r="AE271" i="38"/>
  <c r="F272" i="38"/>
  <c r="H272" i="38"/>
  <c r="AE274" i="38"/>
  <c r="AE275" i="38"/>
  <c r="F276" i="38"/>
  <c r="J276" i="38"/>
  <c r="AE278" i="38"/>
  <c r="AE279" i="38"/>
  <c r="F280" i="38"/>
  <c r="J280" i="38"/>
  <c r="AE282" i="38"/>
  <c r="AE283" i="38"/>
  <c r="F298" i="38"/>
  <c r="J298" i="38"/>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c r="AQ304" i="38"/>
  <c r="AQ308" i="38"/>
  <c r="AI270" i="38"/>
  <c r="AI274" i="38"/>
  <c r="AI278" i="38"/>
  <c r="AI282" i="38"/>
  <c r="AE286" i="38"/>
  <c r="AM290" i="38"/>
  <c r="AM294" i="38"/>
  <c r="AM295" i="38"/>
  <c r="AM297" i="38"/>
  <c r="AE298" i="38"/>
  <c r="AM300" i="38"/>
  <c r="AM304" i="38"/>
  <c r="AM308" i="38"/>
  <c r="AE270" i="38"/>
  <c r="F284" i="38"/>
  <c r="J284" i="38"/>
  <c r="AQ286" i="38"/>
  <c r="AI290" i="38"/>
  <c r="AE291" i="38"/>
  <c r="AE293" i="38"/>
  <c r="F294" i="38"/>
  <c r="J294" i="38"/>
  <c r="AI294" i="38"/>
  <c r="F297" i="38"/>
  <c r="H297" i="38"/>
  <c r="AI297" i="38"/>
  <c r="AQ298" i="38"/>
  <c r="AM301" i="38"/>
  <c r="AE302" i="38"/>
  <c r="AE303" i="38"/>
  <c r="AM305" i="38"/>
  <c r="AE306" i="38"/>
  <c r="AE307" i="38"/>
  <c r="AQ309" i="38"/>
  <c r="AI310" i="38"/>
  <c r="F311" i="38"/>
  <c r="J311" i="38"/>
  <c r="AI311" i="38"/>
  <c r="AI269" i="38"/>
  <c r="AI273" i="38"/>
  <c r="AI277" i="38"/>
  <c r="AI281" i="38"/>
  <c r="AI285" i="38"/>
  <c r="AQ287" i="38"/>
  <c r="AM288" i="38"/>
  <c r="AQ288" i="38"/>
  <c r="AQ289" i="38"/>
  <c r="AI291" i="38"/>
  <c r="F292" i="38"/>
  <c r="J292" i="38"/>
  <c r="F293" i="38"/>
  <c r="H293" i="38"/>
  <c r="AI293" i="38"/>
  <c r="AQ295" i="38"/>
  <c r="AM296" i="38"/>
  <c r="AQ296" i="38"/>
  <c r="AQ297" i="38"/>
  <c r="AI299" i="38"/>
  <c r="F300" i="38"/>
  <c r="J300" i="38"/>
  <c r="AQ285" i="38"/>
  <c r="AI287" i="38"/>
  <c r="F288" i="38"/>
  <c r="J288" i="38"/>
  <c r="F289" i="38"/>
  <c r="H289" i="38"/>
  <c r="AI289" i="38"/>
  <c r="AQ291" i="38"/>
  <c r="AM292" i="38"/>
  <c r="AQ292" i="38"/>
  <c r="AQ293" i="38"/>
  <c r="AI295" i="38"/>
  <c r="F296" i="38"/>
  <c r="H296" i="38"/>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c r="AI307" i="38"/>
  <c r="AE309" i="38"/>
  <c r="F310" i="38"/>
  <c r="J310" i="38"/>
  <c r="AM310" i="38"/>
  <c r="AM311" i="38"/>
  <c r="AM272" i="38"/>
  <c r="AM276" i="38"/>
  <c r="AM280" i="38"/>
  <c r="AM284" i="38"/>
  <c r="F301" i="38"/>
  <c r="H301" i="38"/>
  <c r="AQ302" i="38"/>
  <c r="F304" i="38"/>
  <c r="J304" i="38"/>
  <c r="AQ269" i="38"/>
  <c r="AI272" i="38"/>
  <c r="AQ273" i="38"/>
  <c r="AI276" i="38"/>
  <c r="AQ277" i="38"/>
  <c r="AI280" i="38"/>
  <c r="AQ281" i="38"/>
  <c r="AI284" i="38"/>
  <c r="AI288" i="38"/>
  <c r="AI292" i="38"/>
  <c r="AI296" i="38"/>
  <c r="AI300" i="38"/>
  <c r="AE301" i="38"/>
  <c r="AM302" i="38"/>
  <c r="AM303" i="38"/>
  <c r="AI305" i="38"/>
  <c r="AQ306" i="38"/>
  <c r="AQ307" i="38"/>
  <c r="F308" i="38"/>
  <c r="J308" i="38"/>
  <c r="AM309" i="38"/>
  <c r="AE310" i="38"/>
  <c r="AE311" i="38"/>
  <c r="AQ301" i="38"/>
  <c r="AI302" i="38"/>
  <c r="F303" i="38"/>
  <c r="J303" i="38"/>
  <c r="AI303" i="38"/>
  <c r="AE305" i="38"/>
  <c r="F306" i="38"/>
  <c r="J306" i="38"/>
  <c r="AM306" i="38"/>
  <c r="AM307" i="38"/>
  <c r="AI309" i="38"/>
  <c r="AQ310" i="38"/>
  <c r="AQ311" i="38"/>
  <c r="AF260" i="38"/>
  <c r="AK260" i="38"/>
  <c r="AP260" i="38"/>
  <c r="AE265" i="38"/>
  <c r="F266" i="38"/>
  <c r="H266" i="38"/>
  <c r="AI266" i="38"/>
  <c r="AD260" i="38"/>
  <c r="AJ260" i="38"/>
  <c r="AO260" i="38"/>
  <c r="AE263" i="38"/>
  <c r="E260" i="38"/>
  <c r="AC260" i="38"/>
  <c r="AI261" i="38"/>
  <c r="AN260" i="38"/>
  <c r="AB260" i="38"/>
  <c r="AG260" i="38"/>
  <c r="AL260" i="38"/>
  <c r="D260" i="38"/>
  <c r="F265" i="38"/>
  <c r="J265" i="38"/>
  <c r="AH260" i="38"/>
  <c r="AE264" i="38"/>
  <c r="AI265" i="38"/>
  <c r="AE261" i="38"/>
  <c r="AI262" i="38"/>
  <c r="F263" i="38"/>
  <c r="J263" i="38"/>
  <c r="AE266" i="38"/>
  <c r="F261" i="38"/>
  <c r="H261" i="38"/>
  <c r="AQ261" i="38"/>
  <c r="AQ263" i="38"/>
  <c r="AM261" i="38"/>
  <c r="F262" i="38"/>
  <c r="J262" i="38"/>
  <c r="AM263" i="38"/>
  <c r="AI263" i="38"/>
  <c r="F264" i="38"/>
  <c r="J264" i="38"/>
  <c r="AM264" i="38"/>
  <c r="AQ264" i="38"/>
  <c r="AI264" i="38"/>
  <c r="AE262" i="38"/>
  <c r="AQ262" i="38"/>
  <c r="AM262" i="38"/>
  <c r="AQ265" i="38"/>
  <c r="AQ266" i="38"/>
  <c r="AI231" i="38"/>
  <c r="AM265" i="38"/>
  <c r="AM266" i="38"/>
  <c r="AQ232" i="38"/>
  <c r="F231" i="38"/>
  <c r="J231" i="38"/>
  <c r="AE231" i="38"/>
  <c r="AQ231" i="38"/>
  <c r="AM232" i="38"/>
  <c r="AE251" i="38"/>
  <c r="AQ233" i="38"/>
  <c r="AM231" i="38"/>
  <c r="F232" i="38"/>
  <c r="J232" i="38"/>
  <c r="AE232" i="38"/>
  <c r="AI232" i="38"/>
  <c r="AM233" i="38"/>
  <c r="AM251" i="38"/>
  <c r="AQ253" i="38"/>
  <c r="F233" i="38"/>
  <c r="J233" i="38"/>
  <c r="AI233" i="38"/>
  <c r="AE233" i="38"/>
  <c r="AI251" i="38"/>
  <c r="AI245" i="38"/>
  <c r="AM246" i="38"/>
  <c r="AQ247" i="38"/>
  <c r="AE256" i="38"/>
  <c r="AQ259" i="38"/>
  <c r="F246" i="38"/>
  <c r="J246" i="38"/>
  <c r="AM247" i="38"/>
  <c r="AI252" i="38"/>
  <c r="F253" i="38"/>
  <c r="J253" i="38"/>
  <c r="AE253" i="38"/>
  <c r="AQ257" i="38"/>
  <c r="AM255" i="38"/>
  <c r="AQ256" i="38"/>
  <c r="AI247" i="38"/>
  <c r="AQ249" i="38"/>
  <c r="AE250" i="38"/>
  <c r="AM245" i="38"/>
  <c r="AQ246" i="38"/>
  <c r="AE247" i="38"/>
  <c r="AM249" i="38"/>
  <c r="AQ250" i="38"/>
  <c r="F252" i="38"/>
  <c r="J252" i="38"/>
  <c r="AM259" i="38"/>
  <c r="F259" i="38"/>
  <c r="J259" i="38"/>
  <c r="AQ258" i="38"/>
  <c r="AM254" i="38"/>
  <c r="F257" i="38"/>
  <c r="J257" i="38"/>
  <c r="AI255" i="38"/>
  <c r="AM256" i="38"/>
  <c r="AI256" i="38"/>
  <c r="AM253" i="38"/>
  <c r="AI253" i="38"/>
  <c r="AE252" i="38"/>
  <c r="AQ252" i="38"/>
  <c r="AM252" i="38"/>
  <c r="AM250" i="38"/>
  <c r="F250" i="38"/>
  <c r="H250" i="38"/>
  <c r="AI250" i="38"/>
  <c r="AI249" i="38"/>
  <c r="F249" i="38"/>
  <c r="H249" i="38"/>
  <c r="AE249" i="38"/>
  <c r="F247" i="38"/>
  <c r="H247" i="38"/>
  <c r="F245" i="38"/>
  <c r="J245" i="38"/>
  <c r="AE245" i="38"/>
  <c r="AI246" i="38"/>
  <c r="AQ245" i="38"/>
  <c r="AE246" i="38"/>
  <c r="AQ248" i="38"/>
  <c r="AM248" i="38"/>
  <c r="AI248" i="38"/>
  <c r="F254" i="38"/>
  <c r="J254" i="38"/>
  <c r="AI254" i="38"/>
  <c r="AM257" i="38"/>
  <c r="AM258" i="38"/>
  <c r="AE254" i="38"/>
  <c r="F255" i="38"/>
  <c r="J255" i="38"/>
  <c r="AE255" i="38"/>
  <c r="F256" i="38"/>
  <c r="H256" i="38"/>
  <c r="AI257" i="38"/>
  <c r="F258" i="38"/>
  <c r="H258" i="38"/>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c r="AE239" i="38"/>
  <c r="AQ241" i="38"/>
  <c r="AE236" i="38"/>
  <c r="F237" i="38"/>
  <c r="J237" i="38"/>
  <c r="AQ237" i="38"/>
  <c r="AQ239" i="38"/>
  <c r="AE240" i="38"/>
  <c r="F240" i="38"/>
  <c r="J240" i="38"/>
  <c r="AQ240" i="38"/>
  <c r="AM241" i="38"/>
  <c r="AQ236" i="38"/>
  <c r="F238" i="38"/>
  <c r="J238" i="38"/>
  <c r="AM240" i="38"/>
  <c r="F241" i="38"/>
  <c r="J241" i="38"/>
  <c r="AE238" i="38"/>
  <c r="AM236" i="38"/>
  <c r="AQ238" i="38"/>
  <c r="AM239" i="38"/>
  <c r="F242" i="38"/>
  <c r="J242" i="38"/>
  <c r="AI242" i="38"/>
  <c r="F236" i="38"/>
  <c r="H236" i="38"/>
  <c r="AI236" i="38"/>
  <c r="AM238" i="38"/>
  <c r="AI239" i="38"/>
  <c r="AI241" i="38"/>
  <c r="AE241" i="38"/>
  <c r="AM242" i="38"/>
  <c r="AQ228" i="38"/>
  <c r="AI230" i="38"/>
  <c r="AM225" i="38"/>
  <c r="AQ226" i="38"/>
  <c r="AE242" i="38"/>
  <c r="F225" i="38"/>
  <c r="J225" i="38"/>
  <c r="AQ242" i="38"/>
  <c r="F227" i="38"/>
  <c r="H227" i="38"/>
  <c r="AE225" i="38"/>
  <c r="AQ225" i="38"/>
  <c r="AM226" i="38"/>
  <c r="F229" i="38"/>
  <c r="J229" i="38"/>
  <c r="AQ229" i="38"/>
  <c r="F226" i="38"/>
  <c r="J226" i="38"/>
  <c r="AE228" i="38"/>
  <c r="AE226" i="38"/>
  <c r="AI227" i="38"/>
  <c r="AM229" i="38"/>
  <c r="AM228" i="38"/>
  <c r="AI228" i="38"/>
  <c r="AI226" i="38"/>
  <c r="AM227" i="38"/>
  <c r="AM230" i="38"/>
  <c r="AE227" i="38"/>
  <c r="F228" i="38"/>
  <c r="H228" i="38"/>
  <c r="AI229" i="38"/>
  <c r="F230" i="38"/>
  <c r="J230" i="38"/>
  <c r="AE230" i="38"/>
  <c r="AQ227" i="38"/>
  <c r="AE229" i="38"/>
  <c r="AQ230" i="38"/>
  <c r="F215" i="38"/>
  <c r="J215" i="38"/>
  <c r="AM215" i="38"/>
  <c r="AQ216" i="38"/>
  <c r="AI215" i="38"/>
  <c r="AM216" i="38"/>
  <c r="F210" i="38"/>
  <c r="H210" i="38"/>
  <c r="F220" i="38"/>
  <c r="J220" i="38"/>
  <c r="AE215" i="38"/>
  <c r="F216" i="38"/>
  <c r="H216" i="38"/>
  <c r="AI216" i="38"/>
  <c r="AM217" i="38"/>
  <c r="F218" i="38"/>
  <c r="J218" i="38"/>
  <c r="AQ215" i="38"/>
  <c r="AE216" i="38"/>
  <c r="F217" i="38"/>
  <c r="J217" i="38"/>
  <c r="AI217" i="38"/>
  <c r="J216" i="38"/>
  <c r="AM218" i="38"/>
  <c r="AE217" i="38"/>
  <c r="AQ217" i="38"/>
  <c r="AE219" i="38"/>
  <c r="AM220" i="38"/>
  <c r="AE218" i="38"/>
  <c r="AI218" i="38"/>
  <c r="F219" i="38"/>
  <c r="H219" i="38"/>
  <c r="AI219" i="38"/>
  <c r="AQ218" i="38"/>
  <c r="AQ219" i="38"/>
  <c r="AM219" i="38"/>
  <c r="AI220" i="38"/>
  <c r="AE220" i="38"/>
  <c r="AQ209" i="38"/>
  <c r="AQ220" i="38"/>
  <c r="AE210" i="38"/>
  <c r="F209" i="38"/>
  <c r="J209" i="38"/>
  <c r="AE209" i="38"/>
  <c r="AI208" i="38"/>
  <c r="AI210" i="38"/>
  <c r="AM210" i="38"/>
  <c r="AM209" i="38"/>
  <c r="AM211" i="38"/>
  <c r="AQ210" i="38"/>
  <c r="AI209" i="38"/>
  <c r="F211" i="38"/>
  <c r="H211" i="38"/>
  <c r="F212" i="38"/>
  <c r="J212" i="38"/>
  <c r="AM208" i="38"/>
  <c r="AQ211" i="38"/>
  <c r="AQ212" i="38"/>
  <c r="F208" i="38"/>
  <c r="H208" i="38"/>
  <c r="AE208" i="38"/>
  <c r="AI211" i="38"/>
  <c r="AM212" i="38"/>
  <c r="AQ208" i="38"/>
  <c r="AE211" i="38"/>
  <c r="AI212" i="38"/>
  <c r="AE212" i="38"/>
  <c r="F201" i="38"/>
  <c r="J201" i="38"/>
  <c r="F204" i="38"/>
  <c r="J204" i="38"/>
  <c r="AI192" i="38"/>
  <c r="F202" i="38"/>
  <c r="J202" i="38"/>
  <c r="AM203" i="38"/>
  <c r="AE204" i="38"/>
  <c r="AQ201" i="38"/>
  <c r="AQ204" i="38"/>
  <c r="F193" i="38"/>
  <c r="J193" i="38"/>
  <c r="AM201" i="38"/>
  <c r="AM204" i="38"/>
  <c r="AI201" i="38"/>
  <c r="AI204" i="38"/>
  <c r="AM202" i="38"/>
  <c r="AQ203" i="38"/>
  <c r="F205" i="38"/>
  <c r="H205" i="38"/>
  <c r="F203" i="38"/>
  <c r="J203" i="38"/>
  <c r="AI203" i="38"/>
  <c r="AQ202" i="38"/>
  <c r="AE203" i="38"/>
  <c r="AE192" i="38"/>
  <c r="AI205" i="38"/>
  <c r="AQ192" i="38"/>
  <c r="AI202" i="38"/>
  <c r="AM192" i="38"/>
  <c r="AE202" i="38"/>
  <c r="F192" i="38"/>
  <c r="H192" i="38"/>
  <c r="AM194" i="38"/>
  <c r="AQ193" i="38"/>
  <c r="AM205" i="38"/>
  <c r="F171" i="38"/>
  <c r="J171" i="38"/>
  <c r="AE205" i="38"/>
  <c r="AQ205" i="38"/>
  <c r="AQ194" i="38"/>
  <c r="AE193" i="38"/>
  <c r="AE195" i="38"/>
  <c r="F194" i="38"/>
  <c r="J194" i="38"/>
  <c r="AM193" i="38"/>
  <c r="F196" i="38"/>
  <c r="J196" i="38"/>
  <c r="AI193" i="38"/>
  <c r="AQ195" i="38"/>
  <c r="AE196" i="38"/>
  <c r="AE170" i="38"/>
  <c r="AE174" i="38"/>
  <c r="AI197" i="38"/>
  <c r="F195" i="38"/>
  <c r="H195" i="38"/>
  <c r="AM195" i="38"/>
  <c r="AI194" i="38"/>
  <c r="AI195" i="38"/>
  <c r="AM196" i="38"/>
  <c r="AE194" i="38"/>
  <c r="AQ196" i="38"/>
  <c r="AI196" i="38"/>
  <c r="F197" i="38"/>
  <c r="H197" i="38"/>
  <c r="AM197" i="38"/>
  <c r="AE197" i="38"/>
  <c r="AQ197" i="38"/>
  <c r="AI170" i="38"/>
  <c r="AI174" i="38"/>
  <c r="AE181" i="38"/>
  <c r="F182" i="38"/>
  <c r="H182" i="38"/>
  <c r="AI182" i="38"/>
  <c r="AM183" i="38"/>
  <c r="AQ170" i="38"/>
  <c r="F166" i="38"/>
  <c r="J166" i="38"/>
  <c r="AM170" i="38"/>
  <c r="AM186" i="38"/>
  <c r="AM171" i="38"/>
  <c r="AM172" i="38"/>
  <c r="AM173" i="38"/>
  <c r="AQ174" i="38"/>
  <c r="F176" i="38"/>
  <c r="J176" i="38"/>
  <c r="AQ176" i="38"/>
  <c r="AQ177" i="38"/>
  <c r="F180" i="38"/>
  <c r="J180" i="38"/>
  <c r="F170" i="38"/>
  <c r="H170" i="38"/>
  <c r="F173" i="38"/>
  <c r="H173" i="38"/>
  <c r="AI173" i="38"/>
  <c r="AM174" i="38"/>
  <c r="AI183" i="38"/>
  <c r="AE183" i="38"/>
  <c r="AQ184" i="38"/>
  <c r="AM185" i="38"/>
  <c r="AQ186" i="38"/>
  <c r="F178" i="38"/>
  <c r="H178" i="38"/>
  <c r="AM180" i="38"/>
  <c r="AI181" i="38"/>
  <c r="AM182" i="38"/>
  <c r="AQ183" i="38"/>
  <c r="F184" i="38"/>
  <c r="J184" i="38"/>
  <c r="AI185" i="38"/>
  <c r="AI180" i="38"/>
  <c r="F181" i="38"/>
  <c r="J181" i="38"/>
  <c r="AM184" i="38"/>
  <c r="AI186" i="38"/>
  <c r="AE187" i="38"/>
  <c r="AI188" i="38"/>
  <c r="F189" i="38"/>
  <c r="H189" i="38"/>
  <c r="AI189" i="38"/>
  <c r="AQ178" i="38"/>
  <c r="AE179" i="38"/>
  <c r="AE180" i="38"/>
  <c r="AQ181" i="38"/>
  <c r="AE182" i="38"/>
  <c r="F183" i="38"/>
  <c r="H183" i="38"/>
  <c r="AI184" i="38"/>
  <c r="F185" i="38"/>
  <c r="J185" i="38"/>
  <c r="AE185" i="38"/>
  <c r="AE186" i="38"/>
  <c r="F187" i="38"/>
  <c r="J187" i="38"/>
  <c r="AQ180" i="38"/>
  <c r="AM181" i="38"/>
  <c r="AQ182" i="38"/>
  <c r="AE184" i="38"/>
  <c r="AR184" i="38"/>
  <c r="AQ185" i="38"/>
  <c r="AI177" i="38"/>
  <c r="AI172" i="38"/>
  <c r="AE172" i="38"/>
  <c r="AE173" i="38"/>
  <c r="F174" i="38"/>
  <c r="J174" i="38"/>
  <c r="AI171" i="38"/>
  <c r="F172" i="38"/>
  <c r="H172" i="38"/>
  <c r="AQ171" i="38"/>
  <c r="AQ172" i="38"/>
  <c r="AQ173" i="38"/>
  <c r="AQ179" i="38"/>
  <c r="AM179" i="38"/>
  <c r="AI175" i="38"/>
  <c r="F177" i="38"/>
  <c r="J177" i="38"/>
  <c r="F175" i="38"/>
  <c r="J175" i="38"/>
  <c r="AI179" i="38"/>
  <c r="AE175" i="38"/>
  <c r="AM176" i="38"/>
  <c r="AM177" i="38"/>
  <c r="AM178" i="38"/>
  <c r="AQ175" i="38"/>
  <c r="AI176" i="38"/>
  <c r="AI178" i="38"/>
  <c r="AM175" i="38"/>
  <c r="AE176" i="38"/>
  <c r="AE177" i="38"/>
  <c r="AE178" i="38"/>
  <c r="F179" i="38"/>
  <c r="H179" i="38"/>
  <c r="H174" i="38"/>
  <c r="AQ187" i="38"/>
  <c r="AE188" i="38"/>
  <c r="AE189" i="38"/>
  <c r="AM187" i="38"/>
  <c r="AQ188" i="38"/>
  <c r="AQ189" i="38"/>
  <c r="F186" i="38"/>
  <c r="J186" i="38"/>
  <c r="AI187" i="38"/>
  <c r="F188" i="38"/>
  <c r="H188" i="38"/>
  <c r="AM188" i="38"/>
  <c r="AM189" i="38"/>
  <c r="AQ166" i="38"/>
  <c r="AM167" i="38"/>
  <c r="AE166" i="38"/>
  <c r="F167" i="38"/>
  <c r="J167" i="38"/>
  <c r="AM166" i="38"/>
  <c r="AI166" i="38"/>
  <c r="F169" i="38"/>
  <c r="J169" i="38"/>
  <c r="AM168" i="38"/>
  <c r="AQ167" i="38"/>
  <c r="AI167" i="38"/>
  <c r="AQ168" i="38"/>
  <c r="AE167" i="38"/>
  <c r="AM156" i="38"/>
  <c r="AE169" i="38"/>
  <c r="F168" i="38"/>
  <c r="J168" i="38"/>
  <c r="AI168" i="38"/>
  <c r="AE168" i="38"/>
  <c r="F154" i="38"/>
  <c r="J154" i="38"/>
  <c r="AQ169" i="38"/>
  <c r="AM169" i="38"/>
  <c r="F159" i="38"/>
  <c r="J159" i="38"/>
  <c r="F151" i="38"/>
  <c r="H151" i="38"/>
  <c r="F152" i="38"/>
  <c r="J152" i="38"/>
  <c r="AI169" i="38"/>
  <c r="AQ151" i="38"/>
  <c r="AE152" i="38"/>
  <c r="F153" i="38"/>
  <c r="J153" i="38"/>
  <c r="AE155" i="38"/>
  <c r="F156" i="38"/>
  <c r="J156" i="38"/>
  <c r="AQ156" i="38"/>
  <c r="AQ158" i="38"/>
  <c r="AI156" i="38"/>
  <c r="AQ161" i="38"/>
  <c r="AE151" i="38"/>
  <c r="AI152" i="38"/>
  <c r="AE153" i="38"/>
  <c r="AM154" i="38"/>
  <c r="AE156" i="38"/>
  <c r="AI157" i="38"/>
  <c r="AQ153" i="38"/>
  <c r="AM153" i="38"/>
  <c r="F157" i="38"/>
  <c r="J157" i="38"/>
  <c r="AI153" i="38"/>
  <c r="AM158" i="38"/>
  <c r="AI158" i="38"/>
  <c r="AQ157" i="38"/>
  <c r="AE157" i="38"/>
  <c r="AM157" i="38"/>
  <c r="AI155" i="38"/>
  <c r="AI154" i="38"/>
  <c r="F155" i="38"/>
  <c r="J155" i="38"/>
  <c r="AM151" i="38"/>
  <c r="AQ152" i="38"/>
  <c r="AE154" i="38"/>
  <c r="AQ155" i="38"/>
  <c r="AI151" i="38"/>
  <c r="AM152" i="38"/>
  <c r="AQ154" i="38"/>
  <c r="AM155" i="38"/>
  <c r="AQ159" i="38"/>
  <c r="AQ160" i="38"/>
  <c r="AM161" i="38"/>
  <c r="AE161" i="38"/>
  <c r="AM160" i="38"/>
  <c r="F160" i="38"/>
  <c r="H160" i="38"/>
  <c r="AE160" i="38"/>
  <c r="AI160" i="38"/>
  <c r="F161" i="38"/>
  <c r="J161" i="38"/>
  <c r="AI161" i="38"/>
  <c r="F143" i="38"/>
  <c r="J143" i="38"/>
  <c r="F140" i="38"/>
  <c r="J140" i="38"/>
  <c r="AE159" i="38"/>
  <c r="AM159" i="38"/>
  <c r="AI159" i="38"/>
  <c r="AI142" i="38"/>
  <c r="AI139" i="38"/>
  <c r="AE140" i="38"/>
  <c r="F138" i="38"/>
  <c r="J138" i="38"/>
  <c r="AQ142" i="38"/>
  <c r="AQ139" i="38"/>
  <c r="AQ140" i="38"/>
  <c r="AE142" i="38"/>
  <c r="AQ141" i="38"/>
  <c r="F139" i="38"/>
  <c r="H139" i="38"/>
  <c r="AM139" i="38"/>
  <c r="AM142" i="38"/>
  <c r="AE139" i="38"/>
  <c r="F142" i="38"/>
  <c r="H142" i="38"/>
  <c r="AE141" i="38"/>
  <c r="AI144" i="38"/>
  <c r="F145" i="38"/>
  <c r="J145" i="38"/>
  <c r="AI138" i="38"/>
  <c r="AQ143" i="38"/>
  <c r="AI141" i="38"/>
  <c r="F141" i="38"/>
  <c r="H141" i="38"/>
  <c r="AM140" i="38"/>
  <c r="AM141" i="38"/>
  <c r="AI140" i="38"/>
  <c r="AM138" i="38"/>
  <c r="AE143" i="38"/>
  <c r="AE144" i="38"/>
  <c r="AQ145" i="38"/>
  <c r="AE138" i="38"/>
  <c r="AM143" i="38"/>
  <c r="F129" i="38"/>
  <c r="J129" i="38"/>
  <c r="F144" i="38"/>
  <c r="J144" i="38"/>
  <c r="AQ138" i="38"/>
  <c r="AI143" i="38"/>
  <c r="AI146" i="38"/>
  <c r="AE145" i="38"/>
  <c r="AQ144" i="38"/>
  <c r="AM145" i="38"/>
  <c r="AM146" i="38"/>
  <c r="AM144" i="38"/>
  <c r="AI145" i="38"/>
  <c r="F137" i="38"/>
  <c r="J137" i="38"/>
  <c r="AM136" i="38"/>
  <c r="AQ137" i="38"/>
  <c r="F146" i="38"/>
  <c r="H146" i="38"/>
  <c r="AE146" i="38"/>
  <c r="AM137" i="38"/>
  <c r="AQ146" i="38"/>
  <c r="AI137" i="38"/>
  <c r="AM123" i="38"/>
  <c r="AM135" i="38"/>
  <c r="AQ136" i="38"/>
  <c r="AE137" i="38"/>
  <c r="F135" i="38"/>
  <c r="J135" i="38"/>
  <c r="AI136" i="38"/>
  <c r="AQ123" i="38"/>
  <c r="AQ135" i="38"/>
  <c r="F136" i="38"/>
  <c r="H136" i="38"/>
  <c r="AE136" i="38"/>
  <c r="AI120" i="38"/>
  <c r="AI135" i="38"/>
  <c r="F120" i="38"/>
  <c r="J120" i="38"/>
  <c r="AE135" i="38"/>
  <c r="AE123" i="38"/>
  <c r="AQ125" i="38"/>
  <c r="AI147" i="38"/>
  <c r="AQ147" i="38"/>
  <c r="AM147" i="38"/>
  <c r="AE126" i="38"/>
  <c r="F127" i="38"/>
  <c r="J127" i="38"/>
  <c r="AI128" i="38"/>
  <c r="AE120" i="38"/>
  <c r="AE121" i="38"/>
  <c r="AE122" i="38"/>
  <c r="F123" i="38"/>
  <c r="H123" i="38"/>
  <c r="F124" i="38"/>
  <c r="J124" i="38"/>
  <c r="AQ122" i="38"/>
  <c r="AI123" i="38"/>
  <c r="AI124" i="38"/>
  <c r="F125" i="38"/>
  <c r="J125" i="38"/>
  <c r="AE125" i="38"/>
  <c r="AI130" i="38"/>
  <c r="AM129" i="38"/>
  <c r="AQ126" i="38"/>
  <c r="F126" i="38"/>
  <c r="H126" i="38"/>
  <c r="AM126" i="38"/>
  <c r="AM122" i="38"/>
  <c r="AQ124" i="38"/>
  <c r="AM125" i="38"/>
  <c r="AE124" i="38"/>
  <c r="AI126" i="38"/>
  <c r="AQ127" i="38"/>
  <c r="AM128" i="38"/>
  <c r="F122" i="38"/>
  <c r="H122" i="38"/>
  <c r="AI122" i="38"/>
  <c r="AM124" i="38"/>
  <c r="AI125" i="38"/>
  <c r="AM121" i="38"/>
  <c r="AQ121" i="38"/>
  <c r="F121" i="38"/>
  <c r="J121" i="38"/>
  <c r="AI121" i="38"/>
  <c r="AQ120" i="38"/>
  <c r="AM120" i="38"/>
  <c r="AI129" i="38"/>
  <c r="AM127" i="38"/>
  <c r="AE129" i="38"/>
  <c r="F130" i="38"/>
  <c r="J130" i="38"/>
  <c r="AE130" i="38"/>
  <c r="AI127" i="38"/>
  <c r="F128" i="38"/>
  <c r="H128" i="38"/>
  <c r="AE128" i="38"/>
  <c r="AQ129" i="38"/>
  <c r="AE127" i="38"/>
  <c r="AQ128" i="38"/>
  <c r="AQ130" i="38"/>
  <c r="AM130" i="38"/>
  <c r="F113" i="38"/>
  <c r="J113" i="38"/>
  <c r="F111" i="38"/>
  <c r="J111" i="38"/>
  <c r="F114" i="38"/>
  <c r="J114" i="38"/>
  <c r="F112" i="38"/>
  <c r="H112" i="38"/>
  <c r="F109" i="38"/>
  <c r="J109" i="38"/>
  <c r="AQ109" i="38"/>
  <c r="AE110" i="38"/>
  <c r="AQ110" i="38"/>
  <c r="AQ113" i="38"/>
  <c r="AE114" i="38"/>
  <c r="AM110" i="38"/>
  <c r="AI111" i="38"/>
  <c r="AE112" i="38"/>
  <c r="F116" i="38"/>
  <c r="H116" i="38"/>
  <c r="AM113" i="38"/>
  <c r="AQ114" i="38"/>
  <c r="AI110" i="38"/>
  <c r="AQ112" i="38"/>
  <c r="AM114" i="38"/>
  <c r="AM112" i="38"/>
  <c r="AI114" i="38"/>
  <c r="AI112" i="38"/>
  <c r="AQ111" i="38"/>
  <c r="AE111" i="38"/>
  <c r="AM111" i="38"/>
  <c r="AE109" i="38"/>
  <c r="F110" i="38"/>
  <c r="J110" i="38"/>
  <c r="AM109" i="38"/>
  <c r="AI109" i="38"/>
  <c r="AI113" i="38"/>
  <c r="F99" i="38"/>
  <c r="J99" i="38"/>
  <c r="AE113" i="38"/>
  <c r="H113" i="38"/>
  <c r="AQ115" i="38"/>
  <c r="AM116" i="38"/>
  <c r="AE108" i="38"/>
  <c r="AE115" i="38"/>
  <c r="AQ108" i="38"/>
  <c r="AM108" i="38"/>
  <c r="AM115" i="38"/>
  <c r="AQ116" i="38"/>
  <c r="F108" i="38"/>
  <c r="J108" i="38"/>
  <c r="AI108" i="38"/>
  <c r="F115" i="38"/>
  <c r="H115" i="38"/>
  <c r="AI115" i="38"/>
  <c r="AM99" i="38"/>
  <c r="AQ97" i="38"/>
  <c r="F98" i="38"/>
  <c r="H98" i="38"/>
  <c r="AE98" i="38"/>
  <c r="AI116" i="38"/>
  <c r="AE116" i="38"/>
  <c r="AI99" i="38"/>
  <c r="AM97" i="38"/>
  <c r="AQ98" i="38"/>
  <c r="AQ104" i="38"/>
  <c r="AE99" i="38"/>
  <c r="AI97" i="38"/>
  <c r="AM98" i="38"/>
  <c r="AQ99" i="38"/>
  <c r="F97" i="38"/>
  <c r="J97" i="38"/>
  <c r="AE97" i="38"/>
  <c r="AI98" i="38"/>
  <c r="F105" i="38"/>
  <c r="H105" i="38"/>
  <c r="AI102" i="38"/>
  <c r="AI105" i="38"/>
  <c r="AE104" i="38"/>
  <c r="AM104" i="38"/>
  <c r="AM102" i="38"/>
  <c r="F104" i="38"/>
  <c r="H104" i="38"/>
  <c r="AI104" i="38"/>
  <c r="AQ105" i="38"/>
  <c r="AM105" i="38"/>
  <c r="AE105" i="38"/>
  <c r="F100" i="38"/>
  <c r="J100" i="38"/>
  <c r="AM101" i="38"/>
  <c r="AQ100" i="38"/>
  <c r="F102" i="38"/>
  <c r="H102" i="38"/>
  <c r="AE102" i="38"/>
  <c r="AQ102" i="38"/>
  <c r="F101" i="38"/>
  <c r="H101" i="38"/>
  <c r="AQ101" i="38"/>
  <c r="AE100" i="38"/>
  <c r="AM100" i="38"/>
  <c r="AI100" i="38"/>
  <c r="AI101" i="38"/>
  <c r="AE101" i="38"/>
  <c r="AM94" i="38"/>
  <c r="F94" i="38"/>
  <c r="H94" i="38"/>
  <c r="AM93" i="38"/>
  <c r="F91" i="38"/>
  <c r="J91" i="38"/>
  <c r="AM92" i="38"/>
  <c r="F73" i="38"/>
  <c r="J73" i="38"/>
  <c r="F77" i="38"/>
  <c r="J77" i="38"/>
  <c r="AI92" i="38"/>
  <c r="AQ93" i="38"/>
  <c r="AE94" i="38"/>
  <c r="AI94" i="38"/>
  <c r="F93" i="38"/>
  <c r="H93" i="38"/>
  <c r="AE93" i="38"/>
  <c r="AQ95" i="38"/>
  <c r="AQ94" i="38"/>
  <c r="AI93" i="38"/>
  <c r="F92" i="38"/>
  <c r="H92" i="38"/>
  <c r="AE92" i="38"/>
  <c r="AE91" i="38"/>
  <c r="AQ92" i="38"/>
  <c r="AI91" i="38"/>
  <c r="AQ91" i="38"/>
  <c r="AM91" i="38"/>
  <c r="AE95" i="38"/>
  <c r="AI95" i="38"/>
  <c r="F95" i="38"/>
  <c r="J95" i="38"/>
  <c r="AM86" i="38"/>
  <c r="AM95" i="38"/>
  <c r="F84" i="38"/>
  <c r="J84" i="38"/>
  <c r="AM87" i="38"/>
  <c r="AQ86" i="38"/>
  <c r="AI86" i="38"/>
  <c r="F78" i="38"/>
  <c r="J78" i="38"/>
  <c r="AI73" i="38"/>
  <c r="AM74" i="38"/>
  <c r="AQ75" i="38"/>
  <c r="AE76" i="38"/>
  <c r="AM84" i="38"/>
  <c r="F86" i="38"/>
  <c r="J86" i="38"/>
  <c r="AE86" i="38"/>
  <c r="AQ87" i="38"/>
  <c r="AI87" i="38"/>
  <c r="AQ84" i="38"/>
  <c r="F87" i="38"/>
  <c r="J87" i="38"/>
  <c r="AE87" i="38"/>
  <c r="AI84" i="38"/>
  <c r="AE84" i="38"/>
  <c r="F76" i="38"/>
  <c r="J76" i="38"/>
  <c r="AI76" i="38"/>
  <c r="AQ76" i="38"/>
  <c r="AM76" i="38"/>
  <c r="AE77" i="38"/>
  <c r="AM78" i="38"/>
  <c r="AE73" i="38"/>
  <c r="F74" i="38"/>
  <c r="J74" i="38"/>
  <c r="AI74" i="38"/>
  <c r="AM75" i="38"/>
  <c r="AQ77" i="38"/>
  <c r="AE74" i="38"/>
  <c r="F75" i="38"/>
  <c r="H75" i="38"/>
  <c r="AI75" i="38"/>
  <c r="AM77" i="38"/>
  <c r="AM73" i="38"/>
  <c r="AQ73" i="38"/>
  <c r="AQ74" i="38"/>
  <c r="AE75" i="38"/>
  <c r="AI77" i="38"/>
  <c r="AM79" i="38"/>
  <c r="AQ78" i="38"/>
  <c r="F79" i="38"/>
  <c r="H79" i="38"/>
  <c r="AI78" i="38"/>
  <c r="F81" i="38"/>
  <c r="J81" i="38"/>
  <c r="AM80" i="38"/>
  <c r="AQ79" i="38"/>
  <c r="AE78" i="38"/>
  <c r="F65" i="38"/>
  <c r="H65" i="38"/>
  <c r="F80" i="38"/>
  <c r="J80" i="38"/>
  <c r="AI79" i="38"/>
  <c r="AM81" i="38"/>
  <c r="AQ80" i="38"/>
  <c r="AE79" i="38"/>
  <c r="F82" i="38"/>
  <c r="J82" i="38"/>
  <c r="AI80" i="38"/>
  <c r="AQ81" i="38"/>
  <c r="AE80" i="38"/>
  <c r="AM72" i="38"/>
  <c r="AE82" i="38"/>
  <c r="AI81" i="38"/>
  <c r="F72" i="38"/>
  <c r="J72" i="38"/>
  <c r="AE81" i="38"/>
  <c r="F63" i="38"/>
  <c r="J63" i="38"/>
  <c r="AI63" i="38"/>
  <c r="AQ72" i="38"/>
  <c r="AI82" i="38"/>
  <c r="AI72" i="38"/>
  <c r="AQ82" i="38"/>
  <c r="AE72" i="38"/>
  <c r="AM82" i="38"/>
  <c r="AM63" i="38"/>
  <c r="AE63" i="38"/>
  <c r="AQ63" i="38"/>
  <c r="AQ64" i="38"/>
  <c r="AI64" i="38"/>
  <c r="F66" i="38"/>
  <c r="J66" i="38"/>
  <c r="AM65" i="38"/>
  <c r="F67" i="38"/>
  <c r="J67" i="38"/>
  <c r="AQ65" i="38"/>
  <c r="AI65" i="38"/>
  <c r="AE65" i="38"/>
  <c r="AQ66" i="38"/>
  <c r="AI66" i="38"/>
  <c r="AM66" i="38"/>
  <c r="AM67" i="38"/>
  <c r="AE66" i="38"/>
  <c r="AQ67" i="38"/>
  <c r="AI67" i="38"/>
  <c r="AM68" i="38"/>
  <c r="AE67" i="38"/>
  <c r="F70" i="38"/>
  <c r="J70" i="38"/>
  <c r="AI70" i="38"/>
  <c r="AM69" i="38"/>
  <c r="AQ68" i="38"/>
  <c r="AI68" i="38"/>
  <c r="F55" i="38"/>
  <c r="J55" i="38"/>
  <c r="F71" i="38"/>
  <c r="H71" i="38"/>
  <c r="AM70" i="38"/>
  <c r="AQ69" i="38"/>
  <c r="F68" i="38"/>
  <c r="H68" i="38"/>
  <c r="AE68" i="38"/>
  <c r="AM71" i="38"/>
  <c r="AE70" i="38"/>
  <c r="AI69" i="38"/>
  <c r="AQ70" i="38"/>
  <c r="AQ71" i="38"/>
  <c r="AE71" i="38"/>
  <c r="AM57" i="38"/>
  <c r="AE55" i="38"/>
  <c r="AI71" i="38"/>
  <c r="AM55" i="38"/>
  <c r="AI55" i="38"/>
  <c r="AQ55" i="38"/>
  <c r="F56" i="38"/>
  <c r="J56" i="38"/>
  <c r="AQ56" i="38"/>
  <c r="F57" i="38"/>
  <c r="J57" i="38"/>
  <c r="AM56" i="38"/>
  <c r="AM58" i="38"/>
  <c r="AQ57" i="38"/>
  <c r="AE56" i="38"/>
  <c r="AI56" i="38"/>
  <c r="F58" i="38"/>
  <c r="J58" i="38"/>
  <c r="AI57" i="38"/>
  <c r="F60" i="38"/>
  <c r="J60" i="38"/>
  <c r="AM59" i="38"/>
  <c r="AQ58" i="38"/>
  <c r="AE57" i="38"/>
  <c r="F52" i="38"/>
  <c r="J52" i="38"/>
  <c r="AI58" i="38"/>
  <c r="AE60" i="38"/>
  <c r="AQ59" i="38"/>
  <c r="AE58" i="38"/>
  <c r="AQ60" i="38"/>
  <c r="AM61" i="38"/>
  <c r="AM60" i="38"/>
  <c r="AI59" i="38"/>
  <c r="AM53" i="38"/>
  <c r="F61" i="38"/>
  <c r="J61" i="38"/>
  <c r="AI61" i="38"/>
  <c r="AI60" i="38"/>
  <c r="F59" i="38"/>
  <c r="J59" i="38"/>
  <c r="AE59" i="38"/>
  <c r="AM52" i="38"/>
  <c r="H60" i="38"/>
  <c r="F53" i="38"/>
  <c r="J53" i="38"/>
  <c r="AI53" i="38"/>
  <c r="AE61" i="38"/>
  <c r="AQ61" i="38"/>
  <c r="F50" i="38"/>
  <c r="H50" i="38"/>
  <c r="AI52" i="38"/>
  <c r="AE52" i="38"/>
  <c r="AQ52" i="38"/>
  <c r="AQ53" i="38"/>
  <c r="F48" i="38"/>
  <c r="J48" i="38"/>
  <c r="AE53" i="38"/>
  <c r="AI49" i="38"/>
  <c r="AM48" i="38"/>
  <c r="AQ50" i="38"/>
  <c r="AI45" i="38"/>
  <c r="AM49" i="38"/>
  <c r="AQ48" i="38"/>
  <c r="AE50" i="38"/>
  <c r="AM50" i="38"/>
  <c r="AI50" i="38"/>
  <c r="AE49" i="38"/>
  <c r="AQ49" i="38"/>
  <c r="AE48" i="38"/>
  <c r="AI48" i="38"/>
  <c r="AE45" i="38"/>
  <c r="F49" i="38"/>
  <c r="J49" i="38"/>
  <c r="AM40" i="38"/>
  <c r="F40" i="38"/>
  <c r="H40" i="38"/>
  <c r="AM45" i="38"/>
  <c r="AM38" i="38"/>
  <c r="AQ37" i="38"/>
  <c r="AQ40" i="38"/>
  <c r="AI40" i="38"/>
  <c r="AE40" i="38"/>
  <c r="AQ41" i="38"/>
  <c r="AI42" i="38"/>
  <c r="AM41" i="38"/>
  <c r="F41" i="38"/>
  <c r="H41" i="38"/>
  <c r="AI41" i="38"/>
  <c r="AE41" i="38"/>
  <c r="AM43" i="38"/>
  <c r="AQ42" i="38"/>
  <c r="AM42" i="38"/>
  <c r="F43" i="38"/>
  <c r="H43" i="38"/>
  <c r="AQ43" i="38"/>
  <c r="F42" i="38"/>
  <c r="J42" i="38"/>
  <c r="AE42" i="38"/>
  <c r="F37" i="38"/>
  <c r="J37" i="38"/>
  <c r="AI43" i="38"/>
  <c r="AE43" i="38"/>
  <c r="F38" i="38"/>
  <c r="H38" i="38"/>
  <c r="AQ38" i="38"/>
  <c r="AE37" i="38"/>
  <c r="AI39" i="38"/>
  <c r="F39" i="38"/>
  <c r="H39" i="38"/>
  <c r="AM37" i="38"/>
  <c r="AI37" i="38"/>
  <c r="AM39" i="38"/>
  <c r="F35" i="38"/>
  <c r="H35" i="38"/>
  <c r="AQ39" i="38"/>
  <c r="AI38" i="38"/>
  <c r="AI34" i="38"/>
  <c r="AE39" i="38"/>
  <c r="AE38" i="38"/>
  <c r="AM32" i="38"/>
  <c r="AI32" i="38"/>
  <c r="AE34" i="38"/>
  <c r="AI35" i="38"/>
  <c r="AQ34" i="38"/>
  <c r="F34" i="38"/>
  <c r="H34" i="38"/>
  <c r="AM34" i="38"/>
  <c r="AM35" i="38"/>
  <c r="AQ35" i="38"/>
  <c r="AE35" i="38"/>
  <c r="F31" i="38"/>
  <c r="H31" i="38"/>
  <c r="AM30" i="38"/>
  <c r="F30" i="38"/>
  <c r="H30" i="38"/>
  <c r="AM33" i="38"/>
  <c r="AQ32" i="38"/>
  <c r="AQ33" i="38"/>
  <c r="F33" i="38"/>
  <c r="J33" i="38"/>
  <c r="AI33" i="38"/>
  <c r="AQ30" i="38"/>
  <c r="AE33" i="38"/>
  <c r="AI30" i="38"/>
  <c r="AI31" i="38"/>
  <c r="AE30" i="38"/>
  <c r="AQ31" i="38"/>
  <c r="AM31" i="38"/>
  <c r="AE31" i="38"/>
  <c r="AQ27" i="38"/>
  <c r="F29" i="38"/>
  <c r="J29" i="38"/>
  <c r="AM27" i="38"/>
  <c r="AQ29" i="38"/>
  <c r="AM29" i="38"/>
  <c r="AI29" i="38"/>
  <c r="F25" i="38"/>
  <c r="H25" i="38"/>
  <c r="AQ25" i="38"/>
  <c r="F26" i="38"/>
  <c r="J26" i="38"/>
  <c r="AE26" i="38"/>
  <c r="AI27" i="38"/>
  <c r="AQ26" i="38"/>
  <c r="AM26" i="38"/>
  <c r="AI26" i="38"/>
  <c r="F19" i="38"/>
  <c r="J19" i="38"/>
  <c r="F24" i="38"/>
  <c r="J24" i="38"/>
  <c r="AQ24" i="38"/>
  <c r="AE25" i="38"/>
  <c r="AM25" i="38"/>
  <c r="AI25" i="38"/>
  <c r="AI19" i="38"/>
  <c r="AQ22" i="38"/>
  <c r="AE22" i="38"/>
  <c r="AE24" i="38"/>
  <c r="AM24" i="38"/>
  <c r="AI24" i="38"/>
  <c r="AI22" i="38"/>
  <c r="F22" i="38"/>
  <c r="J22" i="38"/>
  <c r="AQ20" i="38"/>
  <c r="AM22" i="38"/>
  <c r="F20" i="38"/>
  <c r="H20" i="38"/>
  <c r="AE20" i="38"/>
  <c r="AM20" i="38"/>
  <c r="AI20" i="38"/>
  <c r="AM19" i="38"/>
  <c r="AQ19" i="38"/>
  <c r="AE19" i="38"/>
  <c r="AM17" i="38"/>
  <c r="AQ18" i="38"/>
  <c r="AM18" i="38"/>
  <c r="F23" i="38"/>
  <c r="J23" i="38"/>
  <c r="F17" i="38"/>
  <c r="J17" i="38"/>
  <c r="F18" i="38"/>
  <c r="J18" i="38"/>
  <c r="AE18" i="38"/>
  <c r="AI18" i="38"/>
  <c r="AM16" i="38"/>
  <c r="AQ17" i="38"/>
  <c r="AI23" i="38"/>
  <c r="AQ16" i="38"/>
  <c r="AE17" i="38"/>
  <c r="AI17" i="38"/>
  <c r="AM23" i="38"/>
  <c r="AQ23" i="38"/>
  <c r="F16" i="38"/>
  <c r="J16" i="38"/>
  <c r="AE23" i="38"/>
  <c r="AE16" i="38"/>
  <c r="AI16" i="38"/>
  <c r="AQ15" i="38"/>
  <c r="AM15" i="38"/>
  <c r="AI15" i="38"/>
  <c r="AP542" i="38"/>
  <c r="AP541" i="38"/>
  <c r="AO542" i="38"/>
  <c r="AO541" i="38"/>
  <c r="AN542" i="38"/>
  <c r="AN541" i="38"/>
  <c r="AL542" i="38"/>
  <c r="AL541" i="38"/>
  <c r="AK542" i="38"/>
  <c r="AK541" i="38"/>
  <c r="AJ542" i="38"/>
  <c r="AJ541" i="38"/>
  <c r="AH542" i="38"/>
  <c r="AH541" i="38"/>
  <c r="AG542" i="38"/>
  <c r="AG541" i="38"/>
  <c r="AF542" i="38"/>
  <c r="AF541" i="38"/>
  <c r="AD542" i="38"/>
  <c r="AD541" i="38"/>
  <c r="AC542" i="38"/>
  <c r="AC541" i="38"/>
  <c r="AB542" i="38"/>
  <c r="AB541" i="38"/>
  <c r="E542" i="38"/>
  <c r="E541" i="38"/>
  <c r="D542" i="38"/>
  <c r="D541" i="38"/>
  <c r="AP528" i="38"/>
  <c r="AO528" i="38"/>
  <c r="AN528" i="38"/>
  <c r="AL528" i="38"/>
  <c r="AK528" i="38"/>
  <c r="AJ528" i="38"/>
  <c r="AJ527" i="38"/>
  <c r="AH528" i="38"/>
  <c r="AG528" i="38"/>
  <c r="AF528" i="38"/>
  <c r="AF527" i="38"/>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c r="AL501" i="38"/>
  <c r="AK501" i="38"/>
  <c r="AJ501" i="38"/>
  <c r="AJ500" i="38"/>
  <c r="AH501" i="38"/>
  <c r="AH500" i="38"/>
  <c r="AG501" i="38"/>
  <c r="AF501" i="38"/>
  <c r="AF500" i="38"/>
  <c r="AD501" i="38"/>
  <c r="AC501" i="38"/>
  <c r="AC500" i="38"/>
  <c r="AB501" i="38"/>
  <c r="AB500" i="38"/>
  <c r="E501" i="38"/>
  <c r="D501" i="38"/>
  <c r="AP403" i="38"/>
  <c r="AO403" i="38"/>
  <c r="AN403" i="38"/>
  <c r="AL403" i="38"/>
  <c r="AK403" i="38"/>
  <c r="AJ403" i="38"/>
  <c r="AH403" i="38"/>
  <c r="AG403" i="38"/>
  <c r="AF403" i="38"/>
  <c r="AD403" i="38"/>
  <c r="AC403" i="38"/>
  <c r="AB403" i="38"/>
  <c r="E403" i="38"/>
  <c r="D403" i="38"/>
  <c r="AP498" i="38"/>
  <c r="AP489" i="38"/>
  <c r="AO498" i="38"/>
  <c r="AO489" i="38"/>
  <c r="AN498" i="38"/>
  <c r="AN489" i="38"/>
  <c r="AL498" i="38"/>
  <c r="AL489" i="38"/>
  <c r="AK498" i="38"/>
  <c r="AK489" i="38"/>
  <c r="AJ498" i="38"/>
  <c r="AJ489" i="38"/>
  <c r="AH498" i="38"/>
  <c r="AH489" i="38"/>
  <c r="AG498" i="38"/>
  <c r="AG489" i="38"/>
  <c r="AF498" i="38"/>
  <c r="AF489" i="38"/>
  <c r="AD498" i="38"/>
  <c r="AD489" i="38"/>
  <c r="AC498" i="38"/>
  <c r="AC489" i="38"/>
  <c r="AB498" i="38"/>
  <c r="AB489" i="38"/>
  <c r="E498" i="38"/>
  <c r="E489" i="38"/>
  <c r="D498" i="38"/>
  <c r="D489" i="38"/>
  <c r="AP488" i="38"/>
  <c r="AP485" i="38"/>
  <c r="AO488" i="38"/>
  <c r="AO485" i="38"/>
  <c r="AN488" i="38"/>
  <c r="AN485" i="38"/>
  <c r="AL488" i="38"/>
  <c r="AL485" i="38"/>
  <c r="AK488" i="38"/>
  <c r="AK485" i="38"/>
  <c r="AJ488" i="38"/>
  <c r="AJ485" i="38"/>
  <c r="AH488" i="38"/>
  <c r="AH485" i="38"/>
  <c r="AG488" i="38"/>
  <c r="AG485" i="38"/>
  <c r="AF488" i="38"/>
  <c r="AF485" i="38"/>
  <c r="AD488" i="38"/>
  <c r="AD485" i="38"/>
  <c r="AC488" i="38"/>
  <c r="AC485" i="38"/>
  <c r="AB488" i="38"/>
  <c r="AB485" i="38"/>
  <c r="E488" i="38"/>
  <c r="E485" i="38"/>
  <c r="D488" i="38"/>
  <c r="D485" i="38"/>
  <c r="AP469" i="38"/>
  <c r="AP467" i="38"/>
  <c r="AO469" i="38"/>
  <c r="AO467" i="38"/>
  <c r="AN469" i="38"/>
  <c r="AN467" i="38"/>
  <c r="AL469" i="38"/>
  <c r="AL467" i="38"/>
  <c r="AK469" i="38"/>
  <c r="AK467" i="38"/>
  <c r="AJ469" i="38"/>
  <c r="AJ467" i="38"/>
  <c r="AH469" i="38"/>
  <c r="AH467" i="38"/>
  <c r="AG469" i="38"/>
  <c r="AG467" i="38"/>
  <c r="AF469" i="38"/>
  <c r="AF467" i="38"/>
  <c r="AD469" i="38"/>
  <c r="AD467" i="38"/>
  <c r="AC469" i="38"/>
  <c r="AC467" i="38"/>
  <c r="AB469" i="38"/>
  <c r="AB467" i="38"/>
  <c r="E469" i="38"/>
  <c r="E467" i="38"/>
  <c r="D469" i="38"/>
  <c r="D467" i="38"/>
  <c r="AP466" i="38"/>
  <c r="AP459" i="38"/>
  <c r="AO466" i="38"/>
  <c r="AO459" i="38"/>
  <c r="AN466" i="38"/>
  <c r="AN459" i="38"/>
  <c r="AL466" i="38"/>
  <c r="AL459" i="38"/>
  <c r="AK466" i="38"/>
  <c r="AK459" i="38"/>
  <c r="AJ466" i="38"/>
  <c r="AJ459" i="38"/>
  <c r="AH466" i="38"/>
  <c r="AH459" i="38"/>
  <c r="AG466" i="38"/>
  <c r="AG459" i="38"/>
  <c r="AF466" i="38"/>
  <c r="AF459" i="38"/>
  <c r="AD466" i="38"/>
  <c r="AD459" i="38"/>
  <c r="AC466" i="38"/>
  <c r="AC459" i="38"/>
  <c r="AB466" i="38"/>
  <c r="AB459" i="38"/>
  <c r="E466" i="38"/>
  <c r="E459" i="38"/>
  <c r="D466" i="38"/>
  <c r="D459"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D199" i="38"/>
  <c r="AP198" i="38"/>
  <c r="AP191" i="38"/>
  <c r="AO198" i="38"/>
  <c r="AO191" i="38"/>
  <c r="AN198" i="38"/>
  <c r="AN191" i="38"/>
  <c r="AL198" i="38"/>
  <c r="AL191" i="38"/>
  <c r="AK198" i="38"/>
  <c r="AK191" i="38"/>
  <c r="AJ198" i="38"/>
  <c r="AJ191" i="38"/>
  <c r="AH198" i="38"/>
  <c r="AH191" i="38"/>
  <c r="AG198" i="38"/>
  <c r="AG191" i="38"/>
  <c r="AF198" i="38"/>
  <c r="AF191" i="38"/>
  <c r="AD198" i="38"/>
  <c r="AD191" i="38"/>
  <c r="AC198" i="38"/>
  <c r="AC191" i="38"/>
  <c r="AB198" i="38"/>
  <c r="AB191" i="38"/>
  <c r="E191" i="38"/>
  <c r="AP221" i="38"/>
  <c r="AP214" i="38"/>
  <c r="AO221" i="38"/>
  <c r="AO214" i="38"/>
  <c r="AN221" i="38"/>
  <c r="AN214" i="38"/>
  <c r="AL221" i="38"/>
  <c r="AL214" i="38"/>
  <c r="AK221" i="38"/>
  <c r="AK214" i="38"/>
  <c r="AJ221" i="38"/>
  <c r="AJ214" i="38"/>
  <c r="AH221" i="38"/>
  <c r="AH214" i="38"/>
  <c r="AG221" i="38"/>
  <c r="AG214" i="38"/>
  <c r="AF221" i="38"/>
  <c r="AF214" i="38"/>
  <c r="AD221" i="38"/>
  <c r="AD214" i="38"/>
  <c r="AC221" i="38"/>
  <c r="AC214" i="38"/>
  <c r="AB221" i="38"/>
  <c r="AB214" i="38"/>
  <c r="E214" i="38"/>
  <c r="D214" i="38"/>
  <c r="AP213" i="38"/>
  <c r="AP207" i="38"/>
  <c r="AO213" i="38"/>
  <c r="AO207" i="38"/>
  <c r="AN213" i="38"/>
  <c r="AN207" i="38"/>
  <c r="AL213" i="38"/>
  <c r="AL207" i="38"/>
  <c r="AK213" i="38"/>
  <c r="AK207" i="38"/>
  <c r="AJ213" i="38"/>
  <c r="AJ207" i="38"/>
  <c r="AH213" i="38"/>
  <c r="AH207" i="38"/>
  <c r="AG213" i="38"/>
  <c r="AG207" i="38"/>
  <c r="AF213" i="38"/>
  <c r="AF207" i="38"/>
  <c r="AD213" i="38"/>
  <c r="AD207" i="38"/>
  <c r="AC213" i="38"/>
  <c r="AC207" i="38"/>
  <c r="AB213" i="38"/>
  <c r="AB207" i="38"/>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E149"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c r="AO117" i="38"/>
  <c r="AO107" i="38"/>
  <c r="AN117" i="38"/>
  <c r="AN107" i="38"/>
  <c r="AL117" i="38"/>
  <c r="AL107" i="38"/>
  <c r="AK117" i="38"/>
  <c r="AK107" i="38"/>
  <c r="AJ117" i="38"/>
  <c r="AJ107" i="38"/>
  <c r="AH117" i="38"/>
  <c r="AH107" i="38"/>
  <c r="AG117" i="38"/>
  <c r="AG107" i="38"/>
  <c r="AF117" i="38"/>
  <c r="AF107" i="38"/>
  <c r="AD117" i="38"/>
  <c r="AD107" i="38"/>
  <c r="AC117" i="38"/>
  <c r="AC107" i="38"/>
  <c r="AB117" i="38"/>
  <c r="AB107" i="38"/>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F383" i="38"/>
  <c r="D328" i="38"/>
  <c r="J20" i="38"/>
  <c r="H347" i="38"/>
  <c r="H108" i="38"/>
  <c r="J463" i="38"/>
  <c r="J146" i="38"/>
  <c r="J333" i="38"/>
  <c r="G13" i="38"/>
  <c r="G12" i="38"/>
  <c r="I13" i="38"/>
  <c r="H386"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c r="AN527" i="38"/>
  <c r="AN526" i="38"/>
  <c r="AR508" i="38"/>
  <c r="AR505" i="38"/>
  <c r="H522" i="38"/>
  <c r="AR521" i="38"/>
  <c r="AR523" i="38"/>
  <c r="AH527" i="38"/>
  <c r="AH526" i="38"/>
  <c r="E527" i="38"/>
  <c r="AB527" i="38"/>
  <c r="AB526" i="38"/>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J122" i="38"/>
  <c r="J123" i="38"/>
  <c r="AR97" i="38"/>
  <c r="J128"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AF47" i="38"/>
  <c r="AK47" i="38"/>
  <c r="AP47" i="38"/>
  <c r="H80" i="38"/>
  <c r="AR79" i="38"/>
  <c r="AR78" i="38"/>
  <c r="H87" i="38"/>
  <c r="H81" i="38"/>
  <c r="H72" i="38"/>
  <c r="AR80" i="38"/>
  <c r="AR74" i="38"/>
  <c r="AG47" i="38"/>
  <c r="AL47" i="38"/>
  <c r="H82" i="38"/>
  <c r="AR81" i="38"/>
  <c r="H74" i="38"/>
  <c r="AR73" i="38"/>
  <c r="AR82" i="38"/>
  <c r="AO47" i="38"/>
  <c r="H70"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c r="AB89" i="38"/>
  <c r="AL133" i="38"/>
  <c r="AO312" i="38"/>
  <c r="AF328" i="38"/>
  <c r="AN389" i="38"/>
  <c r="AH398" i="38"/>
  <c r="AH397" i="38"/>
  <c r="H18" i="38"/>
  <c r="AR25" i="38"/>
  <c r="AR26" i="38"/>
  <c r="H24" i="38"/>
  <c r="AR24" i="38"/>
  <c r="AO199" i="38"/>
  <c r="AO190" i="38"/>
  <c r="AN312" i="38"/>
  <c r="AO389" i="38"/>
  <c r="H19" i="38"/>
  <c r="AJ133" i="38"/>
  <c r="AN199" i="38"/>
  <c r="AN190" i="38"/>
  <c r="F224" i="38"/>
  <c r="H224" i="38"/>
  <c r="AR22" i="38"/>
  <c r="AD389" i="38"/>
  <c r="AK199" i="38"/>
  <c r="AK190" i="38"/>
  <c r="AG267" i="38"/>
  <c r="AJ312" i="38"/>
  <c r="AG345" i="38"/>
  <c r="AJ389" i="38"/>
  <c r="H23" i="38"/>
  <c r="AM191" i="38"/>
  <c r="AR19" i="38"/>
  <c r="AR20" i="38"/>
  <c r="AB199" i="38"/>
  <c r="AB190" i="38"/>
  <c r="AN223" i="38"/>
  <c r="AJ243" i="38"/>
  <c r="AF312" i="38"/>
  <c r="H17" i="38"/>
  <c r="AO223" i="38"/>
  <c r="AB133" i="38"/>
  <c r="D89" i="38"/>
  <c r="AF89" i="38"/>
  <c r="AB267" i="38"/>
  <c r="AJ328" i="38"/>
  <c r="AL345" i="38"/>
  <c r="F131" i="38"/>
  <c r="H131" i="38"/>
  <c r="AL328" i="38"/>
  <c r="F395" i="38"/>
  <c r="J395" i="38"/>
  <c r="F458" i="38"/>
  <c r="J458" i="38"/>
  <c r="AR16" i="38"/>
  <c r="AR18" i="38"/>
  <c r="AQ191" i="38"/>
  <c r="F329" i="38"/>
  <c r="H329" i="38"/>
  <c r="AI399" i="38"/>
  <c r="F466" i="38"/>
  <c r="J466" i="38"/>
  <c r="H16" i="38"/>
  <c r="AM28" i="38"/>
  <c r="AI46" i="38"/>
  <c r="AM51" i="38"/>
  <c r="AQ54" i="38"/>
  <c r="AD96" i="38"/>
  <c r="AJ96" i="38"/>
  <c r="AO96" i="38"/>
  <c r="AM44" i="38"/>
  <c r="AE117" i="38"/>
  <c r="F119" i="38"/>
  <c r="J119" i="38"/>
  <c r="AE132" i="38"/>
  <c r="F134" i="38"/>
  <c r="J134" i="38"/>
  <c r="AF133" i="38"/>
  <c r="AM162" i="38"/>
  <c r="F163" i="38"/>
  <c r="J163" i="38"/>
  <c r="AD164" i="38"/>
  <c r="AJ164" i="38"/>
  <c r="AQ207" i="38"/>
  <c r="AJ199" i="38"/>
  <c r="AJ190" i="38"/>
  <c r="AB223" i="38"/>
  <c r="AE268" i="38"/>
  <c r="AL267" i="38"/>
  <c r="AQ399" i="38"/>
  <c r="F528" i="38"/>
  <c r="H528" i="38"/>
  <c r="AF199" i="38"/>
  <c r="AF190" i="38"/>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c r="AN96" i="38"/>
  <c r="AF118" i="38"/>
  <c r="AL118" i="38"/>
  <c r="AO164" i="38"/>
  <c r="AF267" i="38"/>
  <c r="AI103" i="38"/>
  <c r="AG96" i="38"/>
  <c r="AQ119" i="38"/>
  <c r="AM268" i="38"/>
  <c r="AF389" i="38"/>
  <c r="AI335" i="38"/>
  <c r="AM338" i="38"/>
  <c r="AE344" i="38"/>
  <c r="F399" i="38"/>
  <c r="J399" i="38"/>
  <c r="AD398" i="38"/>
  <c r="AD397" i="38"/>
  <c r="AQ458" i="38"/>
  <c r="AE466" i="38"/>
  <c r="AI469" i="38"/>
  <c r="AM488" i="38"/>
  <c r="F198" i="38"/>
  <c r="J198" i="38"/>
  <c r="AK223" i="38"/>
  <c r="AQ390" i="38"/>
  <c r="AO500" i="38"/>
  <c r="AO499" i="38"/>
  <c r="AE207" i="38"/>
  <c r="AI28" i="38"/>
  <c r="AM224" i="38"/>
  <c r="F44" i="38"/>
  <c r="J44" i="38"/>
  <c r="E133" i="38"/>
  <c r="AG133" i="38"/>
  <c r="AQ165" i="38"/>
  <c r="AI213" i="38"/>
  <c r="AM221" i="38"/>
  <c r="AQ198" i="38"/>
  <c r="AQ268" i="38"/>
  <c r="AM390" i="38"/>
  <c r="AG389" i="38"/>
  <c r="AI457" i="38"/>
  <c r="AG398" i="38"/>
  <c r="AG397" i="38"/>
  <c r="AQ403" i="38"/>
  <c r="AL500" i="38"/>
  <c r="AL499" i="38"/>
  <c r="AK527" i="38"/>
  <c r="AK526" i="38"/>
  <c r="AM46" i="38"/>
  <c r="AE54" i="38"/>
  <c r="F62" i="38"/>
  <c r="J62" i="38"/>
  <c r="AQ62" i="38"/>
  <c r="AD89" i="38"/>
  <c r="AJ89" i="38"/>
  <c r="AF96" i="38"/>
  <c r="F103" i="38"/>
  <c r="H103" i="38"/>
  <c r="AI119" i="38"/>
  <c r="AH133" i="38"/>
  <c r="AE148" i="38"/>
  <c r="F150" i="38"/>
  <c r="J150" i="38"/>
  <c r="AI150" i="38"/>
  <c r="AK149" i="38"/>
  <c r="AM163" i="38"/>
  <c r="AE165" i="38"/>
  <c r="AE313" i="38"/>
  <c r="AD328" i="38"/>
  <c r="AI395" i="38"/>
  <c r="F330" i="38"/>
  <c r="H330" i="38"/>
  <c r="AQ335" i="38"/>
  <c r="F501" i="38"/>
  <c r="J501" i="38"/>
  <c r="AP500" i="38"/>
  <c r="AP499" i="38"/>
  <c r="AM528" i="38"/>
  <c r="AM542" i="38"/>
  <c r="AK96" i="38"/>
  <c r="AB118" i="38"/>
  <c r="AI132" i="38"/>
  <c r="AK118" i="38"/>
  <c r="AD133" i="38"/>
  <c r="AQ148" i="38"/>
  <c r="AE150" i="38"/>
  <c r="F162" i="38"/>
  <c r="J162" i="38"/>
  <c r="F165" i="38"/>
  <c r="J165" i="38"/>
  <c r="F200" i="38"/>
  <c r="H200" i="38"/>
  <c r="AP199" i="38"/>
  <c r="AP190" i="38"/>
  <c r="AM206" i="38"/>
  <c r="AH243" i="38"/>
  <c r="F268" i="38"/>
  <c r="H268" i="38"/>
  <c r="AH267" i="38"/>
  <c r="F313" i="38"/>
  <c r="J313" i="38"/>
  <c r="F390" i="38"/>
  <c r="H390" i="38"/>
  <c r="AI390" i="38"/>
  <c r="AE330" i="38"/>
  <c r="F335" i="38"/>
  <c r="F403" i="38"/>
  <c r="J403" i="38"/>
  <c r="F542" i="38"/>
  <c r="J542" i="38"/>
  <c r="AK89" i="38"/>
  <c r="AE107" i="38"/>
  <c r="AI54" i="38"/>
  <c r="AE62" i="38"/>
  <c r="AE85" i="38"/>
  <c r="F88" i="38"/>
  <c r="J88" i="38"/>
  <c r="AI88" i="38"/>
  <c r="AH89" i="38"/>
  <c r="AN89" i="38"/>
  <c r="AG89" i="38"/>
  <c r="AM119" i="38"/>
  <c r="AK133" i="38"/>
  <c r="AO149" i="38"/>
  <c r="AI162" i="38"/>
  <c r="AI165" i="38"/>
  <c r="AE213" i="38"/>
  <c r="AI221" i="38"/>
  <c r="AC223" i="38"/>
  <c r="AI313" i="38"/>
  <c r="AI234" i="38"/>
  <c r="AH328" i="38"/>
  <c r="AE339" i="38"/>
  <c r="AI346" i="38"/>
  <c r="AI338" i="38"/>
  <c r="AQ344" i="38"/>
  <c r="AF398" i="38"/>
  <c r="AF397" i="38"/>
  <c r="F457" i="38"/>
  <c r="H457" i="38"/>
  <c r="AQ528" i="38"/>
  <c r="AO527" i="38"/>
  <c r="AQ214" i="38"/>
  <c r="AQ85" i="38"/>
  <c r="E96" i="38"/>
  <c r="AM85" i="38"/>
  <c r="AQ44" i="38"/>
  <c r="AM54" i="38"/>
  <c r="AI85" i="38"/>
  <c r="F36" i="38"/>
  <c r="H36" i="38"/>
  <c r="AQ51" i="38"/>
  <c r="AM88" i="38"/>
  <c r="AL89" i="38"/>
  <c r="AL96" i="38"/>
  <c r="AE44" i="38"/>
  <c r="AQ117" i="38"/>
  <c r="AQ131" i="38"/>
  <c r="AM132" i="38"/>
  <c r="AO118" i="38"/>
  <c r="AM134" i="38"/>
  <c r="AI148" i="38"/>
  <c r="AM150" i="38"/>
  <c r="AQ163" i="38"/>
  <c r="AK164" i="38"/>
  <c r="AP164" i="38"/>
  <c r="AN164" i="38"/>
  <c r="AM213" i="38"/>
  <c r="AQ221" i="38"/>
  <c r="AE198" i="38"/>
  <c r="AD199" i="38"/>
  <c r="AD190" i="38"/>
  <c r="AQ206" i="38"/>
  <c r="AP223" i="38"/>
  <c r="E243" i="38"/>
  <c r="AG243" i="38"/>
  <c r="AL243" i="38"/>
  <c r="AK267" i="38"/>
  <c r="AG312" i="38"/>
  <c r="F339" i="38"/>
  <c r="H339" i="38"/>
  <c r="AK345" i="38"/>
  <c r="AE335" i="38"/>
  <c r="F338" i="38"/>
  <c r="J338" i="38"/>
  <c r="AJ398" i="38"/>
  <c r="AJ397" i="38"/>
  <c r="AL164" i="38"/>
  <c r="AE46" i="38"/>
  <c r="AE88" i="38"/>
  <c r="AC89" i="38"/>
  <c r="AB96" i="38"/>
  <c r="AE103" i="38"/>
  <c r="AC96" i="38"/>
  <c r="AI117" i="38"/>
  <c r="AH118" i="38"/>
  <c r="F132" i="38"/>
  <c r="J132" i="38"/>
  <c r="AI163" i="38"/>
  <c r="AH164" i="38"/>
  <c r="AM198" i="38"/>
  <c r="AL199" i="38"/>
  <c r="AL190" i="38"/>
  <c r="AI206" i="38"/>
  <c r="AI224" i="38"/>
  <c r="E223" i="38"/>
  <c r="AE395" i="38"/>
  <c r="AC389" i="38"/>
  <c r="AM335" i="38"/>
  <c r="F46" i="38"/>
  <c r="H46" i="38"/>
  <c r="AI51" i="38"/>
  <c r="AM62" i="38"/>
  <c r="AQ36" i="38"/>
  <c r="AG149" i="38"/>
  <c r="E118" i="38"/>
  <c r="AQ28" i="38"/>
  <c r="AQ46" i="38"/>
  <c r="AE51" i="38"/>
  <c r="F54" i="38"/>
  <c r="J54" i="38"/>
  <c r="F85" i="38"/>
  <c r="J85" i="38"/>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c r="AE221" i="38"/>
  <c r="AI214" i="38"/>
  <c r="AI198" i="38"/>
  <c r="AH199" i="38"/>
  <c r="AH190" i="38"/>
  <c r="E199" i="38"/>
  <c r="E190" i="38"/>
  <c r="AE206" i="38"/>
  <c r="AE224" i="38"/>
  <c r="AK243" i="38"/>
  <c r="AP243" i="38"/>
  <c r="AP267" i="38"/>
  <c r="AO267" i="38"/>
  <c r="AM313" i="38"/>
  <c r="AB389" i="38"/>
  <c r="AM467" i="38"/>
  <c r="AE489" i="38"/>
  <c r="AE458" i="38"/>
  <c r="AI466" i="38"/>
  <c r="AM469" i="38"/>
  <c r="AQ467" i="38"/>
  <c r="AQ488" i="38"/>
  <c r="AE498" i="38"/>
  <c r="AI489" i="38"/>
  <c r="AD500" i="38"/>
  <c r="AD499" i="38"/>
  <c r="AQ542" i="38"/>
  <c r="F234" i="38"/>
  <c r="J234" i="38"/>
  <c r="AE234" i="38"/>
  <c r="AQ339" i="38"/>
  <c r="F346" i="38"/>
  <c r="J346" i="38"/>
  <c r="AE346" i="38"/>
  <c r="AQ330" i="38"/>
  <c r="AE338" i="38"/>
  <c r="AM344" i="38"/>
  <c r="AP398" i="38"/>
  <c r="AM458" i="38"/>
  <c r="AO398" i="38"/>
  <c r="AQ466" i="38"/>
  <c r="AE469" i="38"/>
  <c r="AI467" i="38"/>
  <c r="AI488" i="38"/>
  <c r="AM498" i="38"/>
  <c r="AQ498" i="38"/>
  <c r="AM403" i="38"/>
  <c r="AE501" i="38"/>
  <c r="AK500" i="38"/>
  <c r="AK499" i="38"/>
  <c r="AI528" i="38"/>
  <c r="AG527" i="38"/>
  <c r="AG526" i="38"/>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c r="AM466" i="38"/>
  <c r="AE467" i="38"/>
  <c r="AQ469" i="38"/>
  <c r="AE488" i="38"/>
  <c r="AI498" i="38"/>
  <c r="AM489" i="38"/>
  <c r="AI501" i="38"/>
  <c r="E500" i="38"/>
  <c r="E499" i="38"/>
  <c r="AG500" i="38"/>
  <c r="AI500" i="38"/>
  <c r="AD527" i="38"/>
  <c r="AD526" i="38"/>
  <c r="AE542" i="38"/>
  <c r="AI21" i="38"/>
  <c r="AQ21" i="38"/>
  <c r="AM21" i="38"/>
  <c r="AK13" i="38"/>
  <c r="AM541" i="38"/>
  <c r="AQ541" i="38"/>
  <c r="AI541" i="38"/>
  <c r="AP527" i="38"/>
  <c r="AP526" i="38"/>
  <c r="AL527" i="38"/>
  <c r="AL526" i="38"/>
  <c r="AE528" i="38"/>
  <c r="F509" i="38"/>
  <c r="H509" i="38"/>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c r="AE260" i="38"/>
  <c r="AI260" i="38"/>
  <c r="AM260" i="38"/>
  <c r="F244" i="38"/>
  <c r="AE244" i="38"/>
  <c r="AI244" i="38"/>
  <c r="AM244" i="38"/>
  <c r="AQ244" i="38"/>
  <c r="I222" i="38"/>
  <c r="F235" i="38"/>
  <c r="J235" i="38"/>
  <c r="AL223" i="38"/>
  <c r="AH223" i="38"/>
  <c r="AQ224" i="38"/>
  <c r="AE200" i="38"/>
  <c r="AI200" i="38"/>
  <c r="AM200" i="38"/>
  <c r="AQ200" i="38"/>
  <c r="F206" i="38"/>
  <c r="AI191" i="38"/>
  <c r="AE191" i="38"/>
  <c r="F191" i="38"/>
  <c r="J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AE541" i="38"/>
  <c r="AJ526" i="38"/>
  <c r="AN499" i="38"/>
  <c r="AE383" i="38"/>
  <c r="D267" i="38"/>
  <c r="AQ235" i="38"/>
  <c r="D527" i="38"/>
  <c r="D389" i="38"/>
  <c r="AE235" i="38"/>
  <c r="AL13" i="38"/>
  <c r="F467"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0" i="38"/>
  <c r="AQ107" i="38"/>
  <c r="G106" i="38"/>
  <c r="I106" i="38"/>
  <c r="AM107" i="38"/>
  <c r="AO13" i="38"/>
  <c r="AJ13" i="38"/>
  <c r="AM14" i="38"/>
  <c r="AN13" i="38"/>
  <c r="AQ14" i="38"/>
  <c r="AF13" i="38"/>
  <c r="AI14" i="38"/>
  <c r="I12" i="38"/>
  <c r="J541" i="38"/>
  <c r="I566" i="38"/>
  <c r="G566" i="38"/>
  <c r="E328" i="38"/>
  <c r="F328" i="38"/>
  <c r="AC328" i="38"/>
  <c r="AE328" i="38"/>
  <c r="AG328" i="38"/>
  <c r="AG327" i="38"/>
  <c r="D345" i="38"/>
  <c r="AI190" i="38"/>
  <c r="AM190" i="38"/>
  <c r="E526" i="38"/>
  <c r="AR485" i="38"/>
  <c r="J330" i="38"/>
  <c r="J268" i="38"/>
  <c r="H150" i="38"/>
  <c r="F83" i="38"/>
  <c r="H83" i="38"/>
  <c r="AM312" i="38"/>
  <c r="H458" i="38"/>
  <c r="J224" i="38"/>
  <c r="J103" i="38"/>
  <c r="AI267" i="38"/>
  <c r="H134" i="38"/>
  <c r="H221" i="38"/>
  <c r="J46" i="38"/>
  <c r="F89" i="38"/>
  <c r="J89" i="38"/>
  <c r="J390" i="38"/>
  <c r="AQ500" i="38"/>
  <c r="H395" i="38"/>
  <c r="J329" i="38"/>
  <c r="AM83" i="38"/>
  <c r="F96" i="38"/>
  <c r="H96" i="38"/>
  <c r="J457" i="38"/>
  <c r="H542" i="38"/>
  <c r="H541" i="38"/>
  <c r="AE118" i="38"/>
  <c r="AR36" i="38"/>
  <c r="J131" i="38"/>
  <c r="F214" i="38"/>
  <c r="H214" i="38"/>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c r="AR119" i="38"/>
  <c r="AR207" i="38"/>
  <c r="AQ83" i="38"/>
  <c r="AQ223" i="38"/>
  <c r="AI345" i="38"/>
  <c r="H191" i="38"/>
  <c r="F389" i="38"/>
  <c r="J389" i="38"/>
  <c r="AK222" i="38"/>
  <c r="AQ190" i="38"/>
  <c r="AI389" i="38"/>
  <c r="AI398" i="38"/>
  <c r="AG499" i="38"/>
  <c r="AI499" i="38"/>
  <c r="AM243" i="38"/>
  <c r="AM199" i="38"/>
  <c r="F190" i="38"/>
  <c r="J190" i="38"/>
  <c r="H44" i="38"/>
  <c r="AH106" i="38"/>
  <c r="AR488" i="38"/>
  <c r="F312" i="38"/>
  <c r="H312"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c r="AM328" i="38"/>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c r="J383" i="38"/>
  <c r="F164" i="38"/>
  <c r="J164"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c r="J117" i="38"/>
  <c r="H117" i="38"/>
  <c r="AH12" i="38"/>
  <c r="AR90" i="38"/>
  <c r="H51" i="38"/>
  <c r="J51" i="38"/>
  <c r="J207" i="38"/>
  <c r="H207" i="38"/>
  <c r="J485" i="38"/>
  <c r="H485" i="38"/>
  <c r="J467" i="38"/>
  <c r="H467" i="38"/>
  <c r="D499" i="38"/>
  <c r="F499" i="38"/>
  <c r="F500" i="38"/>
  <c r="J489" i="38"/>
  <c r="H489" i="38"/>
  <c r="F267" i="38"/>
  <c r="AN12" i="38"/>
  <c r="F223" i="38"/>
  <c r="F107" i="38"/>
  <c r="F199" i="38"/>
  <c r="AI13" i="38"/>
  <c r="AF12" i="38"/>
  <c r="AM13" i="38"/>
  <c r="AR459" i="38"/>
  <c r="AR235" i="38"/>
  <c r="D526" i="38"/>
  <c r="F527" i="38"/>
  <c r="J459" i="38"/>
  <c r="H459" i="38"/>
  <c r="AI328" i="38"/>
  <c r="AR328" i="38"/>
  <c r="AK566" i="38"/>
  <c r="AG566" i="38"/>
  <c r="AH566" i="38"/>
  <c r="D327" i="38"/>
  <c r="AJ106" i="38"/>
  <c r="AM106" i="38"/>
  <c r="AF106" i="38"/>
  <c r="AI106" i="38"/>
  <c r="F526" i="38"/>
  <c r="H526" i="38"/>
  <c r="J83" i="38"/>
  <c r="J214" i="38"/>
  <c r="J96" i="38"/>
  <c r="H89" i="38"/>
  <c r="H164" i="38"/>
  <c r="H383" i="38"/>
  <c r="AR118" i="38"/>
  <c r="AI327" i="38"/>
  <c r="AR267" i="38"/>
  <c r="AR527" i="38"/>
  <c r="AR500" i="38"/>
  <c r="AM222" i="38"/>
  <c r="AR89" i="38"/>
  <c r="AQ106"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J526" i="38"/>
  <c r="D90" i="27"/>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12" i="44"/>
  <c r="M12" i="44"/>
  <c r="L12" i="44"/>
  <c r="K12" i="44"/>
  <c r="J12" i="44"/>
  <c r="I12" i="44"/>
  <c r="H12" i="44"/>
  <c r="G12" i="44"/>
  <c r="G24" i="23"/>
  <c r="H24" i="23"/>
  <c r="I24" i="23"/>
  <c r="J24" i="23"/>
  <c r="K24" i="23"/>
  <c r="L24" i="23"/>
  <c r="M24" i="23"/>
  <c r="N24" i="23"/>
  <c r="N27" i="33"/>
  <c r="M27" i="33"/>
  <c r="L27" i="33"/>
  <c r="K27" i="33"/>
  <c r="J27" i="33"/>
  <c r="I27" i="33"/>
  <c r="H27" i="33"/>
  <c r="G27" i="33"/>
  <c r="N35" i="30"/>
  <c r="M35" i="30"/>
  <c r="L35" i="30"/>
  <c r="K35" i="30"/>
  <c r="J35" i="30"/>
  <c r="I35" i="30"/>
  <c r="H35" i="30"/>
  <c r="G35" i="30"/>
  <c r="N10" i="29"/>
  <c r="M10" i="29"/>
  <c r="L10" i="29"/>
  <c r="K10" i="29"/>
  <c r="J10" i="29"/>
  <c r="I10" i="29"/>
  <c r="H10" i="29"/>
  <c r="G10" i="29"/>
  <c r="M67" i="28"/>
  <c r="K67" i="28"/>
  <c r="I67" i="28"/>
  <c r="G67" i="28"/>
  <c r="D79" i="27"/>
  <c r="E15" i="38"/>
  <c r="F15" i="38"/>
  <c r="G17" i="8"/>
  <c r="D56" i="27"/>
  <c r="D64" i="38"/>
  <c r="AC64" i="38"/>
  <c r="AC47" i="38"/>
  <c r="J15" i="38"/>
  <c r="H15" i="38"/>
  <c r="AB15" i="38"/>
  <c r="D55" i="27"/>
  <c r="D54" i="27"/>
  <c r="AD64" i="38"/>
  <c r="AD47" i="38"/>
  <c r="D53" i="27"/>
  <c r="AD15" i="38"/>
  <c r="D14" i="38"/>
  <c r="AB14" i="38"/>
  <c r="K26" i="7"/>
  <c r="F64" i="38"/>
  <c r="D47" i="38"/>
  <c r="AE15" i="38"/>
  <c r="AR15" i="38"/>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17" i="42"/>
  <c r="F17" i="42"/>
  <c r="D10" i="42"/>
  <c r="I38" i="40"/>
  <c r="F38" i="40"/>
  <c r="I37" i="40"/>
  <c r="F37" i="40"/>
  <c r="AC424" i="38"/>
  <c r="AE424" i="38"/>
  <c r="AR424" i="38"/>
  <c r="I36" i="40"/>
  <c r="F36" i="40"/>
  <c r="AC423" i="38"/>
  <c r="AE423" i="38"/>
  <c r="AR423" i="38"/>
  <c r="I35" i="40"/>
  <c r="F35" i="40"/>
  <c r="AC422" i="38"/>
  <c r="AE422" i="38"/>
  <c r="AR422" i="38"/>
  <c r="I34" i="40"/>
  <c r="F34" i="40"/>
  <c r="AC421" i="38"/>
  <c r="AE421" i="38"/>
  <c r="AR421" i="38"/>
  <c r="I33" i="40"/>
  <c r="F33" i="40"/>
  <c r="AC420" i="38"/>
  <c r="AE420" i="38"/>
  <c r="AR420" i="38"/>
  <c r="I32" i="40"/>
  <c r="F32" i="40"/>
  <c r="AC419" i="38"/>
  <c r="AE419" i="38"/>
  <c r="AR419" i="38"/>
  <c r="I31" i="40"/>
  <c r="F31" i="40"/>
  <c r="AC418" i="38"/>
  <c r="AE418" i="38"/>
  <c r="AR418" i="38"/>
  <c r="I30" i="40"/>
  <c r="F30" i="40"/>
  <c r="AC417" i="38"/>
  <c r="AE417" i="38"/>
  <c r="AR417" i="38"/>
  <c r="I29" i="40"/>
  <c r="F29" i="40"/>
  <c r="AC416" i="38"/>
  <c r="AE416" i="38"/>
  <c r="AR416" i="38"/>
  <c r="I28" i="40"/>
  <c r="F28" i="40"/>
  <c r="AC415" i="38"/>
  <c r="AE415" i="38"/>
  <c r="AR415" i="38"/>
  <c r="I27" i="40"/>
  <c r="F27" i="40"/>
  <c r="AC414" i="38"/>
  <c r="AE414" i="38"/>
  <c r="AR414" i="38"/>
  <c r="I26" i="40"/>
  <c r="F26" i="40"/>
  <c r="AC413" i="38"/>
  <c r="AE413" i="38"/>
  <c r="AR413" i="38"/>
  <c r="I25" i="40"/>
  <c r="F25" i="40"/>
  <c r="AC412" i="38"/>
  <c r="AE412" i="38"/>
  <c r="AR412" i="38"/>
  <c r="I24" i="40"/>
  <c r="F24" i="40"/>
  <c r="AC411" i="38"/>
  <c r="AE411" i="38"/>
  <c r="AR411" i="38"/>
  <c r="I23" i="40"/>
  <c r="F23" i="40"/>
  <c r="AC410" i="38"/>
  <c r="AE410" i="38"/>
  <c r="AR410" i="38"/>
  <c r="I22" i="40"/>
  <c r="F22" i="40"/>
  <c r="AL409" i="38"/>
  <c r="I21" i="40"/>
  <c r="F21" i="40"/>
  <c r="AC408" i="38"/>
  <c r="AE408" i="38"/>
  <c r="AR408" i="38"/>
  <c r="I20" i="40"/>
  <c r="F20" i="40"/>
  <c r="AC407" i="38"/>
  <c r="AE407" i="38"/>
  <c r="AR407" i="38"/>
  <c r="I19" i="40"/>
  <c r="F19" i="40"/>
  <c r="AC406" i="38"/>
  <c r="AE406" i="38"/>
  <c r="AR406" i="38"/>
  <c r="J18" i="40"/>
  <c r="I18" i="40"/>
  <c r="F18" i="40"/>
  <c r="AC405" i="38"/>
  <c r="I17" i="40"/>
  <c r="F17" i="40"/>
  <c r="J64" i="38"/>
  <c r="H64" i="38"/>
  <c r="D147" i="38"/>
  <c r="AC147" i="38"/>
  <c r="D404" i="38"/>
  <c r="AB404" i="38"/>
  <c r="AE405" i="38"/>
  <c r="AR405" i="38"/>
  <c r="AC398" i="38"/>
  <c r="AC397" i="38"/>
  <c r="AM409" i="38"/>
  <c r="AR409" i="38"/>
  <c r="AL398" i="38"/>
  <c r="Q39" i="43"/>
  <c r="AB32" i="38"/>
  <c r="AE32" i="38"/>
  <c r="AR32" i="38"/>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P17" i="43"/>
  <c r="D10" i="40"/>
  <c r="D5" i="40"/>
  <c r="C9" i="27"/>
  <c r="Y322" i="38"/>
  <c r="J18" i="9"/>
  <c r="Y201" i="38"/>
  <c r="AE147" i="38"/>
  <c r="AR147" i="38"/>
  <c r="AC133" i="38"/>
  <c r="AE133" i="38"/>
  <c r="AR133" i="38"/>
  <c r="F147" i="38"/>
  <c r="D133" i="38"/>
  <c r="F133" i="38"/>
  <c r="D5" i="42"/>
  <c r="C10" i="27"/>
  <c r="H15" i="24"/>
  <c r="H65" i="24"/>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c r="AM398" i="38"/>
  <c r="AE404" i="38"/>
  <c r="AR404" i="38"/>
  <c r="AB398" i="38"/>
  <c r="F404" i="38"/>
  <c r="D398" i="38"/>
  <c r="D5" i="43"/>
  <c r="C11" i="27"/>
  <c r="H32" i="38"/>
  <c r="J32" i="38"/>
  <c r="Z28" i="38"/>
  <c r="F26" i="7"/>
  <c r="H133" i="38"/>
  <c r="J133" i="38"/>
  <c r="J147" i="38"/>
  <c r="H147" i="38"/>
  <c r="P15" i="24"/>
  <c r="P65" i="24"/>
  <c r="Y89"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c r="Z398" i="38"/>
  <c r="Z560" i="38"/>
  <c r="Z489" i="38"/>
  <c r="Z89" i="38"/>
  <c r="Z235" i="38"/>
  <c r="Z107" i="38"/>
  <c r="AB397" i="38"/>
  <c r="AE397" i="38"/>
  <c r="AE398" i="38"/>
  <c r="AR398" i="38"/>
  <c r="F398" i="38"/>
  <c r="D397" i="38"/>
  <c r="F397" i="38"/>
  <c r="H404" i="38"/>
  <c r="J404" i="38"/>
  <c r="AM397" i="38"/>
  <c r="G26" i="7"/>
  <c r="AC201" i="38"/>
  <c r="I18" i="27"/>
  <c r="Y526" i="38"/>
  <c r="Y327" i="38"/>
  <c r="Y397" i="38"/>
  <c r="Y222" i="38"/>
  <c r="Y499" i="38"/>
  <c r="Z12" i="38"/>
  <c r="Z526" i="38"/>
  <c r="Z327" i="38"/>
  <c r="Z397" i="38"/>
  <c r="Z222" i="38"/>
  <c r="Z190" i="38"/>
  <c r="Z106" i="38"/>
  <c r="AE201" i="38"/>
  <c r="AR201" i="38"/>
  <c r="AC199" i="38"/>
  <c r="H397" i="38"/>
  <c r="J397" i="38"/>
  <c r="H398" i="38"/>
  <c r="J398" i="38"/>
  <c r="AR397" i="38"/>
  <c r="J25" i="7"/>
  <c r="G25" i="7"/>
  <c r="Z566" i="38"/>
  <c r="AC190" i="38"/>
  <c r="AE190" i="38"/>
  <c r="AR190" i="38"/>
  <c r="AE199" i="38"/>
  <c r="AR199" i="38"/>
  <c r="I17" i="12"/>
  <c r="I17" i="9"/>
  <c r="I24" i="9"/>
  <c r="I23" i="9"/>
  <c r="I22" i="9"/>
  <c r="I21" i="9"/>
  <c r="I20" i="9"/>
  <c r="I19" i="9"/>
  <c r="I18" i="9"/>
  <c r="C86" i="27"/>
  <c r="C79" i="27"/>
  <c r="C78" i="27"/>
  <c r="C77" i="27"/>
  <c r="C76" i="27"/>
  <c r="C75" i="27"/>
  <c r="C74" i="27"/>
  <c r="C73" i="27"/>
  <c r="C72" i="27"/>
  <c r="C71" i="27"/>
  <c r="C70" i="27"/>
  <c r="C69" i="27"/>
  <c r="J17" i="8"/>
  <c r="AD28" i="38"/>
  <c r="C56" i="27"/>
  <c r="C55" i="27"/>
  <c r="C54" i="27"/>
  <c r="G17" i="7"/>
  <c r="E18" i="7"/>
  <c r="G18" i="7"/>
  <c r="J18" i="7"/>
  <c r="E19" i="7"/>
  <c r="G19" i="7"/>
  <c r="J19" i="7"/>
  <c r="G20" i="7"/>
  <c r="J20" i="7"/>
  <c r="G21" i="7"/>
  <c r="D248" i="38"/>
  <c r="J21" i="7"/>
  <c r="E22" i="7"/>
  <c r="G22" i="7"/>
  <c r="J22" i="7"/>
  <c r="E23" i="7"/>
  <c r="G23" i="7"/>
  <c r="J23" i="7"/>
  <c r="E24" i="7"/>
  <c r="G24" i="7"/>
  <c r="J24" i="7"/>
  <c r="J26" i="7"/>
  <c r="F248" i="38"/>
  <c r="AC248" i="38"/>
  <c r="AE248" i="38"/>
  <c r="AR248" i="38"/>
  <c r="AC171" i="38"/>
  <c r="AE171" i="38"/>
  <c r="AR171" i="38"/>
  <c r="AB158" i="38"/>
  <c r="AE158" i="38"/>
  <c r="AR158" i="38"/>
  <c r="D158" i="38"/>
  <c r="D149" i="38"/>
  <c r="D106" i="38"/>
  <c r="AC315" i="38"/>
  <c r="AF565" i="38"/>
  <c r="AI565" i="38"/>
  <c r="AF225" i="38"/>
  <c r="E561" i="38"/>
  <c r="E560" i="38"/>
  <c r="AB69" i="38"/>
  <c r="AB561" i="38"/>
  <c r="D561" i="38"/>
  <c r="D560" i="38"/>
  <c r="AC565" i="38"/>
  <c r="C103" i="27"/>
  <c r="C57" i="27"/>
  <c r="D10" i="7"/>
  <c r="D5" i="7"/>
  <c r="C4" i="27"/>
  <c r="J248" i="38"/>
  <c r="H248" i="38"/>
  <c r="AF560" i="38"/>
  <c r="AC164" i="38"/>
  <c r="AE164" i="38"/>
  <c r="AR164" i="38"/>
  <c r="AC243" i="38"/>
  <c r="AE243" i="38"/>
  <c r="F158" i="38"/>
  <c r="AI225" i="38"/>
  <c r="AR225" i="38"/>
  <c r="AF223" i="38"/>
  <c r="AE315" i="38"/>
  <c r="AR315" i="38"/>
  <c r="AC312" i="38"/>
  <c r="F69" i="38"/>
  <c r="E47" i="38"/>
  <c r="F47" i="38"/>
  <c r="H47" i="38"/>
  <c r="AE69" i="38"/>
  <c r="AR69" i="38"/>
  <c r="F561" i="38"/>
  <c r="AE561" i="38"/>
  <c r="AR561" i="38"/>
  <c r="AB560" i="38"/>
  <c r="AC560" i="38"/>
  <c r="AE565" i="38"/>
  <c r="AR565" i="38"/>
  <c r="N26" i="34"/>
  <c r="M26" i="34"/>
  <c r="L26" i="34"/>
  <c r="K26" i="34"/>
  <c r="J26" i="34"/>
  <c r="I26" i="34"/>
  <c r="H26" i="34"/>
  <c r="G26" i="34"/>
  <c r="P26" i="34"/>
  <c r="N20" i="31"/>
  <c r="M20" i="31"/>
  <c r="L20" i="31"/>
  <c r="K20" i="31"/>
  <c r="J20" i="31"/>
  <c r="I20" i="31"/>
  <c r="H20" i="31"/>
  <c r="G20" i="31"/>
  <c r="F17" i="12"/>
  <c r="D100" i="27"/>
  <c r="D98" i="27"/>
  <c r="D95" i="27"/>
  <c r="D94" i="27"/>
  <c r="D93" i="27"/>
  <c r="E366" i="38"/>
  <c r="F24" i="9"/>
  <c r="F23" i="9"/>
  <c r="F22" i="9"/>
  <c r="D74" i="27"/>
  <c r="F21" i="9"/>
  <c r="D73" i="27"/>
  <c r="F20" i="9"/>
  <c r="F19" i="9"/>
  <c r="F18" i="9"/>
  <c r="F17" i="9"/>
  <c r="AB28" i="38"/>
  <c r="AJ64" i="38"/>
  <c r="T10" i="4"/>
  <c r="T31" i="4"/>
  <c r="D251" i="38"/>
  <c r="AN251" i="38"/>
  <c r="I22" i="27"/>
  <c r="I25" i="27"/>
  <c r="Y162" i="38"/>
  <c r="Y149" i="38"/>
  <c r="Y106" i="38"/>
  <c r="AD317" i="38"/>
  <c r="AE317" i="38"/>
  <c r="AR317" i="38"/>
  <c r="D99" i="27"/>
  <c r="AP348" i="38"/>
  <c r="AQ348" i="38"/>
  <c r="E348" i="38"/>
  <c r="F348" i="38"/>
  <c r="F366" i="38"/>
  <c r="AB366" i="38"/>
  <c r="AC106" i="38"/>
  <c r="O26" i="34"/>
  <c r="F106" i="38"/>
  <c r="F149" i="38"/>
  <c r="H158" i="38"/>
  <c r="J158" i="38"/>
  <c r="AD357" i="38"/>
  <c r="AE357" i="38"/>
  <c r="D102" i="27"/>
  <c r="AB322" i="38"/>
  <c r="D91" i="27"/>
  <c r="AD349" i="38"/>
  <c r="AE349" i="38"/>
  <c r="AR349" i="38"/>
  <c r="D92" i="27"/>
  <c r="AD366" i="38"/>
  <c r="D96" i="27"/>
  <c r="AO357" i="38"/>
  <c r="AQ357" i="38"/>
  <c r="D97" i="27"/>
  <c r="AJ385" i="38"/>
  <c r="D101" i="27"/>
  <c r="AD322" i="38"/>
  <c r="AD312" i="38"/>
  <c r="AD222" i="38"/>
  <c r="D77" i="27"/>
  <c r="AJ350" i="38"/>
  <c r="D70" i="27"/>
  <c r="AC348" i="38"/>
  <c r="D78" i="27"/>
  <c r="AB350" i="38"/>
  <c r="D76" i="27"/>
  <c r="AO350" i="38"/>
  <c r="D71" i="27"/>
  <c r="AD348" i="38"/>
  <c r="D75" i="27"/>
  <c r="AD350" i="38"/>
  <c r="D86" i="27"/>
  <c r="AC366" i="38"/>
  <c r="AB162" i="38"/>
  <c r="AE162" i="38"/>
  <c r="AR162" i="38"/>
  <c r="AM64" i="38"/>
  <c r="AJ47" i="38"/>
  <c r="AC222" i="38"/>
  <c r="AF222" i="38"/>
  <c r="AF566" i="38"/>
  <c r="AI223" i="38"/>
  <c r="AR223" i="38"/>
  <c r="J69" i="38"/>
  <c r="J47" i="38"/>
  <c r="H69" i="38"/>
  <c r="J561" i="38"/>
  <c r="H561" i="38"/>
  <c r="D69" i="27"/>
  <c r="AP45" i="38"/>
  <c r="F45" i="38"/>
  <c r="D72" i="27"/>
  <c r="AD14" i="38"/>
  <c r="E14" i="38"/>
  <c r="F14" i="38"/>
  <c r="D89" i="27"/>
  <c r="AB27" i="38"/>
  <c r="AE27" i="38"/>
  <c r="AR27" i="38"/>
  <c r="F27" i="38"/>
  <c r="AB21" i="38"/>
  <c r="D13" i="38"/>
  <c r="D12" i="38"/>
  <c r="D10" i="12"/>
  <c r="N12" i="28"/>
  <c r="D10" i="9"/>
  <c r="AB29" i="38"/>
  <c r="C7" i="27"/>
  <c r="P12" i="28"/>
  <c r="N67" i="28"/>
  <c r="D5" i="12"/>
  <c r="C8" i="27"/>
  <c r="F251" i="38"/>
  <c r="J251" i="38"/>
  <c r="D243" i="38"/>
  <c r="AQ251" i="38"/>
  <c r="AR251" i="38"/>
  <c r="AN243" i="38"/>
  <c r="H251" i="38"/>
  <c r="AB64" i="38"/>
  <c r="AE64" i="38"/>
  <c r="AR64" i="38"/>
  <c r="Y64" i="38"/>
  <c r="Y47" i="38"/>
  <c r="AP345" i="38"/>
  <c r="AP327" i="38"/>
  <c r="E345" i="38"/>
  <c r="E327" i="38"/>
  <c r="F327" i="38"/>
  <c r="J348" i="38"/>
  <c r="H348" i="38"/>
  <c r="J366" i="38"/>
  <c r="H366" i="38"/>
  <c r="H149" i="38"/>
  <c r="J149" i="38"/>
  <c r="H106" i="38"/>
  <c r="J106" i="38"/>
  <c r="AR357" i="38"/>
  <c r="AC345" i="38"/>
  <c r="AC327" i="38"/>
  <c r="AE322" i="38"/>
  <c r="AR322" i="38"/>
  <c r="AB312" i="38"/>
  <c r="AJ383" i="38"/>
  <c r="AM383" i="38"/>
  <c r="AR383" i="38"/>
  <c r="AM385" i="38"/>
  <c r="AR385" i="38"/>
  <c r="D103" i="27"/>
  <c r="AD345" i="38"/>
  <c r="AD327" i="38"/>
  <c r="AE350" i="38"/>
  <c r="AQ350" i="38"/>
  <c r="AO345" i="38"/>
  <c r="AE348" i="38"/>
  <c r="AR348" i="38"/>
  <c r="AM350" i="38"/>
  <c r="AJ345" i="38"/>
  <c r="AB345" i="38"/>
  <c r="AB327" i="38"/>
  <c r="AE366" i="38"/>
  <c r="AR366" i="38"/>
  <c r="AB149" i="38"/>
  <c r="AE149" i="38"/>
  <c r="AR149" i="38"/>
  <c r="AJ12" i="38"/>
  <c r="AM47" i="38"/>
  <c r="AI222" i="38"/>
  <c r="D80" i="27"/>
  <c r="H14" i="38"/>
  <c r="J14" i="38"/>
  <c r="AE14" i="38"/>
  <c r="AR14" i="38"/>
  <c r="J45" i="38"/>
  <c r="H45" i="38"/>
  <c r="AQ45" i="38"/>
  <c r="AR45" i="38"/>
  <c r="AP13" i="38"/>
  <c r="AB13" i="38"/>
  <c r="J27" i="38"/>
  <c r="H27" i="38"/>
  <c r="D222" i="38"/>
  <c r="F222" i="38"/>
  <c r="F243" i="38"/>
  <c r="AQ243" i="38"/>
  <c r="AR243" i="38"/>
  <c r="AN222" i="38"/>
  <c r="AB47" i="38"/>
  <c r="AE47" i="38"/>
  <c r="AR47" i="38"/>
  <c r="F345" i="38"/>
  <c r="J345" i="38"/>
  <c r="H327" i="38"/>
  <c r="J327" i="38"/>
  <c r="AE327" i="38"/>
  <c r="AB222" i="38"/>
  <c r="AE222" i="38"/>
  <c r="AE312" i="38"/>
  <c r="AR312" i="38"/>
  <c r="AO327" i="38"/>
  <c r="AO566" i="38"/>
  <c r="AQ345" i="38"/>
  <c r="AM345" i="38"/>
  <c r="AJ327" i="38"/>
  <c r="AM327" i="38"/>
  <c r="AE345" i="38"/>
  <c r="AR350" i="38"/>
  <c r="AB106" i="38"/>
  <c r="AE106" i="38"/>
  <c r="AR106" i="38"/>
  <c r="AM12" i="38"/>
  <c r="AP12" i="38"/>
  <c r="AP566" i="38"/>
  <c r="AQ13" i="38"/>
  <c r="D566" i="38"/>
  <c r="F8" i="27"/>
  <c r="J243" i="38"/>
  <c r="H243" i="38"/>
  <c r="H222" i="38"/>
  <c r="J222" i="38"/>
  <c r="AN566" i="38"/>
  <c r="AQ222" i="38"/>
  <c r="AR222" i="38"/>
  <c r="AB12" i="38"/>
  <c r="AB566" i="38"/>
  <c r="H345" i="38"/>
  <c r="AJ566" i="38"/>
  <c r="AR345" i="38"/>
  <c r="AQ327" i="38"/>
  <c r="AR327" i="38"/>
  <c r="AQ12" i="38"/>
  <c r="D5" i="9"/>
  <c r="C6" i="27"/>
  <c r="C80" i="27"/>
  <c r="D40" i="27"/>
  <c r="D57" i="27"/>
  <c r="Y28" i="38"/>
  <c r="AD29" i="38"/>
  <c r="AE29" i="38"/>
  <c r="AR29" i="38"/>
  <c r="Y29" i="38"/>
  <c r="Y13" i="38"/>
  <c r="Y12" i="38"/>
  <c r="Y566" i="38"/>
  <c r="AC28" i="38"/>
  <c r="AE28" i="38"/>
  <c r="AR28" i="38"/>
  <c r="E28" i="38"/>
  <c r="F28" i="38"/>
  <c r="AC21" i="38"/>
  <c r="D10" i="8"/>
  <c r="D5" i="8"/>
  <c r="C5" i="27"/>
  <c r="C13" i="27"/>
  <c r="J30" i="28"/>
  <c r="AD13" i="38"/>
  <c r="AD12" i="38"/>
  <c r="AD566" i="38"/>
  <c r="J28" i="38"/>
  <c r="H28" i="38"/>
  <c r="F21" i="38"/>
  <c r="E13" i="38"/>
  <c r="AE21" i="38"/>
  <c r="AR21" i="38"/>
  <c r="AC13" i="38"/>
  <c r="F560" i="38"/>
  <c r="P30" i="28"/>
  <c r="P67" i="28"/>
  <c r="I4" i="27"/>
  <c r="I14" i="27"/>
  <c r="I27" i="27"/>
  <c r="J67" i="28"/>
  <c r="AC12" i="38"/>
  <c r="AC566" i="38"/>
  <c r="AE13" i="38"/>
  <c r="AR13" i="38"/>
  <c r="E12" i="38"/>
  <c r="E566" i="38"/>
  <c r="F9" i="27"/>
  <c r="F13" i="38"/>
  <c r="J21" i="38"/>
  <c r="H21" i="38"/>
  <c r="H560" i="38"/>
  <c r="AE12" i="38"/>
  <c r="AR12" i="38"/>
  <c r="F12" i="38"/>
  <c r="J12" i="38"/>
  <c r="F566" i="38"/>
  <c r="F10" i="27"/>
  <c r="J13" i="38"/>
  <c r="H13" i="38"/>
  <c r="J560" i="38"/>
  <c r="H12" i="38"/>
  <c r="H566" i="38"/>
  <c r="J566" i="38"/>
  <c r="AE560" i="38"/>
  <c r="AE566" i="38"/>
  <c r="AI560" i="38"/>
  <c r="AI566" i="38"/>
  <c r="AM560" i="38"/>
  <c r="AM566" i="38"/>
  <c r="AQ560" i="38"/>
  <c r="AR560" i="38"/>
  <c r="AQ566" i="38"/>
  <c r="AR566" i="38"/>
  <c r="F11" i="27"/>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c r="P542" i="38"/>
  <c r="P541" i="38"/>
  <c r="Q542" i="38"/>
  <c r="Q541" i="38"/>
  <c r="W542" i="38"/>
  <c r="W541" i="38"/>
  <c r="AA542" i="38"/>
  <c r="M542" i="38"/>
  <c r="R542" i="38"/>
  <c r="X542" i="38"/>
  <c r="S542" i="38"/>
  <c r="N542" i="38"/>
  <c r="L542" i="38"/>
  <c r="U542" i="38"/>
  <c r="U541" i="38"/>
  <c r="AA165" i="38"/>
  <c r="K165" i="38"/>
  <c r="S165" i="38"/>
  <c r="P165" i="38"/>
  <c r="S486" i="38"/>
  <c r="T48" i="38"/>
  <c r="T47" i="38"/>
  <c r="T390" i="38"/>
  <c r="T389" i="38"/>
  <c r="P84" i="38"/>
  <c r="P83"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c r="T460" i="38"/>
  <c r="T459" i="38"/>
  <c r="W134" i="38"/>
  <c r="W133" i="38"/>
  <c r="T490" i="38"/>
  <c r="T489" i="38"/>
  <c r="P150" i="38"/>
  <c r="P149" i="38"/>
  <c r="P215" i="38"/>
  <c r="P214" i="38"/>
  <c r="P313" i="38"/>
  <c r="P312" i="38"/>
  <c r="AA390" i="38"/>
  <c r="M313" i="38"/>
  <c r="V244" i="38"/>
  <c r="N460" i="38"/>
  <c r="L490" i="38"/>
  <c r="T384" i="38"/>
  <c r="T383" i="38"/>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c r="W468" i="38"/>
  <c r="W467" i="38"/>
  <c r="T134" i="38"/>
  <c r="T133" i="38"/>
  <c r="W208" i="38"/>
  <c r="W207" i="38"/>
  <c r="V542" i="38"/>
  <c r="R165" i="38"/>
  <c r="M108" i="38"/>
  <c r="W165" i="38"/>
  <c r="U165" i="38"/>
  <c r="N108" i="38"/>
  <c r="V165" i="38"/>
  <c r="W486" i="38"/>
  <c r="W485" i="38"/>
  <c r="Q119" i="38"/>
  <c r="Q118" i="38"/>
  <c r="T150" i="38"/>
  <c r="T149" i="38"/>
  <c r="W119" i="38"/>
  <c r="W118" i="38"/>
  <c r="P460" i="38"/>
  <c r="P459" i="38"/>
  <c r="T208" i="38"/>
  <c r="T207" i="38"/>
  <c r="W313" i="38"/>
  <c r="W312" i="38"/>
  <c r="P134" i="38"/>
  <c r="P133" i="38"/>
  <c r="Q468" i="38"/>
  <c r="Q467" i="38"/>
  <c r="T510" i="38"/>
  <c r="T509" i="38"/>
  <c r="K468" i="38"/>
  <c r="X486" i="38"/>
  <c r="N490" i="38"/>
  <c r="R490" i="38"/>
  <c r="X490" i="38"/>
  <c r="L215" i="38"/>
  <c r="M208" i="38"/>
  <c r="L313" i="38"/>
  <c r="W84" i="38"/>
  <c r="W83" i="38"/>
  <c r="W90" i="38"/>
  <c r="W89" i="38"/>
  <c r="P486" i="38"/>
  <c r="P485" i="38"/>
  <c r="T119" i="38"/>
  <c r="T118" i="38"/>
  <c r="Q208" i="38"/>
  <c r="Q207" i="38"/>
  <c r="T97" i="38"/>
  <c r="T96"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c r="W390" i="38"/>
  <c r="W389" i="38"/>
  <c r="Q510" i="38"/>
  <c r="Q509" i="38"/>
  <c r="P48" i="38"/>
  <c r="P47" i="38"/>
  <c r="P468" i="38"/>
  <c r="P467" i="38"/>
  <c r="Q268" i="38"/>
  <c r="Q267" i="38"/>
  <c r="T313" i="38"/>
  <c r="T312" i="38"/>
  <c r="W460" i="38"/>
  <c r="W459" i="38"/>
  <c r="W236" i="38"/>
  <c r="W235" i="38"/>
  <c r="T261" i="38"/>
  <c r="T260" i="38"/>
  <c r="W150" i="38"/>
  <c r="W149" i="38"/>
  <c r="X208" i="38"/>
  <c r="O542" i="38"/>
  <c r="O541" i="38"/>
  <c r="K542" i="38"/>
  <c r="K541" i="38"/>
  <c r="X165" i="38"/>
  <c r="K108" i="38"/>
  <c r="O165" i="38"/>
  <c r="S108" i="38"/>
  <c r="T165" i="38"/>
  <c r="P108" i="38"/>
  <c r="P107" i="38"/>
  <c r="Q244" i="38"/>
  <c r="Q243" i="38"/>
  <c r="Q90" i="38"/>
  <c r="Q89" i="38"/>
  <c r="W384" i="38"/>
  <c r="W383" i="38"/>
  <c r="Q108" i="38"/>
  <c r="Q107" i="38"/>
  <c r="R528" i="38"/>
  <c r="S346" i="38"/>
  <c r="AA460" i="38"/>
  <c r="R384" i="38"/>
  <c r="S119" i="38"/>
  <c r="O313" i="38"/>
  <c r="S510" i="38"/>
  <c r="S509"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c r="T486" i="38"/>
  <c r="T485" i="38"/>
  <c r="Q134" i="38"/>
  <c r="Q133" i="38"/>
  <c r="W244" i="38"/>
  <c r="W243" i="38"/>
  <c r="P97" i="38"/>
  <c r="P96" i="38"/>
  <c r="W490" i="38"/>
  <c r="W489" i="38"/>
  <c r="T215" i="38"/>
  <c r="T214" i="38"/>
  <c r="U528" i="38"/>
  <c r="U486" i="38"/>
  <c r="X215" i="38"/>
  <c r="O208" i="38"/>
  <c r="V561" i="38"/>
  <c r="N208" i="38"/>
  <c r="V268" i="38"/>
  <c r="P528" i="38"/>
  <c r="P527" i="38"/>
  <c r="S468" i="38"/>
  <c r="M468" i="38"/>
  <c r="L460" i="38"/>
  <c r="L528" i="38"/>
  <c r="L561" i="38"/>
  <c r="N528" i="38"/>
  <c r="N527"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c r="Q48" i="38"/>
  <c r="Q47" i="38"/>
  <c r="W268" i="38"/>
  <c r="W267" i="38"/>
  <c r="Q346" i="38"/>
  <c r="P390" i="38"/>
  <c r="P389" i="38"/>
  <c r="P200" i="38"/>
  <c r="P199" i="38"/>
  <c r="Q460" i="38"/>
  <c r="Q459" i="38"/>
  <c r="T561" i="38"/>
  <c r="T560" i="38"/>
  <c r="W97" i="38"/>
  <c r="W96" i="38"/>
  <c r="Q97" i="38"/>
  <c r="Q96" i="38"/>
  <c r="Q561" i="38"/>
  <c r="Q560" i="38"/>
  <c r="O486" i="38"/>
  <c r="N468" i="38"/>
  <c r="U561" i="38"/>
  <c r="X561" i="38"/>
  <c r="K313" i="38"/>
  <c r="M490" i="38"/>
  <c r="U84" i="38"/>
  <c r="R313" i="38"/>
  <c r="W528" i="38"/>
  <c r="W527" i="38"/>
  <c r="W108" i="38"/>
  <c r="W107" i="38"/>
  <c r="Q261" i="38"/>
  <c r="Q260" i="38"/>
  <c r="T90" i="38"/>
  <c r="T89" i="38"/>
  <c r="P244" i="38"/>
  <c r="P243" i="38"/>
  <c r="P510" i="38"/>
  <c r="P509"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c r="T236" i="38"/>
  <c r="T235" i="38"/>
  <c r="W510" i="38"/>
  <c r="W509" i="38"/>
  <c r="P384" i="38"/>
  <c r="P383" i="38"/>
  <c r="P208" i="38"/>
  <c r="P207" i="38"/>
  <c r="W561" i="38"/>
  <c r="W560" i="38"/>
  <c r="P490" i="38"/>
  <c r="P489" i="38"/>
  <c r="W261" i="38"/>
  <c r="W260" i="38"/>
  <c r="P236" i="38"/>
  <c r="P235" i="38"/>
  <c r="Q390" i="38"/>
  <c r="Q389" i="38"/>
  <c r="T108" i="38"/>
  <c r="T107" i="38"/>
  <c r="P268" i="38"/>
  <c r="P267" i="38"/>
  <c r="AA528" i="38"/>
  <c r="N215" i="38"/>
  <c r="R486" i="38"/>
  <c r="X528" i="38"/>
  <c r="X527" i="38"/>
  <c r="R561" i="38"/>
  <c r="O460" i="38"/>
  <c r="O97" i="38"/>
  <c r="AA215" i="38"/>
  <c r="L134" i="38"/>
  <c r="U134" i="38"/>
  <c r="R48" i="38"/>
  <c r="Q486" i="38"/>
  <c r="Q485" i="38"/>
  <c r="O346" i="38"/>
  <c r="AA346" i="38"/>
  <c r="K490" i="38"/>
  <c r="N561" i="38"/>
  <c r="R510" i="38"/>
  <c r="V90" i="38"/>
  <c r="L390" i="38"/>
  <c r="M390" i="38"/>
  <c r="K90" i="38"/>
  <c r="S150" i="38"/>
  <c r="W215" i="38"/>
  <c r="W214" i="38"/>
  <c r="P346" i="38"/>
  <c r="P561" i="38"/>
  <c r="P560" i="38"/>
  <c r="Q215" i="38"/>
  <c r="Q214" i="38"/>
  <c r="Q84" i="38"/>
  <c r="Q83" i="38"/>
  <c r="T268" i="38"/>
  <c r="T267" i="38"/>
  <c r="W48" i="38"/>
  <c r="W47" i="38"/>
  <c r="Q236" i="38"/>
  <c r="Q235" i="38"/>
  <c r="T84" i="38"/>
  <c r="T83" i="38"/>
  <c r="X468" i="38"/>
  <c r="V468" i="38"/>
  <c r="W399" i="38"/>
  <c r="W398" i="38"/>
  <c r="X14" i="38"/>
  <c r="AA192" i="38"/>
  <c r="O501" i="38"/>
  <c r="V329" i="38"/>
  <c r="O224" i="38"/>
  <c r="Q399" i="38"/>
  <c r="Q398" i="38"/>
  <c r="U14" i="38"/>
  <c r="M346" i="38"/>
  <c r="U399" i="38"/>
  <c r="M501" i="38"/>
  <c r="Q14" i="38"/>
  <c r="Q13" i="38"/>
  <c r="N346" i="38"/>
  <c r="Q501" i="38"/>
  <c r="Q500" i="38"/>
  <c r="W224" i="38"/>
  <c r="W223" i="38"/>
  <c r="L501" i="38"/>
  <c r="L500" i="38"/>
  <c r="X192" i="38"/>
  <c r="K399" i="38"/>
  <c r="AA224" i="38"/>
  <c r="T501" i="38"/>
  <c r="T500" i="38"/>
  <c r="P329" i="38"/>
  <c r="P328" i="38"/>
  <c r="AA14" i="38"/>
  <c r="R14" i="38"/>
  <c r="O399" i="38"/>
  <c r="O329" i="38"/>
  <c r="R329" i="38"/>
  <c r="K192" i="38"/>
  <c r="S224" i="38"/>
  <c r="N329" i="38"/>
  <c r="N224" i="38"/>
  <c r="M329" i="38"/>
  <c r="V490" i="38"/>
  <c r="L468" i="38"/>
  <c r="L486" i="38"/>
  <c r="R108" i="38"/>
  <c r="R119" i="38"/>
  <c r="U97" i="38"/>
  <c r="M236" i="38"/>
  <c r="V510" i="38"/>
  <c r="Q313" i="38"/>
  <c r="Q312" i="38"/>
  <c r="T224" i="38"/>
  <c r="T223" i="38"/>
  <c r="P192" i="38"/>
  <c r="P191" i="38"/>
  <c r="K329" i="38"/>
  <c r="K501" i="38"/>
  <c r="S329" i="38"/>
  <c r="X224" i="38"/>
  <c r="P224" i="38"/>
  <c r="P223" i="38"/>
  <c r="AA501" i="38"/>
  <c r="T192" i="38"/>
  <c r="T191" i="38"/>
  <c r="T190" i="38"/>
  <c r="Q192" i="38"/>
  <c r="Q191" i="38"/>
  <c r="N501" i="38"/>
  <c r="X501" i="38"/>
  <c r="X500" i="38"/>
  <c r="R224" i="38"/>
  <c r="U329" i="38"/>
  <c r="R346" i="38"/>
  <c r="R501" i="38"/>
  <c r="L224" i="38"/>
  <c r="W192" i="38"/>
  <c r="W191" i="38"/>
  <c r="W190" i="38"/>
  <c r="AA329" i="38"/>
  <c r="R399" i="38"/>
  <c r="M399" i="38"/>
  <c r="N399" i="38"/>
  <c r="U501" i="38"/>
  <c r="U500" i="38"/>
  <c r="O528" i="38"/>
  <c r="S561" i="38"/>
  <c r="M528" i="38"/>
  <c r="M527" i="38"/>
  <c r="AA84" i="38"/>
  <c r="AA236" i="38"/>
  <c r="K48" i="38"/>
  <c r="R236" i="38"/>
  <c r="L236" i="38"/>
  <c r="Q200" i="38"/>
  <c r="Q199" i="38"/>
  <c r="Q528" i="38"/>
  <c r="Q527" i="38"/>
  <c r="P119" i="38"/>
  <c r="P118" i="38"/>
  <c r="P90" i="38"/>
  <c r="P89" i="38"/>
  <c r="Q384" i="38"/>
  <c r="Q383" i="38"/>
  <c r="T468" i="38"/>
  <c r="T467" i="38"/>
  <c r="W346" i="38"/>
  <c r="Q490" i="38"/>
  <c r="Q489" i="38"/>
  <c r="R468" i="38"/>
  <c r="AA561" i="38"/>
  <c r="W501" i="38"/>
  <c r="W500" i="38"/>
  <c r="T329" i="38"/>
  <c r="T328" i="38"/>
  <c r="P501" i="38"/>
  <c r="P500" i="38"/>
  <c r="W14" i="38"/>
  <c r="W13" i="38"/>
  <c r="M14" i="38"/>
  <c r="O14" i="38"/>
  <c r="S399" i="38"/>
  <c r="M192" i="38"/>
  <c r="X399" i="38"/>
  <c r="L399" i="38"/>
  <c r="V224" i="38"/>
  <c r="X329" i="38"/>
  <c r="P399" i="38"/>
  <c r="P398" i="38"/>
  <c r="K14" i="38"/>
  <c r="R192" i="38"/>
  <c r="U192" i="38"/>
  <c r="U224" i="38"/>
  <c r="T14" i="38"/>
  <c r="Q224" i="38"/>
  <c r="Q223" i="38"/>
  <c r="T399" i="38"/>
  <c r="T398" i="38"/>
  <c r="L14" i="38"/>
  <c r="S501" i="38"/>
  <c r="S192" i="38"/>
  <c r="O192" i="38"/>
  <c r="AA399" i="38"/>
  <c r="V501" i="38"/>
  <c r="M224" i="38"/>
  <c r="K224" i="38"/>
  <c r="Q329" i="38"/>
  <c r="Q328" i="38"/>
  <c r="N14" i="38"/>
  <c r="N192" i="38"/>
  <c r="V399" i="38"/>
  <c r="P14" i="38"/>
  <c r="P13" i="38"/>
  <c r="W329" i="38"/>
  <c r="W328" i="38"/>
  <c r="V14" i="38"/>
  <c r="V192" i="38"/>
  <c r="L192" i="38"/>
  <c r="S14" i="38"/>
  <c r="L329" i="38"/>
  <c r="S541" i="38"/>
  <c r="K500" i="38"/>
  <c r="N541" i="38"/>
  <c r="R527" i="38"/>
  <c r="M541" i="38"/>
  <c r="X541" i="38"/>
  <c r="X526" i="38"/>
  <c r="S383" i="38"/>
  <c r="V541" i="38"/>
  <c r="L541" i="38"/>
  <c r="R541" i="38"/>
  <c r="AA541" i="38"/>
  <c r="S527" i="38"/>
  <c r="R489" i="38"/>
  <c r="P190" i="38"/>
  <c r="Q190" i="38"/>
  <c r="K527" i="38"/>
  <c r="K526" i="38"/>
  <c r="U527" i="38"/>
  <c r="U526" i="38"/>
  <c r="K389" i="38"/>
  <c r="O500" i="38"/>
  <c r="AA527" i="38"/>
  <c r="V527" i="38"/>
  <c r="AA500" i="38"/>
  <c r="L527" i="38"/>
  <c r="AA459" i="38"/>
  <c r="M509" i="38"/>
  <c r="V560" i="38"/>
  <c r="K489" i="38"/>
  <c r="M383" i="38"/>
  <c r="N489" i="38"/>
  <c r="O509" i="38"/>
  <c r="M459" i="38"/>
  <c r="O527" i="38"/>
  <c r="O526" i="38"/>
  <c r="R500" i="38"/>
  <c r="R509" i="38"/>
  <c r="O383" i="38"/>
  <c r="S260" i="38"/>
  <c r="U389" i="38"/>
  <c r="M312" i="38"/>
  <c r="X509" i="38"/>
  <c r="X499" i="38"/>
  <c r="U489" i="38"/>
  <c r="S489" i="38"/>
  <c r="U260" i="38"/>
  <c r="AA509" i="38"/>
  <c r="N509" i="38"/>
  <c r="L509" i="38"/>
  <c r="L499" i="38"/>
  <c r="O235" i="38"/>
  <c r="V500" i="38"/>
  <c r="S500" i="38"/>
  <c r="S499" i="38"/>
  <c r="N500" i="38"/>
  <c r="V509" i="38"/>
  <c r="M500" i="38"/>
  <c r="AA312" i="38"/>
  <c r="K383" i="38"/>
  <c r="K509" i="38"/>
  <c r="K499" i="38"/>
  <c r="AA560" i="38"/>
  <c r="O459" i="38"/>
  <c r="X312" i="38"/>
  <c r="N383" i="38"/>
  <c r="V214" i="38"/>
  <c r="U509" i="38"/>
  <c r="U49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S526" i="38"/>
  <c r="R526" i="38"/>
  <c r="L526" i="38"/>
  <c r="V526" i="38"/>
  <c r="AA526" i="38"/>
  <c r="S190" i="38"/>
  <c r="V190" i="38"/>
  <c r="V106" i="38"/>
  <c r="R190" i="38"/>
  <c r="R106" i="38"/>
  <c r="M190" i="38"/>
  <c r="M106" i="38"/>
  <c r="N190" i="38"/>
  <c r="N106" i="38"/>
  <c r="L190" i="38"/>
  <c r="L106" i="38"/>
  <c r="O190" i="38"/>
  <c r="O106" i="38"/>
  <c r="X190" i="38"/>
  <c r="X106" i="38"/>
  <c r="K190" i="38"/>
  <c r="K106" i="38"/>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c r="P327" i="38"/>
  <c r="T366" i="38"/>
  <c r="T345" i="38"/>
  <c r="T327" i="38"/>
  <c r="X366" i="38"/>
  <c r="X345" i="38"/>
  <c r="X327" i="38"/>
  <c r="M366" i="38"/>
  <c r="M345" i="38"/>
  <c r="M327" i="38"/>
  <c r="R366" i="38"/>
  <c r="R345" i="38"/>
  <c r="R327" i="38"/>
  <c r="K366" i="38"/>
  <c r="K345" i="38"/>
  <c r="K327" i="38"/>
  <c r="W366" i="38"/>
  <c r="W345" i="38"/>
  <c r="W327" i="38"/>
  <c r="N366" i="38"/>
  <c r="N345" i="38"/>
  <c r="N327" i="38"/>
  <c r="S366" i="38"/>
  <c r="S345" i="38"/>
  <c r="S327" i="38"/>
  <c r="O366" i="38"/>
  <c r="O345" i="38"/>
  <c r="O327" i="38"/>
  <c r="U366" i="38"/>
  <c r="U345" i="38"/>
  <c r="U327" i="38"/>
  <c r="V366" i="38"/>
  <c r="V345" i="38"/>
  <c r="V327" i="38"/>
  <c r="Q366" i="38"/>
  <c r="Q345" i="38"/>
  <c r="Q327" i="38"/>
  <c r="Q566" i="38"/>
  <c r="L366" i="38"/>
  <c r="L345" i="38"/>
  <c r="L327" i="38"/>
  <c r="AA366" i="38"/>
  <c r="AA345" i="38"/>
  <c r="AA327" i="38"/>
  <c r="L566" i="38"/>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C9" authorId="0">
      <text>
        <r>
          <rPr>
            <b/>
            <sz val="9"/>
            <color indexed="81"/>
            <rFont val="Tahoma"/>
            <family val="2"/>
          </rPr>
          <t>GESTIÓN ADMINISTRATIVA</t>
        </r>
      </text>
    </comment>
    <comment ref="C13" authorId="0">
      <text>
        <r>
          <rPr>
            <b/>
            <sz val="9"/>
            <color indexed="81"/>
            <rFont val="Tahoma"/>
            <family val="2"/>
          </rPr>
          <t xml:space="preserve">TICS
</t>
        </r>
      </text>
    </comment>
    <comment ref="C44" authorId="0">
      <text>
        <r>
          <rPr>
            <b/>
            <sz val="9"/>
            <color indexed="81"/>
            <rFont val="Tahoma"/>
            <family val="2"/>
          </rPr>
          <t>esta repetido este resultado en la misma dimensión</t>
        </r>
      </text>
    </comment>
    <comment ref="C63" authorId="0">
      <text>
        <r>
          <rPr>
            <b/>
            <sz val="9"/>
            <color indexed="81"/>
            <rFont val="Tahoma"/>
            <family val="2"/>
          </rPr>
          <t>ESTUDIANTE</t>
        </r>
        <r>
          <rPr>
            <sz val="9"/>
            <color indexed="81"/>
            <rFont val="Tahoma"/>
            <family val="2"/>
          </rPr>
          <t xml:space="preserve">
</t>
        </r>
      </text>
    </comment>
  </commentList>
</comments>
</file>

<file path=xl/comments3.xml><?xml version="1.0" encoding="utf-8"?>
<comments xmlns="http://schemas.openxmlformats.org/spreadsheetml/2006/main">
  <authors>
    <author>USUARIO</author>
  </authors>
  <commentList>
    <comment ref="C11" authorId="0">
      <text>
        <r>
          <rPr>
            <b/>
            <sz val="9"/>
            <color indexed="81"/>
            <rFont val="Tahoma"/>
            <family val="2"/>
          </rPr>
          <t>REPETIDA ESTE RESULTADO EN LA DIMENSIÓN 15</t>
        </r>
      </text>
    </comment>
  </commentList>
</comments>
</file>

<file path=xl/sharedStrings.xml><?xml version="1.0" encoding="utf-8"?>
<sst xmlns="http://schemas.openxmlformats.org/spreadsheetml/2006/main" count="18257" uniqueCount="2793">
  <si>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</si>
  <si>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</si>
  <si>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</si>
  <si>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</si>
  <si>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</si>
  <si>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</si>
  <si>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</si>
  <si>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</si>
  <si>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</si>
  <si>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</si>
  <si>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</si>
  <si>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</si>
  <si>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</si>
  <si>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</si>
  <si>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</si>
  <si>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</si>
  <si>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</si>
  <si>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</si>
  <si>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</si>
  <si>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</si>
  <si>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</si>
  <si>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</si>
  <si>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</si>
  <si>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</si>
  <si>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</si>
  <si>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</si>
  <si>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</si>
  <si>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</si>
  <si>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</si>
  <si>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</si>
  <si>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</si>
  <si>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</si>
  <si>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</si>
  <si>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</si>
  <si>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</si>
  <si>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</si>
  <si>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</si>
  <si>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</si>
  <si>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</si>
  <si>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</si>
  <si>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</si>
  <si>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</si>
  <si>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</si>
  <si>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</si>
  <si>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</si>
  <si>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</si>
  <si>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</si>
  <si>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</si>
  <si>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</si>
  <si>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</si>
  <si>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</si>
  <si>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</si>
  <si>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</si>
  <si>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</si>
  <si>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</si>
  <si>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</si>
  <si>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</si>
  <si>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</si>
  <si>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</si>
  <si>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</si>
  <si>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</si>
  <si>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</si>
  <si>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</si>
  <si>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</si>
  <si>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</si>
  <si>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</si>
  <si>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</si>
  <si>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</si>
  <si>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</si>
  <si>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</si>
  <si>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</si>
  <si>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</si>
  <si>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</si>
  <si>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</si>
  <si>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</si>
  <si>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</si>
  <si>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</si>
  <si>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</si>
  <si>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</si>
  <si>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</si>
  <si>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</si>
  <si>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</si>
  <si>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</si>
  <si>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</si>
  <si>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</si>
  <si>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</si>
  <si>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</si>
  <si>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</si>
  <si>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</si>
  <si>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</si>
  <si>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</si>
  <si>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</si>
  <si>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</si>
  <si>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</si>
  <si>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</si>
  <si>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</si>
  <si>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</si>
  <si>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</si>
  <si>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</si>
  <si>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</si>
  <si>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</si>
  <si>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</si>
  <si>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</si>
  <si>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</si>
  <si>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</si>
  <si>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</si>
  <si>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</si>
  <si>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</si>
  <si>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</si>
  <si>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</si>
  <si>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</si>
  <si>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</si>
  <si>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</si>
  <si>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</si>
  <si>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</si>
  <si>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</si>
  <si>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</si>
  <si>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</si>
  <si>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</si>
  <si>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</si>
  <si>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</si>
  <si>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</si>
  <si>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</si>
  <si>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</si>
  <si>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</si>
  <si>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</si>
  <si>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</si>
  <si>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</si>
  <si>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</si>
  <si>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</si>
  <si>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</si>
  <si>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</si>
  <si>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</si>
  <si>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</si>
  <si>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</si>
  <si>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</si>
  <si>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</si>
  <si>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</si>
  <si>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</si>
  <si>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</si>
  <si>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</si>
  <si>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</si>
  <si>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</si>
  <si>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</si>
  <si>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</si>
  <si>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</si>
  <si>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</si>
  <si>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</si>
  <si>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</si>
  <si>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</si>
  <si>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</si>
  <si>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</si>
  <si>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</si>
  <si>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</si>
  <si>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</si>
  <si>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</si>
  <si>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</si>
  <si>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</si>
  <si>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</si>
  <si>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</si>
  <si>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</si>
  <si>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</si>
  <si>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</si>
  <si>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</si>
  <si>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</si>
  <si>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</si>
  <si>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</si>
  <si>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</si>
  <si>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</si>
  <si>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</si>
  <si>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</si>
  <si>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</si>
  <si>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</si>
  <si>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</si>
  <si>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</si>
  <si>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</si>
  <si>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</si>
  <si>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</si>
  <si>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</si>
  <si>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</si>
  <si>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</si>
  <si>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</si>
  <si>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</si>
  <si>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</si>
  <si>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</si>
  <si>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</si>
  <si>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</si>
  <si>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</si>
  <si>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</si>
  <si>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</si>
  <si>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</si>
  <si>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</si>
  <si>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</si>
  <si>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</si>
  <si>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</si>
  <si>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</si>
  <si>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</si>
  <si>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</si>
  <si>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</si>
  <si>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</si>
  <si>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</si>
  <si>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</si>
  <si>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</si>
  <si>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</si>
  <si>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</si>
  <si>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</si>
  <si>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</si>
  <si>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</si>
  <si>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</si>
  <si>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</si>
  <si>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</si>
  <si>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</si>
  <si>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</si>
  <si>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</si>
  <si>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</si>
  <si>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</si>
  <si>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</si>
  <si>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</si>
  <si>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</si>
  <si>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</si>
  <si>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</si>
  <si>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</si>
  <si>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</si>
  <si>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</si>
  <si>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</si>
  <si>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</si>
  <si>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</si>
  <si>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</si>
  <si>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</si>
  <si>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</si>
  <si>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</si>
  <si>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</si>
  <si>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</si>
  <si>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</si>
  <si>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</si>
  <si>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</si>
  <si>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</si>
  <si>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</si>
  <si>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</si>
  <si>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</si>
  <si>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</si>
  <si>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</si>
  <si>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</si>
  <si>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</si>
  <si>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</si>
  <si>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</si>
  <si>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</si>
  <si>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</si>
  <si>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</si>
  <si>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</si>
  <si>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</si>
  <si>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</si>
  <si>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</si>
  <si>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</si>
  <si>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</si>
  <si>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</si>
  <si>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</si>
  <si>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</si>
  <si>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</si>
  <si>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</si>
  <si>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</si>
  <si>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</si>
  <si>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</si>
  <si>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</si>
  <si>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</si>
  <si>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</si>
  <si>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</si>
  <si>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</si>
  <si>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</si>
  <si>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</si>
  <si>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</si>
  <si>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</si>
  <si>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</si>
  <si>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</si>
  <si>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</si>
  <si>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</si>
  <si>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</si>
  <si>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</si>
  <si>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</si>
  <si>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</si>
  <si>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</si>
  <si>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</si>
  <si>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</si>
  <si>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</si>
  <si>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</si>
  <si>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</si>
  <si>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</si>
  <si>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</si>
  <si>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</si>
  <si>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</si>
  <si>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</si>
  <si>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</si>
  <si>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</si>
  <si>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</si>
  <si>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</si>
  <si>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</si>
  <si>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</si>
  <si>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</si>
  <si>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</si>
  <si>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</si>
  <si>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</si>
  <si>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</si>
  <si>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</si>
  <si>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</si>
  <si>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</si>
  <si>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</si>
  <si>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</si>
  <si>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</si>
  <si>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</si>
  <si>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</si>
  <si>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</si>
  <si>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</si>
  <si>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</si>
  <si>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</si>
  <si>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</si>
  <si>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</si>
  <si>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</si>
  <si>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</si>
  <si>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</si>
  <si>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</si>
  <si>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</si>
  <si>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</si>
  <si>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</si>
  <si>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</si>
  <si>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</si>
  <si>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</si>
  <si>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</si>
  <si>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</si>
  <si>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</si>
  <si>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</si>
  <si>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</si>
  <si>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</si>
  <si>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</si>
  <si>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</si>
  <si>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</si>
  <si>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</si>
  <si>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</si>
  <si>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</si>
  <si>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</si>
  <si>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</si>
  <si>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</si>
  <si>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</si>
  <si>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</si>
  <si>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</si>
  <si>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</si>
  <si>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</si>
  <si>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</si>
  <si>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</si>
  <si>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</si>
  <si>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</si>
  <si>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</si>
  <si>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</si>
  <si>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</si>
  <si>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</si>
  <si>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</si>
  <si>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</si>
  <si>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</si>
  <si>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</si>
  <si>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</si>
  <si>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</si>
  <si>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</si>
  <si>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</si>
  <si>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</si>
  <si>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</si>
  <si>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</si>
  <si>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</si>
  <si>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</si>
  <si>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</si>
  <si>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</si>
  <si>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</si>
  <si>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</si>
  <si>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</si>
  <si>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</si>
  <si>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</si>
  <si>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</si>
  <si>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</si>
  <si>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</si>
  <si>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</si>
  <si>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</si>
  <si>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</si>
  <si>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</si>
  <si>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</si>
  <si>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</si>
  <si>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</si>
  <si>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</si>
  <si>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</si>
  <si>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</si>
  <si>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</si>
  <si>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</si>
  <si>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</si>
  <si>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</si>
  <si>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</si>
  <si>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</si>
  <si>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</si>
  <si>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</si>
  <si>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</si>
  <si>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</si>
  <si>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</si>
  <si>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</si>
  <si>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</si>
  <si>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</si>
  <si>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</si>
  <si>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</si>
  <si>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</si>
  <si>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</si>
  <si>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</si>
  <si>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</si>
  <si>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</si>
  <si>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</si>
  <si>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</si>
  <si>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</si>
  <si>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</si>
  <si>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</si>
  <si>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</si>
  <si>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</si>
  <si>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</si>
  <si>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</si>
  <si>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</si>
  <si>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</si>
  <si>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</si>
  <si>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</si>
  <si>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</si>
  <si>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</si>
  <si>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</si>
  <si>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</si>
  <si>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</si>
  <si>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</si>
  <si>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</si>
  <si>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</si>
  <si>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</si>
  <si>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</si>
  <si>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</si>
  <si>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</si>
  <si>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</si>
  <si>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</si>
  <si>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</si>
  <si>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</si>
  <si>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</si>
  <si>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</si>
  <si>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</si>
  <si>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</si>
  <si>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</si>
  <si>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</si>
  <si>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</si>
  <si>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</si>
  <si>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</si>
  <si>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</si>
  <si>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</si>
  <si>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</si>
  <si>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</si>
  <si>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</si>
  <si>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</si>
  <si>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</si>
  <si>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</si>
  <si>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</si>
  <si>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</si>
  <si>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</si>
  <si>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</si>
  <si>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</si>
  <si>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</si>
  <si>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</si>
  <si>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</si>
  <si>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</si>
  <si>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</si>
  <si>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</si>
  <si>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</si>
  <si>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</si>
  <si>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</si>
  <si>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</si>
  <si>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</si>
  <si>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</si>
  <si>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</si>
  <si>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</si>
  <si>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</si>
  <si>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</si>
  <si>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</si>
  <si>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</si>
  <si>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</si>
  <si>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</si>
  <si>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</si>
  <si>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</si>
  <si>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</si>
  <si>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</si>
  <si>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</si>
  <si>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</si>
  <si>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</si>
  <si>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</si>
  <si>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</si>
  <si>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</si>
  <si>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</si>
  <si>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</si>
  <si>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</si>
  <si>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</si>
  <si>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</si>
  <si>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</si>
  <si>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</si>
  <si>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</si>
  <si>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</si>
  <si>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</si>
  <si>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</si>
  <si>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</si>
  <si>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</si>
  <si>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</si>
  <si>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</si>
  <si>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</si>
  <si>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</si>
  <si>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</si>
  <si>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</si>
  <si>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</si>
  <si>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</si>
  <si>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</si>
  <si>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</si>
  <si>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</si>
  <si>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</si>
  <si>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</si>
  <si>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</si>
  <si>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</si>
  <si>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</si>
  <si>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</si>
  <si>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</si>
  <si>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</si>
  <si>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</si>
  <si>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</si>
  <si>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</si>
  <si>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</si>
  <si>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</si>
  <si>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</si>
  <si>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</si>
  <si>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</si>
  <si>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</si>
  <si>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</si>
  <si>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</si>
  <si>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</si>
  <si>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</si>
  <si>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</si>
  <si>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</si>
  <si>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</si>
  <si>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</si>
  <si>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</si>
  <si>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</si>
  <si>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</si>
  <si>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</si>
  <si>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</si>
  <si>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</si>
  <si>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</si>
  <si>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</si>
  <si>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</si>
  <si>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</si>
  <si>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</si>
  <si>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</si>
  <si>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</si>
  <si>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</si>
  <si>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</si>
  <si>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</si>
  <si>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</si>
  <si>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</si>
  <si>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</si>
  <si>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</si>
  <si>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</si>
  <si>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</si>
  <si>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</si>
  <si>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</si>
  <si>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</si>
  <si>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</si>
  <si>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</si>
  <si>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</si>
  <si>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</si>
  <si>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</si>
  <si>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</si>
  <si>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</si>
  <si>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</si>
  <si>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</si>
  <si>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</si>
  <si>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</si>
  <si>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</si>
  <si>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</si>
  <si>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</si>
  <si>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</si>
  <si>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</si>
  <si>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</si>
  <si>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</si>
  <si>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</si>
  <si>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</si>
  <si>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</si>
  <si>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</si>
  <si>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</si>
  <si>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</si>
  <si>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</si>
  <si>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</si>
  <si>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</si>
  <si>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</si>
  <si>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</si>
  <si>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</si>
  <si>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</si>
  <si>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</si>
  <si>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</si>
  <si>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</si>
  <si>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</si>
  <si>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</si>
  <si>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</si>
  <si>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</si>
  <si>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</si>
  <si>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</si>
  <si>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</si>
  <si>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</si>
  <si>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</si>
  <si>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</si>
  <si>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</si>
  <si>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</si>
  <si>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</si>
  <si>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</si>
  <si>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</si>
  <si>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</si>
  <si>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</si>
  <si>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</si>
  <si>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</si>
  <si>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</si>
  <si>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</si>
  <si>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</si>
  <si>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</si>
  <si>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</si>
  <si>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</si>
  <si>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</si>
  <si>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</si>
  <si>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</si>
  <si>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</si>
  <si>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</si>
  <si>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</si>
  <si>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</si>
  <si>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</si>
  <si>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</si>
  <si>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</si>
  <si>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</si>
  <si>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</si>
  <si>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</si>
  <si>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</si>
  <si>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</si>
  <si>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</si>
  <si>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</si>
  <si>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</si>
  <si>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</si>
  <si>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</si>
  <si>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</si>
  <si>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</si>
  <si>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</si>
  <si>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</si>
  <si>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</si>
  <si>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</si>
  <si>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</si>
  <si>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</si>
  <si>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</si>
  <si>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</si>
  <si>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</si>
  <si>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</si>
  <si>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</si>
  <si>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</si>
  <si>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</si>
  <si>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</si>
  <si>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</si>
  <si>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</si>
  <si>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</si>
  <si>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</si>
  <si>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</si>
  <si>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</si>
  <si>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</si>
  <si>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</si>
  <si>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</si>
  <si>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</si>
  <si>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</si>
  <si>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</si>
  <si>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</si>
  <si>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</si>
  <si>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</si>
  <si>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</si>
  <si>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</si>
  <si>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</si>
  <si>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</si>
  <si>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</si>
  <si>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</si>
  <si>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</si>
  <si>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</si>
  <si>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</si>
  <si>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</si>
  <si>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</si>
  <si>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</si>
  <si>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</si>
  <si>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</si>
  <si>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</si>
  <si>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</si>
  <si>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</si>
  <si>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</si>
  <si>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</si>
  <si>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</si>
  <si>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</si>
  <si>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</si>
  <si>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</si>
  <si>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</si>
  <si>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</si>
  <si>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</si>
  <si>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</si>
  <si>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</si>
  <si>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</si>
  <si>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</si>
  <si>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</si>
  <si>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</si>
  <si>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</si>
  <si>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</si>
  <si>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</si>
  <si>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</si>
  <si>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</si>
  <si>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</si>
  <si>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</si>
  <si>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</si>
  <si>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</si>
  <si>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</si>
  <si>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</si>
  <si>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</si>
  <si>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</si>
  <si>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</si>
  <si>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</si>
  <si>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</si>
  <si>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</si>
  <si>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</si>
  <si>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</si>
  <si>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</si>
  <si>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</si>
  <si>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</si>
  <si>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</si>
  <si>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</si>
  <si>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</si>
  <si>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</si>
  <si>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</si>
  <si>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</si>
  <si>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</si>
  <si>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</si>
  <si>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</si>
  <si>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</si>
  <si>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</si>
  <si>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</si>
  <si>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</si>
  <si>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</si>
  <si>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</si>
  <si>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</si>
  <si>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</si>
  <si>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</si>
  <si>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</si>
  <si>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</si>
  <si>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</si>
  <si>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</si>
  <si>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</si>
  <si>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</si>
  <si>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</si>
  <si>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</si>
  <si>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</si>
  <si>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</si>
  <si>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</si>
  <si>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</si>
  <si>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</si>
  <si>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</si>
  <si>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</si>
  <si>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</si>
  <si>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</si>
  <si>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</si>
  <si>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</si>
  <si>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</si>
  <si>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</si>
  <si>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</si>
  <si>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</si>
  <si>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</si>
  <si>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</si>
  <si>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</si>
  <si>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</si>
  <si>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</si>
  <si>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</si>
  <si>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</si>
  <si>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</si>
  <si>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</si>
  <si>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</si>
  <si>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</si>
  <si>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</si>
  <si>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</si>
  <si>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</si>
  <si>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</si>
  <si>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</si>
  <si>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</si>
  <si>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</si>
  <si>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</si>
  <si>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</si>
  <si>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</si>
  <si>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</si>
  <si>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</si>
  <si>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</si>
  <si>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</si>
  <si>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</si>
  <si>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</si>
  <si>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</si>
  <si>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</si>
  <si>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</si>
  <si>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</si>
  <si>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</si>
  <si>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</si>
  <si>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</si>
  <si>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</si>
  <si>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</si>
  <si>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</si>
  <si>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</si>
  <si>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</si>
  <si>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</si>
  <si>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</si>
  <si>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</si>
  <si>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</si>
  <si>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</si>
  <si>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</si>
  <si>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</si>
  <si>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</si>
  <si>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</si>
  <si>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</si>
  <si>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</si>
  <si>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</si>
  <si>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</si>
  <si>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</si>
  <si>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</si>
  <si>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</si>
  <si>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</si>
  <si>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</si>
  <si>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</si>
  <si>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</si>
  <si>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</si>
  <si>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</si>
  <si>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</si>
  <si>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</si>
  <si>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</si>
  <si>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</si>
  <si>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</si>
  <si>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</si>
  <si>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</si>
  <si>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</si>
  <si>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</si>
  <si>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</si>
  <si>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</si>
  <si>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</si>
  <si>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</si>
  <si>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</si>
  <si>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</si>
  <si>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</si>
  <si>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</si>
  <si>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</si>
  <si>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</si>
  <si>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</si>
  <si>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</si>
  <si>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</si>
  <si>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</si>
  <si>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</si>
  <si>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</si>
  <si>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</si>
  <si>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</si>
  <si>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</si>
  <si>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</si>
  <si>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</si>
  <si>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</si>
  <si>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</si>
  <si>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</si>
  <si>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</si>
  <si>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</si>
  <si>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</si>
  <si>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</si>
  <si>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</si>
  <si>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</si>
  <si>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</si>
  <si>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</si>
  <si>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</si>
  <si>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</si>
  <si>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</si>
  <si>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</si>
  <si>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</si>
  <si>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</si>
  <si>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</si>
  <si>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</si>
  <si>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</si>
  <si>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</si>
  <si>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</si>
  <si>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</si>
  <si>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</si>
  <si>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</si>
  <si>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</si>
  <si>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</si>
  <si>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</si>
  <si>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</si>
  <si>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</si>
  <si>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</si>
  <si>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</si>
  <si>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</si>
  <si>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</si>
  <si>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</si>
  <si>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</si>
  <si>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</si>
  <si>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</si>
  <si>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</si>
  <si>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</si>
  <si>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</si>
  <si>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</si>
  <si>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</si>
  <si>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</si>
  <si>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</si>
  <si>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</si>
  <si>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</si>
  <si>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</si>
  <si>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</si>
  <si>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</si>
  <si>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</si>
  <si>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</si>
  <si>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</si>
  <si>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</si>
  <si>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</si>
  <si>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</si>
  <si>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</si>
  <si>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</si>
  <si>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</si>
  <si>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</si>
  <si>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</si>
  <si>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</si>
  <si>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</si>
  <si>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</si>
  <si>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</si>
  <si>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</si>
  <si>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</si>
  <si>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</si>
  <si>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</si>
  <si>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</si>
  <si>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</si>
  <si>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</si>
  <si>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</si>
  <si>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</si>
  <si>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</si>
  <si>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</si>
  <si>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</si>
  <si>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</si>
  <si>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</si>
  <si>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</si>
  <si>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</si>
  <si>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</si>
  <si>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</si>
  <si>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</si>
  <si>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</si>
  <si>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</si>
  <si>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</si>
  <si>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</si>
  <si>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</si>
  <si>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</si>
  <si>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</si>
  <si>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</si>
  <si>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</si>
  <si>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</si>
  <si>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</si>
  <si>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</si>
  <si>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</si>
  <si>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</si>
  <si>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</si>
  <si>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</si>
  <si>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</si>
  <si>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</si>
  <si>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</si>
  <si>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</si>
  <si>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</si>
  <si>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</si>
  <si>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</si>
  <si>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</si>
  <si>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</si>
  <si>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</si>
  <si>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</si>
  <si>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</si>
  <si>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</si>
  <si>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</si>
  <si>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</si>
  <si>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</si>
  <si>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</si>
  <si>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</si>
  <si>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</si>
  <si>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</si>
  <si>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</si>
  <si>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</si>
  <si>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</si>
  <si>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</si>
  <si>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</si>
  <si>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</si>
  <si>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</si>
  <si>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</si>
  <si>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</si>
  <si>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</si>
  <si>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</si>
  <si>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</si>
  <si>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</si>
  <si>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</si>
  <si>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</si>
  <si>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</si>
  <si>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</si>
  <si>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</si>
  <si>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</si>
  <si>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</si>
  <si>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</si>
  <si>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</si>
  <si>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</si>
  <si>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</si>
  <si>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</si>
  <si>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</si>
  <si>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</si>
  <si>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</si>
  <si>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</si>
  <si>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</si>
  <si>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</si>
  <si>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</si>
  <si>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</si>
  <si>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</si>
  <si>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</si>
  <si>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</si>
  <si>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</si>
  <si>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</si>
  <si>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</si>
  <si>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</si>
  <si>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</si>
  <si>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</si>
  <si>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</si>
  <si>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</si>
  <si>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</si>
  <si>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</si>
  <si>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</si>
  <si>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</si>
  <si>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</si>
  <si>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</si>
  <si>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</si>
  <si>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</si>
  <si>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</si>
  <si>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</si>
  <si>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</si>
  <si>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</si>
  <si>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</si>
  <si>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</si>
  <si>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</si>
  <si>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</si>
  <si>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</si>
  <si>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</si>
  <si>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</si>
  <si>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</si>
  <si>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</si>
  <si>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</si>
  <si>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</si>
  <si>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</si>
  <si>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</si>
  <si>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</si>
  <si>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</si>
  <si>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</si>
  <si>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</si>
  <si>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</si>
  <si>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</si>
  <si>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</si>
  <si>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</si>
  <si>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</si>
  <si>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</si>
  <si>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</si>
  <si>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</si>
  <si>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</si>
  <si>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</si>
  <si>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</si>
  <si>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</si>
  <si>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</si>
  <si>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</si>
  <si>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</si>
  <si>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</si>
  <si>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</si>
  <si>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</si>
  <si>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</si>
  <si>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</si>
  <si>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</si>
  <si>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</si>
  <si>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</si>
  <si>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</si>
  <si>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</si>
  <si>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</si>
  <si>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</si>
  <si>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</si>
  <si>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</si>
  <si>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</si>
  <si>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</si>
  <si>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</si>
  <si>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</si>
  <si>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</si>
  <si>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</si>
  <si>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</si>
  <si>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</si>
  <si>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</si>
  <si>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</si>
  <si>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</si>
  <si>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</si>
  <si>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</si>
  <si>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</si>
  <si>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</si>
  <si>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</si>
  <si>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</si>
  <si>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</si>
  <si>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</si>
  <si>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</si>
  <si>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</si>
  <si>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</si>
  <si>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</si>
  <si>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</si>
  <si>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</si>
  <si>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</si>
  <si>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</si>
  <si>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</si>
  <si>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</si>
  <si>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</si>
  <si>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</si>
  <si>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</si>
  <si>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</si>
  <si>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</si>
  <si>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</si>
  <si>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</si>
  <si>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</si>
  <si>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</si>
  <si>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</si>
  <si>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</si>
  <si>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</si>
  <si>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</si>
  <si>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</si>
  <si>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</si>
  <si>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</si>
  <si>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</si>
  <si>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</si>
  <si>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</si>
  <si>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</si>
  <si>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</si>
  <si>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</si>
  <si>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</si>
  <si>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</si>
  <si>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</si>
  <si>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</si>
  <si>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</si>
  <si>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</si>
  <si>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</si>
  <si>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</si>
  <si>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</si>
  <si>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</si>
  <si>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</si>
  <si>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</si>
  <si>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</si>
  <si>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</si>
  <si>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</si>
  <si>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</si>
  <si>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</si>
  <si>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</si>
  <si>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</si>
  <si>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</si>
  <si>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</si>
  <si>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</si>
  <si>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</si>
  <si>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</si>
  <si>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</si>
  <si>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</si>
  <si>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</si>
  <si>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</si>
  <si>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</si>
  <si>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</si>
  <si>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</si>
  <si>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</si>
  <si>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</si>
  <si>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</si>
  <si>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</si>
  <si>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</si>
  <si>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</si>
  <si>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</si>
  <si>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</si>
  <si>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</si>
  <si>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</si>
  <si>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</si>
  <si>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</si>
  <si>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</si>
  <si>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</si>
  <si>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</si>
  <si>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</si>
  <si>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</si>
  <si>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</si>
  <si>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</si>
  <si>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</si>
  <si>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</si>
  <si>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</si>
  <si>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</si>
  <si>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</si>
  <si>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</si>
  <si>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</si>
  <si>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</si>
  <si>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</si>
  <si>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</si>
  <si>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</si>
  <si>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</si>
  <si>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</si>
  <si>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</si>
  <si>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</si>
  <si>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</si>
  <si>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</si>
  <si>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</si>
  <si>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</si>
  <si>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</si>
  <si>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</si>
  <si>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</si>
  <si>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</si>
  <si>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</si>
  <si>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</si>
  <si>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</si>
  <si>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</si>
  <si>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</si>
  <si>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</si>
  <si>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</si>
  <si>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</si>
  <si>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</si>
  <si>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</si>
  <si>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</si>
  <si>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</si>
  <si>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</si>
  <si>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</si>
  <si>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</si>
  <si>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</si>
  <si>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</si>
  <si>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</si>
  <si>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</si>
  <si>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</si>
  <si>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</si>
  <si>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</si>
  <si>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</si>
  <si>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</si>
  <si>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</si>
  <si>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</si>
  <si>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</si>
  <si>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</si>
  <si>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</si>
  <si>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</si>
  <si>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</si>
  <si>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</si>
  <si>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</si>
  <si>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</si>
  <si>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</si>
  <si>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</si>
  <si>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</si>
  <si>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</si>
  <si>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</si>
  <si>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</si>
  <si>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</si>
  <si>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</si>
  <si>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</si>
  <si>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</si>
  <si>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</si>
  <si>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</si>
  <si>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</si>
  <si>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</si>
  <si>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</si>
  <si>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</si>
  <si>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</si>
  <si>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</si>
  <si>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</si>
  <si>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</si>
  <si>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</si>
  <si>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</si>
  <si>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</si>
  <si>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</si>
  <si>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</si>
  <si>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</si>
  <si>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</si>
  <si>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</si>
  <si>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</si>
  <si>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</si>
  <si>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</si>
  <si>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</si>
  <si>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</si>
  <si>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</si>
  <si>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</si>
  <si>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</si>
  <si>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</si>
  <si>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</si>
  <si>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</si>
  <si>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</si>
  <si>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</si>
  <si>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</si>
  <si>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</si>
  <si>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</si>
  <si>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</si>
  <si>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</si>
  <si>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</si>
  <si>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</si>
  <si>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</si>
  <si>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</si>
  <si>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</si>
  <si>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</si>
  <si>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</si>
  <si>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</si>
  <si>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</si>
  <si>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</si>
  <si>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</si>
  <si>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</si>
  <si>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</si>
  <si>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</si>
  <si>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</si>
  <si>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</si>
  <si>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</si>
  <si>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</si>
  <si>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</si>
  <si>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</si>
  <si>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</si>
  <si>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</si>
  <si>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</si>
  <si>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</si>
  <si>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</si>
  <si>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</si>
  <si>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</si>
  <si>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</si>
  <si>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</si>
  <si>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</si>
  <si>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</si>
  <si>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</si>
  <si>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</si>
  <si>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</si>
  <si>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</si>
  <si>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</si>
  <si>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</si>
  <si>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</si>
  <si>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</si>
  <si>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</si>
  <si>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</si>
  <si>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</si>
  <si>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</si>
  <si>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</si>
  <si>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</si>
  <si>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</si>
  <si>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</si>
  <si>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</si>
  <si>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</si>
  <si>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</si>
  <si>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</si>
  <si>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</si>
  <si>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</si>
  <si>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</si>
  <si>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</si>
  <si>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</si>
  <si>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</si>
  <si>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</si>
  <si>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</si>
  <si>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</si>
  <si>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</si>
  <si>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</si>
  <si>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</si>
  <si>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</si>
  <si>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</si>
  <si>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</si>
  <si>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</si>
  <si>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</si>
  <si>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</si>
  <si>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</si>
  <si>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</si>
  <si>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</si>
  <si>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</si>
  <si>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</si>
  <si>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</si>
  <si>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</si>
  <si>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</si>
  <si>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</si>
  <si>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</si>
  <si>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</si>
  <si>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</si>
  <si>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</si>
  <si>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</si>
  <si>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</si>
  <si>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</si>
  <si>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</si>
  <si>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</si>
  <si>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</si>
  <si>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</si>
  <si>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</si>
  <si>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</si>
  <si>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</si>
  <si>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</si>
  <si>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</si>
  <si>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</si>
  <si>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</si>
  <si>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</si>
  <si>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</si>
  <si>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</si>
  <si>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</si>
  <si>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</si>
  <si>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</si>
  <si>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</si>
  <si>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</si>
  <si>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</si>
  <si>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</si>
  <si>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</si>
  <si>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</si>
  <si>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</si>
  <si>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</si>
  <si>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</si>
  <si>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</si>
  <si>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</si>
  <si>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</si>
  <si>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</si>
  <si>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</si>
  <si>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</si>
  <si>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</si>
  <si>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</si>
  <si>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</si>
  <si>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</si>
  <si>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</si>
  <si>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</si>
  <si>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</si>
  <si>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</si>
  <si>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</si>
  <si>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</si>
  <si>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</si>
  <si>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</si>
  <si>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</si>
  <si>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</si>
  <si>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</si>
  <si>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</si>
  <si>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</si>
  <si>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</si>
  <si>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</si>
  <si>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</si>
  <si>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</si>
  <si>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</si>
  <si>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</si>
  <si>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</si>
  <si>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</si>
  <si>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</si>
  <si>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</si>
  <si>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</si>
  <si>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</si>
  <si>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</si>
  <si>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</si>
  <si>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</si>
  <si>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</si>
  <si>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</si>
  <si>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</si>
  <si>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</si>
  <si>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</si>
  <si>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</si>
  <si>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</si>
  <si>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</si>
  <si>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</si>
  <si>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</si>
  <si>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</si>
  <si>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</si>
  <si>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</si>
  <si>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</si>
  <si>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</si>
  <si>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</si>
  <si>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</si>
  <si>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</si>
  <si>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</si>
  <si>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</si>
  <si>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</si>
  <si>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</si>
  <si>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</si>
  <si>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</si>
  <si>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</si>
  <si>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</si>
  <si>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</si>
  <si>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</si>
  <si>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</si>
  <si>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</si>
  <si>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</si>
  <si>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</si>
  <si>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</si>
  <si>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</si>
  <si>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</si>
  <si>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</si>
  <si>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</si>
  <si>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</si>
  <si>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</si>
  <si>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</si>
  <si>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</si>
  <si>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</si>
  <si>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</si>
  <si>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</si>
  <si>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</si>
  <si>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</si>
  <si>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</si>
  <si>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</si>
  <si>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</si>
  <si>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</si>
  <si>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</si>
  <si>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</si>
  <si>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</si>
  <si>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</si>
  <si>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</si>
  <si>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</si>
  <si>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</si>
  <si>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</si>
  <si>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</si>
  <si>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</si>
  <si>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</si>
  <si>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</si>
  <si>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</si>
  <si>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</si>
  <si>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</si>
  <si>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</si>
  <si>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</si>
  <si>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</si>
  <si>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</si>
  <si>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</si>
  <si>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</si>
  <si>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</si>
  <si>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</si>
  <si>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</si>
  <si>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</si>
  <si>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</si>
  <si>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</si>
  <si>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</si>
  <si>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</si>
  <si>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</si>
  <si>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</si>
  <si>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</si>
  <si>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</si>
  <si>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</si>
  <si>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</si>
  <si>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</si>
  <si>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</si>
  <si>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</si>
  <si>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</si>
  <si>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</si>
  <si>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</si>
  <si>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</si>
  <si>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</si>
  <si>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</si>
  <si>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Promover las TICs en apoyo a la docencia no presencial para el fortalecimiento del Sistema de Educación a Distancia</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</si>
  <si>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</si>
  <si>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</si>
  <si>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</si>
  <si>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</si>
  <si>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</si>
  <si>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</si>
  <si>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</si>
  <si>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</si>
  <si>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Capacitar a los Docentes que impartirán las nuevas asignaturas bimodales de la Carrera mediante el programa de capacitación que ofrece la Dirección Ejecutiva de Gestión de Tecnologías, (DEGT). </t>
  </si>
  <si>
    <t xml:space="preserve">Implementar de manera eficaz el uso del correo institucional </t>
  </si>
  <si>
    <t xml:space="preserve">La Facultad de Química y Farmacia de la UNAH, fomenta la investigación científica, a través de mecanismos de apoyo y fortalecimiento a los investigadores(as) y grupos de investigación. </t>
  </si>
  <si>
    <t>La Facultad de Química y Farmacia de la UNAH, difunde y comunica el conocimiento científico de sus investigaciones, a través de la organización y participación en eventos científicos y de la publicación en revistas científicas.</t>
  </si>
  <si>
    <t>La Facultad de Química y Farmacia de la UNAH, socializa mecanismos de protección de resultados de investigación y propiedad itelectual.</t>
  </si>
  <si>
    <t xml:space="preserve">La Facultad de Química y Farmacia mejora y fortalece las capacidades de los investigadores científicos a través de Capacitaciones. </t>
  </si>
  <si>
    <t xml:space="preserve">3 capacitaciones para el mejoramiento de capacidades en investigación al año. </t>
  </si>
  <si>
    <t xml:space="preserve">La Facultad de Química y Farmacia de la UNAH, utiliza diferentes mecanismos para la gestión de la investigación. </t>
  </si>
  <si>
    <t xml:space="preserve">Aplicación de diferentes mecanismos para una mejor gestión de la investigación. </t>
  </si>
  <si>
    <t xml:space="preserve">Al menos 3 visitas al año a un Centro de atención a pacientes diabéticos. </t>
  </si>
  <si>
    <t>La Facultad fomenta el compromiso social, mediante el servicio social en instituciones de salud del País.</t>
  </si>
  <si>
    <t xml:space="preserve">La Facultad fortalece las competencias de los docentes a través de los programas de formación pedagógica que ofrece el Instituto de Formación y Profesionalización Docente (IPSD).  </t>
  </si>
  <si>
    <r>
      <t xml:space="preserve">Gestinar cursos de formación pedagógica para el personal Docente e Instructores de la Facultad, ante el Instituto de Formación y Profesionalización Docente (IPSD). </t>
    </r>
    <r>
      <rPr>
        <sz val="12"/>
        <color rgb="FFFF0000"/>
        <rFont val="Calibri"/>
        <family val="2"/>
      </rPr>
      <t>(FALTAN TIEMPOS)</t>
    </r>
  </si>
  <si>
    <t xml:space="preserve">1 participación de la Facultad en la Feria Vocacional de la UNAH. </t>
  </si>
  <si>
    <t>Al menos 1 publicación al año de una actividad de cultural en la que pueden participar los estudiantes.</t>
  </si>
  <si>
    <t>Al menos 1 publicación al año de una actividad de promoción de la salud en la que pueden participar los estudiantes.</t>
  </si>
  <si>
    <t xml:space="preserve">2 bolsa de datos  empleadores públicos y privados de Honduras actualizada. </t>
  </si>
  <si>
    <t>1 bolsa de empleo actualizada.</t>
  </si>
  <si>
    <t>1 bolsa de empleo creada.</t>
  </si>
  <si>
    <t>La Facultad promueve la Gestión del conocimiento con los Centros Regionales de la UNAH.</t>
  </si>
  <si>
    <t>1 Feria Cultural al año.</t>
  </si>
  <si>
    <t xml:space="preserve">1 comité de cultura, arte y deporte de la Facultad. </t>
  </si>
  <si>
    <t xml:space="preserve">1 Bolentín informativo de actividades culturales, artísticas, deportivas y científicas al año. </t>
  </si>
  <si>
    <t>Gestionar con personas y/o instituciones que trabajan en pro del mejoramiento y cuidado ambiental, la evaluación del suelo de los predios del Bioterio de la Universidad para llevar a cabo una reforestación y recuperación en la zona.</t>
  </si>
  <si>
    <t xml:space="preserve">Reforestación y recuperación de la zona del Bioterio con estudiantes de la Facultad. </t>
  </si>
  <si>
    <t xml:space="preserve">Realización de jornadas saludables de baile para docentes, administrativos, técnicos y de servicio de la Facultad. </t>
  </si>
  <si>
    <t>Al menos 3 talleres de trabajo al año.</t>
  </si>
  <si>
    <t>Al menos 3 visitas de consultoría al año.</t>
  </si>
  <si>
    <t xml:space="preserve">3 ferias de productos reciclados al año. </t>
  </si>
  <si>
    <t>3 Charlas Charlas de Educación Ambiental al año.</t>
  </si>
  <si>
    <t>1 actividad de reforestación al año.</t>
  </si>
  <si>
    <t>1 evaluación del suelo de los predios del Bioterio de la Universidad.</t>
  </si>
  <si>
    <t>Al menos 3 jornadas saludables al año, dirigido al personal académico, administrativo, técnico y de servicio de la Facultad.</t>
  </si>
  <si>
    <t xml:space="preserve">1 requisición presentada ante la administración de la Facultad. </t>
  </si>
  <si>
    <t xml:space="preserve">1 Capacitación de primeros auxilios al año. </t>
  </si>
  <si>
    <t xml:space="preserve">1 Capacitación sobre manejo de sustancias químicas al año. </t>
  </si>
  <si>
    <t xml:space="preserve">1 Capacitación sobre evacuación, manejo de incendios y uso de extintores al año. </t>
  </si>
  <si>
    <t xml:space="preserve">La Facultad, a través de la implemantación del Programa del Comité de riesgo y seguridad ocupacional, promueve estilos de vida saludables y la seguridad ocupacional de sus empleados. </t>
  </si>
  <si>
    <t xml:space="preserve">La Facultad promueve el respeto al ambiente a través de la educación ambiental, la reforestación y el reciclaje. </t>
  </si>
  <si>
    <t xml:space="preserve">La Facultad trabaja en la mejora continua, a través de la implementación del Plan de Mejora </t>
  </si>
  <si>
    <t>Seleccionar, en conjunto con la comisión de desarrollo curricular, las asignaturas del nuevo plan de estudio que formarán parte de la política bimodal de la Facultad.</t>
  </si>
  <si>
    <t xml:space="preserve">La Facultad utiliza diferentes mecanismos para llevar a cabo una eficiente gestión académica del Posgrado. </t>
  </si>
  <si>
    <t xml:space="preserve">La Facultad utiliza diferentes mecanismos para llevar a cabo una eficiente gestión administrativa del Posgrado. </t>
  </si>
  <si>
    <t xml:space="preserve">La Facultad de química y Farmacia gestiona nuevos Posgrados para su aprobación y apertura, acorde a las necesidades de la sociedad en la disciplina. </t>
  </si>
  <si>
    <t xml:space="preserve">Documento de diagnóstico </t>
  </si>
  <si>
    <t xml:space="preserve">El Posgrado de la Facultad de Química y Farmacia contribuye al desarrollo del país a través de una eficiente gestión académica y administrativa. </t>
  </si>
  <si>
    <t xml:space="preserve">El Posgrado de la Facultad se integra a procesos que conducen a la mejora contínua. </t>
  </si>
  <si>
    <t xml:space="preserve">Partición del  Posgrado de la Facultad  en el proceso de autoevaluación promovido por la DICyP. </t>
  </si>
  <si>
    <t xml:space="preserve">1 Inducción sobre gestión para la obtención de Becas a estudiantes de Posgrado. </t>
  </si>
  <si>
    <t xml:space="preserve">1 apacitación para el fortalecimiento de capacidades redación del investigador al año. </t>
  </si>
  <si>
    <t xml:space="preserve">Gestión para la obtención de fondos para participación en eventos de investigación. </t>
  </si>
  <si>
    <t xml:space="preserve">1 partición en eventos científicos al año. </t>
  </si>
  <si>
    <t xml:space="preserve">El Posgrado de la Facultad promueve actividades para el fortalecimiento de la investigacion científica. </t>
  </si>
  <si>
    <t xml:space="preserve">El Posgrado de la Facultad se inserta en el eje de Internacionalización. </t>
  </si>
  <si>
    <t xml:space="preserve">El 100% de las Maestrías del Posgrado cuentan con un compenente de internacionalización. </t>
  </si>
  <si>
    <t>El Posgrado de la Facultad mejora y fortalece sus capacidades de gestión.</t>
  </si>
  <si>
    <t xml:space="preserve">Al menos 3 capacitaciones para fortalecer la gestión de Posgrados al año. </t>
  </si>
  <si>
    <t xml:space="preserve">1 Documento de Diagnóstico </t>
  </si>
  <si>
    <t xml:space="preserve">2 Diplomados en para Docentes en áreas disciplinares de prioridad. </t>
  </si>
  <si>
    <t xml:space="preserve">Al menos 2 Capacitaciones para el Unidad de Buenas Prácticas de Factura de la Facultad. </t>
  </si>
  <si>
    <t xml:space="preserve">Aprobación de equivalencias automáticas por el claustro de docentes. </t>
  </si>
  <si>
    <t>Tablas de equivalencias</t>
  </si>
  <si>
    <t>Análisis y definición de equivalencias de la carrera de Química y Farmacia en colaboración con el trabajo de desarrollo curricular de la Facultad.</t>
  </si>
  <si>
    <t>Dar seguimiento a los Convenios priorizados.</t>
  </si>
  <si>
    <t>Promover la movilidad de Docentes y Estudiantes a diferentes Universidades,   a través de  medios de difusión internos, como oportunidades de estudio y capación.</t>
  </si>
  <si>
    <t>Realizar visitas trimestrales a la Vicerrectoría de Asuntos Internacionales, (VRI), para fortalecer el sistema de información de la Dimensión.</t>
  </si>
  <si>
    <t xml:space="preserve">Al menos 2 cursos de formación pedagógica impartidos por el Instituto de Formación y Profesionalización Docente (IPSD). </t>
  </si>
  <si>
    <t>Al menos 2 jornadas de inducción a estudiantes de la Facultad al año.</t>
  </si>
  <si>
    <t xml:space="preserve">1 base de datos de graduados actualizada. </t>
  </si>
  <si>
    <r>
      <t xml:space="preserve">Gestión para la compra de equipo de seguridad personal para instructores y personal técnico de la Facultad, en el marco del programa de salud y seguridad ocupacional a cargo del Comité de Riergo y Seguridad. </t>
    </r>
    <r>
      <rPr>
        <sz val="12"/>
        <color rgb="FFFF0000"/>
        <rFont val="Calibri"/>
        <family val="2"/>
        <scheme val="minor"/>
      </rPr>
      <t>(Dra. Jessica y Gerardo Bioterio)</t>
    </r>
  </si>
  <si>
    <t>Elaborar la normativa y guía para la evaluación de las buenas practicas de laboratorio  de Química en instituciones de educación superior.</t>
  </si>
  <si>
    <t>Elaborar el benchmarking de la Carrera de Alimentos.</t>
  </si>
  <si>
    <t>Elaborar el benchmarking de la Carrera de Quimica.</t>
  </si>
  <si>
    <t xml:space="preserve">Solicitar la aprobación del documento curricular ante el Claustro de Docentes de la Facultad. </t>
  </si>
  <si>
    <t>Solicitar la aprobación del documento curricular ante la Vicerrectoría Académica, Secretaría de Administración y Finanzas y Abogado General de la UNAH.</t>
  </si>
  <si>
    <t>Solicitar la aprobación del documento curricular ante Consejo Universitario.</t>
  </si>
  <si>
    <t xml:space="preserve">La Facultad incluye la política de Bimodalidad en sus planes de estudio. </t>
  </si>
  <si>
    <t>Análisis de asignaturas que formarán parte de la Política de Bimodalidad.</t>
  </si>
  <si>
    <t>Capacitados los Docentes que brindarán asignatura bimodal mediante el Programa de la DEGT.</t>
  </si>
  <si>
    <t>Seleccionadas las asignaturas del nuevo plan de estudio que formarán parte de la política bimodal de la Facultad.</t>
  </si>
  <si>
    <t>La Unidad de Gestión de la Investigacipon de la Facultad trabaja en conjunto con los grupos de investigación y la Dirección de Investigación Científica y Posgrado, (DICyP).</t>
  </si>
  <si>
    <t>Portafolio de investigadores de la Facultad.</t>
  </si>
  <si>
    <t xml:space="preserve">Unidad de Gestión de la Investiogación de la Facultad (UGI). </t>
  </si>
  <si>
    <t>Grupos de Investigación de la Facultad.</t>
  </si>
  <si>
    <t>Anuencia e Iniciativa los grupos para participar en investigación.</t>
  </si>
  <si>
    <t xml:space="preserve">Documento de proyecto de Investigación, solicitudes y aprobación de Becas  ante la Dirección de Investigación Científica y Posgrado, (DICyP). </t>
  </si>
  <si>
    <t xml:space="preserve">Comunidad estudiantíl y docente de la Facultad y población hondureña a través de hallazgos de las investigaciones. </t>
  </si>
  <si>
    <t xml:space="preserve">Gestión oportuna para la socialización. </t>
  </si>
  <si>
    <t xml:space="preserve">Fotografias, listas de participación, copias, correos, etc.. </t>
  </si>
  <si>
    <t xml:space="preserve">Docentes y estudiantes de la Facultad. </t>
  </si>
  <si>
    <t xml:space="preserve">Aprobación por parte de las autoridades de la Facultad. </t>
  </si>
  <si>
    <t>Informe sobre la participación del investigador en el evento, fotografías, copias, etc…</t>
  </si>
  <si>
    <t xml:space="preserve">Artículo publicado en la revista. </t>
  </si>
  <si>
    <t xml:space="preserve">Sociedad en general a través del hallazgo de investigación. </t>
  </si>
  <si>
    <t xml:space="preserve">Participación de los grupos de investigación de la Facultad preparada en tiempo y forma. </t>
  </si>
  <si>
    <t>Informe de la participación en el Congreso, fotografias.</t>
  </si>
  <si>
    <t xml:space="preserve">Docentes, estudiantes y Comunidad Investigadora en general. </t>
  </si>
  <si>
    <t>Unidad de Gestión de la Investigación de la Facultad (UGI), Grupos de Investigación de la Facultad.</t>
  </si>
  <si>
    <t>Unidad de Gestión de la Investigación de la Facultad (UGI), Grupos de Investigación de la Facultad, Administración.</t>
  </si>
  <si>
    <t xml:space="preserve">Unidad de Gestión de la Investigación de la Facultad (UGI) y Grupos de Investigación de la Facultad. </t>
  </si>
  <si>
    <t xml:space="preserve">Unidad de Gestión de la Investigación de la Facultad (UGI). </t>
  </si>
  <si>
    <t xml:space="preserve">Gestión oportuna para la realización de la Jornada. </t>
  </si>
  <si>
    <t>Informe de la Jormada Científica, fotografias.</t>
  </si>
  <si>
    <t xml:space="preserve">Anuencia a participar en la Capacitación. </t>
  </si>
  <si>
    <t xml:space="preserve">Lista de participantes, fotografías. </t>
  </si>
  <si>
    <t>Grupos de Investigación y Docentes de la Facultad.</t>
  </si>
  <si>
    <t xml:space="preserve">Gestión oportuna para la realización de la Capacitación. </t>
  </si>
  <si>
    <t>Dar seguimiento al registro de los investigadores de la Facultad en las diferentes bases de datos que proporciona la Dirección de Investigación Científica y Posgrado (DICyP).</t>
  </si>
  <si>
    <t>Portafolio de investigadores de la Facultad actualizado.</t>
  </si>
  <si>
    <t>Postular  a 3 becas de Investigación Científica ante la Dirección de Investigación Científica y Posgrado (DICyP).</t>
  </si>
  <si>
    <t xml:space="preserve">Al menos 3 Becas de Investigación se postulan en el año ante la DICyP, por parte de la Facultad. </t>
  </si>
  <si>
    <t xml:space="preserve">Al menos 1 taller al año para la socialización de políticas de Investigación. </t>
  </si>
  <si>
    <r>
      <t>Participar en 1 evento internacional de carácter científico para presentar rasultados de investigaciones de la Facultad.</t>
    </r>
    <r>
      <rPr>
        <sz val="12"/>
        <color rgb="FFFF0000"/>
        <rFont val="Calibri"/>
        <family val="2"/>
      </rPr>
      <t xml:space="preserve"> (Al evento internacional acudirán 6 personas por 3 días).</t>
    </r>
  </si>
  <si>
    <t xml:space="preserve">Participar en 2 eventos nacionales de carácter científico para presentar rasultados de investigaciones de la Facultad. </t>
  </si>
  <si>
    <t xml:space="preserve">Al menos 3 participaciones de la Facultad en eventos nacionales y/o internacionales de investigación cientifica al año. </t>
  </si>
  <si>
    <t xml:space="preserve">Aprobación por parte de las autoridades de la Facultad y de la Rectoría. </t>
  </si>
  <si>
    <t>Realizar 2 publicaciones de Artículos Científicos de la Facultad, con instituciones de publicación científica reconocidas a nivel nacional o internacional.</t>
  </si>
  <si>
    <t xml:space="preserve">Al menos 2 publicaciones de Artículos Científicos al año. </t>
  </si>
  <si>
    <t xml:space="preserve">Publicaciones cumplen con los requisitos para ser incluidas en revistas de Investigación. </t>
  </si>
  <si>
    <t xml:space="preserve">Participar en el Décimo "X Congreso de Investigacion Cientifica",  organizado por la Dirección de Investigación Científica y Posgrado (DICyP). (Primera semana de Agosto) </t>
  </si>
  <si>
    <t xml:space="preserve">Al menos 4 ponencias de la Facultad se desarrollan en Congresos de Investigación Científica al año. </t>
  </si>
  <si>
    <t xml:space="preserve">Al menos 1 Evento Científico organizado por la Facultad al año. </t>
  </si>
  <si>
    <t xml:space="preserve">Organizar y participar en la Dieciochoava "XVIII Jornada de Investigacion Cientifica de la Facultad de Ciencias Quimicas y Farmacia" (30,31 de mayo y 1,2,3 de Junio). </t>
  </si>
  <si>
    <t>Al menos 1 capacitación sobre propiedad intelectual al año.</t>
  </si>
  <si>
    <t xml:space="preserve">Desarrollar el "Taller de Socialización de políticas de investigación", dirigido a Docentes y Estudiantes de la Facultad. </t>
  </si>
  <si>
    <t>Participar en 2 capacitaciones sobre "Presentación de Proyectos de Investigación para la Obtención de Financiamiento", a través de la Dirección de Investigación Científica y Posgrado (DICyP).</t>
  </si>
  <si>
    <t>Organizar y participar en la capacitación sobre "Propiedad Intelectual y Propiedad Industrial".</t>
  </si>
  <si>
    <r>
      <t>Organizar y participar en la capacitación en "Redacción de Artículos Científicos" para investigadores de la Facultad, con duración de 5 días.</t>
    </r>
    <r>
      <rPr>
        <sz val="12"/>
        <color rgb="FFFF0000"/>
        <rFont val="Calibri"/>
        <family val="2"/>
      </rPr>
      <t xml:space="preserve"> (Se invitará a un expositor experto de Costa Rica).  </t>
    </r>
  </si>
  <si>
    <t xml:space="preserve">Elaborar el Listado de proyectos de investigación científica de la Facultad y su estado. </t>
  </si>
  <si>
    <t xml:space="preserve">Monitorear las Investigaciones que se incorporarán al proceso de aprendizaje, a través de asignaturas seleccionadas. </t>
  </si>
  <si>
    <t xml:space="preserve">Realizar el mapeo de Organismos Internacionales para obtener financiamiento para proyectos de investigación científica. </t>
  </si>
  <si>
    <t>Trabajo en equipo de la UGI.</t>
  </si>
  <si>
    <t xml:space="preserve">Portafolio de proyectos de investigación de la Facultad. </t>
  </si>
  <si>
    <t>Comunidad investigadora.</t>
  </si>
  <si>
    <t xml:space="preserve">Informes de estado de los proyectos de investigación científica de la Facultad. </t>
  </si>
  <si>
    <t xml:space="preserve">Portafolio de Organismos Internacionales, identificados con potencial de cooperación a la Investigación Científica. </t>
  </si>
  <si>
    <t>Grupos de Investigación y Docentes y Estudiantes de la Facultad.</t>
  </si>
  <si>
    <t xml:space="preserve">Dar acompañamiento, con estudiantes y docentes de la Facultad, a la Alianza Estratégica suscrita mediante convenio entre la Dirección de Vinculación UNAH-Sociedad (DVUS) y la Municipalidad de Reitoca, Departamento de Francisco Morazán, como parte del Programa de Atención Primaria en Salud de la UNAH. </t>
  </si>
  <si>
    <t>Al menos 2 visitas al año, a la Comunidad de Reitoca, Departamento de Francisco Morazán, por parte de estudiantes y docentes de la Facultad.</t>
  </si>
  <si>
    <t xml:space="preserve">Gestión oportuna de la logístistica necesaria para realizar las visitas. Así como la anuencia de las autoridades de la Facultad y de la Municipalidad de Reitoca. </t>
  </si>
  <si>
    <t xml:space="preserve">Comunidad de Reitoca, Francisco Morazán.  </t>
  </si>
  <si>
    <t xml:space="preserve">Comisión de Vinculación de la Facultad. </t>
  </si>
  <si>
    <t xml:space="preserve">Listas de participación, Presentación de Informes de la actividad realizada en la Comunidad, Fotografías.  </t>
  </si>
  <si>
    <t>Al menos 3 visitas a un centro de salud con el propósito de contribuir con donaciones para los pacientes.</t>
  </si>
  <si>
    <t>Al menos 3 visitas al año a un centro de atención a personas de la tercera edad.</t>
  </si>
  <si>
    <t>Brindar atención farmacéutica en el "Asilo de Ancianos Salvador Aguirre" de la Capital, por parte de los estudiantes de la asignatura de Seminario de Investigación de la Facultad.</t>
  </si>
  <si>
    <t>La Facultad contribuye en el aporte de conocimentos propios de la disciplina en beneficio de la sociedad.</t>
  </si>
  <si>
    <t>Realizar charlas educativas sobre "Diábetes, Nutrición y Actividades Recreativas como Ejercicio para Pacientes del Centro del Diabético de la Capital".</t>
  </si>
  <si>
    <t>Realizar charlas sobre "Gases contaminantes" y donar murales alusivos al tema en escuelas públicas, por parte de estudiantes de la Asignatura de Química II de la  Facultad.</t>
  </si>
  <si>
    <t>Gestionar ante la Dirección de Vinculación Universidad Sociedad (DVUS),  una capacitación sobre Educacuión No Formal, con el fin de poder implementar una oferta en la Facultad.</t>
  </si>
  <si>
    <t xml:space="preserve">Al menos 1 capacitación sobre Educación no Formal </t>
  </si>
  <si>
    <t>La Facultad participa activamente en proyectos de vinculación que surgen de Alianzas Estratégicas con diferentes actores de la Sociedad.</t>
  </si>
  <si>
    <t>La Facultad aporta conocimientos propios de la Disciplina en beneficio de la Sociedad.</t>
  </si>
  <si>
    <t xml:space="preserve">La Facultad trabaja en el desarrollo de la oferta de Educación No Formal en el campo de su disciplina. </t>
  </si>
  <si>
    <t>Formular proyectos de Vinculación para su registro ante la Dirección de Vinculación Universidad Sociedad, (DVUS).</t>
  </si>
  <si>
    <t>Al menos 2 perfiles de Proyecto presentados a la Dirección de Vinculación Universidad Sociedad, (DVUS).</t>
  </si>
  <si>
    <t>Gestión oportuna de las donaciones.</t>
  </si>
  <si>
    <t xml:space="preserve">Listas e informe de participación, fotografías. </t>
  </si>
  <si>
    <t xml:space="preserve">Pacientes dl Hospital Escuela Universitario. </t>
  </si>
  <si>
    <t xml:space="preserve"> Personas de la Tercera Edad del "Asilo de Ancianos Salvador Aguirre"</t>
  </si>
  <si>
    <t>Pacientes del Centro del Diabético de la Capital.</t>
  </si>
  <si>
    <t xml:space="preserve">Comisión de Vinculación de la Facultad, estudiantes  y Docentes. </t>
  </si>
  <si>
    <t xml:space="preserve">Gestión oportuna de la logística necesaria. </t>
  </si>
  <si>
    <t xml:space="preserve">Trabajo en equipo de la Comisión de Vinculación para la Formulación de perfiles de proyecto en Comunidades priorizadas. </t>
  </si>
  <si>
    <t xml:space="preserve">Presentación de avances de los perfiles de proyecto. </t>
  </si>
  <si>
    <t xml:space="preserve">Comunidad seleccionada para llevar a cabo el Proyecto. </t>
  </si>
  <si>
    <t>Estudiantes y maestros de las escuelas públicas seleccionadas.</t>
  </si>
  <si>
    <t>Disponibilidad de tiempo por parte de la Dirección de Vinculación, (DVUS).</t>
  </si>
  <si>
    <t xml:space="preserve">Documentos de la gestion realizada, listas de participación, fotografías. </t>
  </si>
  <si>
    <t>Comisión de Vinculación de la Facultad</t>
  </si>
  <si>
    <t xml:space="preserve">Dar seguimiento y monitorear el proceso de capacitación de los cursos de formación pedagógica para el personal Docente e Instructores. </t>
  </si>
  <si>
    <t>Al menos 2 monitoreos al año de la aplicación de aprendizajes de los cursos de formación pedagógica en el aula de clase.</t>
  </si>
  <si>
    <t xml:space="preserve">Listas de participación, fotografías. </t>
  </si>
  <si>
    <t xml:space="preserve">Docentes e instructores de la Facultad. </t>
  </si>
  <si>
    <t xml:space="preserve">Comisión de Docencia, (Jefes de Departamento). </t>
  </si>
  <si>
    <t xml:space="preserve">Docentes, instructores y estudiantes de la Facultad. </t>
  </si>
  <si>
    <t>Informe de resultados de los  monitoreos.</t>
  </si>
  <si>
    <t>Gestión oportuna de los cursos ante el IPSD.</t>
  </si>
  <si>
    <t xml:space="preserve">Trabajo en equipo de la comisión de Docencia. </t>
  </si>
  <si>
    <t>Socializar con estudiantes y docentes de la Facultad, la aplicación de las nuevas normas académicas, a través de diferentes medios de difusión.</t>
  </si>
  <si>
    <t>Al menos 1 jornada de socialización de las normas académicas vigentes al año.</t>
  </si>
  <si>
    <t>Realizar jornadas de Inducción para estudiantes de la Facultad, por parte de la Coordinación de Carrera, la Vicerrectoría de Orientación y Asuntos Estudiantíles, (VOAE) y el Comisionado Universitario de la Universidad y demás unidades de interés.</t>
  </si>
  <si>
    <t>Publicar por diferentes medios de difusión, las ferias de la salud que se realizan en la Universidad, para que los estudiantes de la Facultad participen.</t>
  </si>
  <si>
    <t>Publicar por diferentes medios de difusión, las actividades culturales que realiza la Universidad para que los estudiantes de la Facultad participen.</t>
  </si>
  <si>
    <t>Apoyar las actividades culturales que tiene programada la Facultad.</t>
  </si>
  <si>
    <t>Actualizar la Base de Datos de Graduados de la Facultad.</t>
  </si>
  <si>
    <t>Actualizar la Base de Datos de la Facultad de los empleadores públicos y privados de Honduras.</t>
  </si>
  <si>
    <t>Elaborar la Bolsa de Empleo preliminar de la Facultad.</t>
  </si>
  <si>
    <t>Gestionar ante la Dirección de Ejecutiva de Tecnología, la actualización de datos de graduados de la bolsa de empleo.</t>
  </si>
  <si>
    <t xml:space="preserve">La Facultad actualiza y dispone de bases de datos de sus graduados. </t>
  </si>
  <si>
    <t>La Facultad asesora y orienta a sus estudiantes para mejorar su rendimiento académico.</t>
  </si>
  <si>
    <t xml:space="preserve">Trabajo en equipo de la Comisión de estudiantes y graduados. </t>
  </si>
  <si>
    <t>Fotografias, publicaciones, listas de participación.</t>
  </si>
  <si>
    <t xml:space="preserve">Estudiantes de la Facultad. </t>
  </si>
  <si>
    <t xml:space="preserve">Gestión oportuna de la logística y de la participación de otras unidades en las jornadas. </t>
  </si>
  <si>
    <t>Fotografias, listas de participación.</t>
  </si>
  <si>
    <t>Gestión oportuna de la logística para la participación en la Feria Vocacional.</t>
  </si>
  <si>
    <t xml:space="preserve">Estudiantes de educación media que aspiran a realizar sus estudios en la UNAH. </t>
  </si>
  <si>
    <t xml:space="preserve">Conocimiento de las actividades de salud y culturales que se realizarán en la UNAH. </t>
  </si>
  <si>
    <t xml:space="preserve">Publicaciones, fotografías. </t>
  </si>
  <si>
    <t>Comisión de Estudiantes y Graduados.</t>
  </si>
  <si>
    <t xml:space="preserve">listas de participación, fotografías. </t>
  </si>
  <si>
    <t xml:space="preserve">Anuencia de parte de la comisión y de los estudiantes en colaborar. </t>
  </si>
  <si>
    <t xml:space="preserve">Charlas de Educación Ambiental en Instituciones de Educación Secundaria, por parte de los estudiantes de la asignatura de Química Ambiental de la Facultad. </t>
  </si>
  <si>
    <t xml:space="preserve">Participar, con docentes y estudiantes de la Facultad, en la donación de víveres e insumos para pacientes de diferentes áreas del Hospital Escuela Universitario, (HEU). </t>
  </si>
  <si>
    <t xml:space="preserve">Comisión de Vinculación de la Facultad, Estudiantes  y Docentes (Dra. Catherine  Flores). </t>
  </si>
  <si>
    <t>Comisión de Vinculación de la Facultad, estudiantes y docentes de la asignatura de Seminario de Investigación.</t>
  </si>
  <si>
    <t xml:space="preserve">Comisión de Vinculación de la Facultad, estudiantes  y Docentes. (Dr. Oswaldo Flores). </t>
  </si>
  <si>
    <t>Comisión de Vinculación de la Facultad, Jefes de Departamento,  Estudiantes.</t>
  </si>
  <si>
    <t>Comisión de Vinculación de la Facultad, Docentes y Estudiantes de la Asignatura de Farmacognosia II. (Dra, Mercedes Arriola).</t>
  </si>
  <si>
    <t>Comisión de Vinculación de la Facultad, Docentes y estudiantes de la Asignatura de Química II. (Dra. Yadira López y Jackie Milla).</t>
  </si>
  <si>
    <t xml:space="preserve">Gestión oportuna de la Comisión ante la DEGT. </t>
  </si>
  <si>
    <t>Base de datos</t>
  </si>
  <si>
    <t>Bolsa de empleo</t>
  </si>
  <si>
    <t xml:space="preserve">Documentos de la gestion realizada </t>
  </si>
  <si>
    <t>Docentes, Estudiantes y Graduados de la Facultad.</t>
  </si>
  <si>
    <t xml:space="preserve">Estudiantes, Graduados y empleadores de los profesionales de la Carrera de la Facultad. </t>
  </si>
  <si>
    <t xml:space="preserve">Comisión de Estudiantes y Graduados, Coordinación de Carrera, Secretaría Académica, Jefes de Departamento. </t>
  </si>
  <si>
    <t xml:space="preserve">Comisión de Estudiantes y Graduados, Coordinación de Carrera, Docentes. </t>
  </si>
  <si>
    <t>Gestionar el apoyo a un Centro Regional (CRU), para que el personal idóneo participe en una capacitación del área disciplinar en la Facultad,  en Ciudad Universitaria.</t>
  </si>
  <si>
    <t xml:space="preserve">Al menos 1 participación de un Centro Regional en una capacitación del área disciplinar de la Facultad. </t>
  </si>
  <si>
    <t xml:space="preserve">Al menos 1 participación de un Centro Regional en la Jornada Científica de la Facultad. </t>
  </si>
  <si>
    <t xml:space="preserve">Difundir la Jornada de Investigacion Científica de la Facultad en los Centros Regionales (CRU), para que puedan participar con sus resultados de investigación. </t>
  </si>
  <si>
    <t>Al menos 1 participación de la Facultad en un Proyecto de prioridad del País.</t>
  </si>
  <si>
    <t xml:space="preserve">Participar en un Congreso de Vinculación. </t>
  </si>
  <si>
    <t>La Facultad facilita mecanismos para la inserción de sus Graduados en el Mercado Laboral.</t>
  </si>
  <si>
    <t xml:space="preserve">1 base de datos empleadores públicos y privados de Honduras actualizada. </t>
  </si>
  <si>
    <t>La Facultad fortalece los mecanismos de seguimiento a sus graduados.</t>
  </si>
  <si>
    <t>Desarrollar e implementar el programa de seguimiento al estudiante en riesgo.</t>
  </si>
  <si>
    <t>Impartir charlas sobre el "Uso Adecuado de Plantas Medicinales como Alternativa a Problemas de Salud",  por parte de Estudiantes de la Asignatura de Farmacognosia II.</t>
  </si>
  <si>
    <t>La Facultad contribuye a la sociedad mediante el aporte de conocimentos propios de la disciplina.</t>
  </si>
  <si>
    <t xml:space="preserve">Al menos 2 Charlas sobre temas de la disciplina impartidas en beneficio de la Sociedad. </t>
  </si>
  <si>
    <t>Realizar charlas en una Comunidad seleccionada sobre el "Uso Adecuado de Plantas Medicinales como Alternativa a Problemas de Salud",  por parte de Estudiantes de la Asignatura de Farmacognosia II.</t>
  </si>
  <si>
    <t>Impartir charlas sobre "Gases contaminantes" y donar murales alusivos al tema en escuelas públicas, por parte de estudiantes de la Asignatura de Química II de la  Facultad.</t>
  </si>
  <si>
    <t xml:space="preserve">Anuencia en participar  por parte del Centro Regional invitado.  </t>
  </si>
  <si>
    <t xml:space="preserve">Invitación, participación del Centro Regional, lista de asistencia, Fotografías. </t>
  </si>
  <si>
    <t xml:space="preserve">Docentes de un Centro Regional de la UNAH. </t>
  </si>
  <si>
    <t>Comisión de Gestión del Conocimiento.</t>
  </si>
  <si>
    <t xml:space="preserve">Anuencia en participar  por parte de los Centros Regionales en participar de la Jornada Científica. </t>
  </si>
  <si>
    <t xml:space="preserve">Coordinación oportuna con las Facultades que llevan a cabo el proyecto y la gestión oportuna de la logística necesaria para participar. </t>
  </si>
  <si>
    <t xml:space="preserve">Informe de participación en el Proyecto, fotografías, reultados de la investigación realizada. </t>
  </si>
  <si>
    <t xml:space="preserve">Sociedad hondureña a través del hallazgo del Proyecto. </t>
  </si>
  <si>
    <t xml:space="preserve">Organizar y desarrollar la Feria Cultural de la Facultad a desarrollarse en marco de la Semana del estudiante de Química y Farmacia. </t>
  </si>
  <si>
    <t>Conformar el comité cultural, artístico y deportivo de la Facultad.</t>
  </si>
  <si>
    <t>Elaborar y difundir un boletín informativo de actividades culturales, artícticas, deportivas y científicas llevadas a cabo en la Facultad.</t>
  </si>
  <si>
    <t xml:space="preserve">Coordinación y trabajo en equipo de la Comisión. </t>
  </si>
  <si>
    <t xml:space="preserve">Informe de proyecto de la Feria Cultural, fotografías. </t>
  </si>
  <si>
    <t xml:space="preserve">Oficio de nombramiento del Comité. </t>
  </si>
  <si>
    <t xml:space="preserve">Copia digital o en físico del boletín. </t>
  </si>
  <si>
    <t xml:space="preserve">Estudiantes y docentes de la Facultad. </t>
  </si>
  <si>
    <t>Comisión de Lo Esencial de la Reforma, Estudiantes y docentes.</t>
  </si>
  <si>
    <t xml:space="preserve">Dar seguimiento al Plan de Mejora por parte de la comisión de Autoevaluación de la Facultad. </t>
  </si>
  <si>
    <t>Informe de seguimiento al Plan de Mejora.</t>
  </si>
  <si>
    <t xml:space="preserve">Comunidad Universitaria. </t>
  </si>
  <si>
    <t>Comisión de Auitoevaluación. (Dra. Eleana Varela)</t>
  </si>
  <si>
    <t xml:space="preserve">Aplicación oportuna de los medios de seguimiento a las actividades. </t>
  </si>
  <si>
    <t xml:space="preserve">Al menos 2 Informes de seguimiento a la implementación del Plan de Mejora de la Facultad. </t>
  </si>
  <si>
    <t>Gestionar la contratación del Consultor que acompañará el proceso de  implementación del sistema de Gestión de Calidad en la Facultad, a través de la Norma ISO 9001.</t>
  </si>
  <si>
    <t>La Facultad trabaja en la implementación del Sistema de Gestión de la Calidad, mediante la Norma ISO 9001, en los procesos académicos y administrativos de la Facultad.</t>
  </si>
  <si>
    <t xml:space="preserve">Realizar talleres de trabajo para la implementación del Sistema de Gestión de Calidad de la Facultad. </t>
  </si>
  <si>
    <t>Presentar tareas puntuales en las visitas  de consultoría para la completación del diseño del sistema y sus aspectos específicos.</t>
  </si>
  <si>
    <t xml:space="preserve">Gestión oportuna de ante la administración de la Facultad para la contratación, disponibilidad de tiempo del Consultor experto. </t>
  </si>
  <si>
    <t xml:space="preserve">Contrato </t>
  </si>
  <si>
    <t xml:space="preserve">Personal administrativo y Docente de la Facultad. </t>
  </si>
  <si>
    <t>Comité de Gestión de la Calidad.</t>
  </si>
  <si>
    <t>Contratación del Consultor experto.</t>
  </si>
  <si>
    <t xml:space="preserve">Listas de asistencias, fotografías. </t>
  </si>
  <si>
    <t xml:space="preserve">Trabajo en equipo del Comité de Gestión de la Calidad. </t>
  </si>
  <si>
    <t xml:space="preserve">Documentos elaborados. </t>
  </si>
  <si>
    <t>Contracación del experto en Sistema de Gestión de Calidad.</t>
  </si>
  <si>
    <t xml:space="preserve">Organización y participación en las Ferias de Productos Reciclados de los estudiantes de la Clase de Química Ambiental de la Facultad. </t>
  </si>
  <si>
    <t>Trabajo en equipo de estudiantes y docentes de Química Ambiental.</t>
  </si>
  <si>
    <t xml:space="preserve">Fotografías, informe de las ferias. </t>
  </si>
  <si>
    <t xml:space="preserve">Comunidad estudiantíl en general. </t>
  </si>
  <si>
    <t xml:space="preserve">Comisión de Mejoramiento Ambiental. </t>
  </si>
  <si>
    <t xml:space="preserve">Gestión oportuna con los colegios seleccionados.  </t>
  </si>
  <si>
    <t xml:space="preserve">Fotografías. </t>
  </si>
  <si>
    <t>Estusiantes de Educación media.</t>
  </si>
  <si>
    <t>La disponibilidad del experto.</t>
  </si>
  <si>
    <t xml:space="preserve">Notas enviadas. </t>
  </si>
  <si>
    <t xml:space="preserve">Estudiantes, docentes y demás personas que hacen uso del Bioterio de la UNAH. </t>
  </si>
  <si>
    <t xml:space="preserve">Obtención de los árboles a plantar, Colaboración de estudiantes, docentes y demás personal del Bioterio.  </t>
  </si>
  <si>
    <t xml:space="preserve">Anuencia del personal en parrticipar. </t>
  </si>
  <si>
    <t xml:space="preserve">Fotografias. </t>
  </si>
  <si>
    <t xml:space="preserve">Personal de la Facultad. </t>
  </si>
  <si>
    <t>Gestión oportuna para la compra ante la administración.</t>
  </si>
  <si>
    <t xml:space="preserve">Solicitud de compra. </t>
  </si>
  <si>
    <t xml:space="preserve">Personal docente, instructores y técnicos de la Facultad. </t>
  </si>
  <si>
    <t xml:space="preserve">Comité de Riesgo y Seguridad Ocupacional. </t>
  </si>
  <si>
    <t>Gestión y coordinación oportuna ante el Benemérito Cuerpo de Bomberos de Honduras.</t>
  </si>
  <si>
    <t xml:space="preserve">Listas de participación, informes, fotografías. </t>
  </si>
  <si>
    <t xml:space="preserve">Personal y Estudiantes de la Facultad. </t>
  </si>
  <si>
    <t xml:space="preserve">Trabajo en equipo. </t>
  </si>
  <si>
    <t>Realizar la gestión académica correspondiente para el desarrollo de la Maestría en Farmacia Clínica y Tecnologia y Control de Medicamentos</t>
  </si>
  <si>
    <t>Realizar la gestión administrativa correspondiente para el buen funcionamiento de la Maestría en Farmacia Clínica y Tecnologia y Control de Medicamentos</t>
  </si>
  <si>
    <t>Analizar los resultados de la encuesta del rediseño curricular de la Carrera de Ciencias Químicas y Farmacia para evidenciar las necesidades de nuevas ofertas de Posgrado.</t>
  </si>
  <si>
    <t>Elaborar un diagnóstico y gestionar la posible apertura de nuevos posgrados,  a partir del análisis de resultados de la encuesta.</t>
  </si>
  <si>
    <t xml:space="preserve">Participar en el proceso de evaluación y mejora continua, a través de la  Dirección de Investigación Científica y Posgrado (DICyP), para fines de acreditación. </t>
  </si>
  <si>
    <t xml:space="preserve">Participar en la Inducción de la Dirección de Investigación Científica y Posgrado (DICyP), sobre obtención de Becas para estudiantes de Posgrado. </t>
  </si>
  <si>
    <t>Capacitar a estudiantes del Posgrado en redacción de artículos científicos.</t>
  </si>
  <si>
    <t>Gestionar ante la  Dirección de Investigación Científica y Posgrado (DICyP) y la Industria,  la obtención de fondos para la participación en la Jornada Científica.</t>
  </si>
  <si>
    <t>Participar en la Jornada Científica de la Facultad. (30,31 de mayo, 1,2 y 3 de Junio)</t>
  </si>
  <si>
    <t>Incertar el eje de Internacionalización en la oferta de Posgrados.</t>
  </si>
  <si>
    <t>Gestionar  una capacitación para la formación de grupos de investigación de Posgrado</t>
  </si>
  <si>
    <t xml:space="preserve">Gestionar una capacitar para la gestión de eventos académicos a nivel de Posgrado (Congresos, jornadas, simpisios, encuentros, ectc.) </t>
  </si>
  <si>
    <t>Gestionar una capacitación sobre legislación y gestión de Posgrados</t>
  </si>
  <si>
    <t>Realizar el mantenimiento y reparación de Equipo de laboratorio de la Facultad. (PREVENTIVO 1 TRIMESTRE)</t>
  </si>
  <si>
    <t>Realizar el mantenimiento y reparación de Equipo de laboratorio de la Facultad. (PREVENTIVO 2 TRIMESTRE)</t>
  </si>
  <si>
    <t>Realizar el mantenimiento y reparación de Equipo de laboratorio de la Facultad. (PREVENTIVO 3 TRIMESTRE)</t>
  </si>
  <si>
    <t>Realizar el mantenimiento y reparación de Equipo de laboratorio de la Facultad. (PREVENTIVO 4 TRIMESTRE)</t>
  </si>
  <si>
    <t>Realizar el mantenimiento y reparación de Equipo de laboratorio de la Facultad. (CORRECTIVO 1)</t>
  </si>
  <si>
    <t>Realizar el mantenimiento y reparación de Equipo de laboratorio de la Facultad. (CORRECTIVO 2)</t>
  </si>
  <si>
    <t>Realizar el mantenimiento y reparación de Equipo de laboratorio de la Facultad. (CORRECTIVO 3)</t>
  </si>
  <si>
    <t>Realizar el mantenimiento y reparación de Equipo de laboratorio de la Facultad. (CORRECTIVO 4)</t>
  </si>
  <si>
    <t>Gestionar la contratación de un Consultor para la Formulación del "Proyecto de Diseño y Construcción del Laboratorio a Mediana Escala para Formas Farmacéuticas Líquidas y Semisólidas",  a realizarse en el Lab. 202 del Edificio I1</t>
  </si>
  <si>
    <t>Gestionar la licitación para la construcción del Laboratorio Farmacéutico a Mediana Escala para formas farmacéuticas sólidas a realizarse en el Lab. 203 del Edificio I1.</t>
  </si>
  <si>
    <t>Gestionar la contratación de un Consultor para la Formulación del "Proyecto de Diseño del Laboratorio de Ensayo Universitario".</t>
  </si>
  <si>
    <t xml:space="preserve">Solicitar la realización de una licitación para la compra de Sustancias Químicas y Materias Primas, utilizadas en las prácticas en laboratorios, ante la Rectoría. </t>
  </si>
  <si>
    <t xml:space="preserve">Realizar la requisición de compra de servicios de imprenta, publicaciones y reproducciones de la Facultad. </t>
  </si>
  <si>
    <t>Realizar la requisición de compra de Papelería y útiles necesarios para el desarrollo de actividades administrativas y académicas de la Facultad.  (útiles de escritotio, oficina y enseñanza).</t>
  </si>
  <si>
    <t>Realizar la requisición de compra de repuestos y accesorios menores para el área de reproducción de material didáctico de la Facultad. (Tinta, Master)</t>
  </si>
  <si>
    <t>Realizar la requisición de compra de equipo de oficina y muebles para la llevar a cabo las actividades académicas y administrativas de la Facultad.</t>
  </si>
  <si>
    <t>Realizar la requisición de compra de alimentos y bebidas para reuniones de trabajo de la Dirección-Administración.</t>
  </si>
  <si>
    <t>Realizar la requisición de compra de  alimentos para animales del Bioterio.</t>
  </si>
  <si>
    <t>Realización de la requisición de compra de elementos de limpieza para el Bioterio. (Gerardo)</t>
  </si>
  <si>
    <t>Elaborar el diagnóstico de necesidades de desarrollo del talento  humano docente y administrativo de la Facultad.</t>
  </si>
  <si>
    <t xml:space="preserve">Trabajo en equipo y coordinación de tiempo de la Comisión. </t>
  </si>
  <si>
    <t xml:space="preserve">Informe de avances del diagnóstico. </t>
  </si>
  <si>
    <t xml:space="preserve">Personal administrativo y docente de la Facultad. </t>
  </si>
  <si>
    <t>Comisión de Gestión del Talento Humano.</t>
  </si>
  <si>
    <t xml:space="preserve">Gestión oportuna de la logística del Diplomado. </t>
  </si>
  <si>
    <t>Programa del Diplomado, Listas de participación, Fotografías, etc.</t>
  </si>
  <si>
    <t>Docentes del área disciplinar.</t>
  </si>
  <si>
    <t xml:space="preserve">Contratación del experto y gestión oportuna de la logística de los cursos. </t>
  </si>
  <si>
    <t>Programa de los cursos, Listas de participación, Fotografías, etc.</t>
  </si>
  <si>
    <t xml:space="preserve">Elaborar una base de datos de los convenios vigentes, para poder identificar oportunidades e iniciativas de cooperación, para el fortalecimiento de la Docencia y la Investigación  Científica en la Facultad. </t>
  </si>
  <si>
    <t>Pagar la suscripción de la Conferencia Iberoamericana de Facultades de Farmacia, (COIFFA).</t>
  </si>
  <si>
    <t>Gestionar el cofinanciamiento de la Facultad, para pagos de inscripción, a una delegación de la Facultad, en un evento internacional.  (80 a 100 dólares de inscripción por persona)</t>
  </si>
  <si>
    <t>Apoyar la Gestión de la movilidad de Docentes, en temas prioritarios al Relevo Docente.</t>
  </si>
  <si>
    <t>Apoyar la Gestión de la movilidad de Estudiantes.</t>
  </si>
  <si>
    <t>Apompañar la Gestión de internacionalización del Posgrado de la Facultad.</t>
  </si>
  <si>
    <t>Conformar una comisión que elabore la normativa a utilizar para la autorización de apertura de laboratorios de Química en instituciones de educación superior.</t>
  </si>
  <si>
    <t xml:space="preserve">Recopilar, reproducir y entredar las Leyes, Reglamentos y Normas aplicables en la Universidad, para ubicarlas en el Decanato, Coordinación y Secretaría Académicas Departamentos, Biblioteca, Administración, Autoevaluación, Unidad de Gestión Estratégica, y Posgrado y que sea accesible para su consulta. </t>
  </si>
  <si>
    <t xml:space="preserve">Grupo de Auditores en Buenas Prácticas de Manufactura de la Facultad. </t>
  </si>
  <si>
    <t xml:space="preserve">La Facultad cuenta con las bases para implementar un programa de formación del personal docente y administrativo. </t>
  </si>
  <si>
    <t>La Facultad fortalece el relevo docente y cuenta con docentes capacitados para impartir la asignatura de Química Orgánica.</t>
  </si>
  <si>
    <t xml:space="preserve">La Facultad cuenta con un grupo de expertos en Buenas Practicas de Manufactura; que podrá brindar servicios de auditotia a laboratorios públicos y privados del Páis. </t>
  </si>
  <si>
    <t xml:space="preserve">Base de datos de convenios marco de interés para la Facultad. </t>
  </si>
  <si>
    <t xml:space="preserve">Al menos 3 reuniones al año con autoridades de la Facultad. </t>
  </si>
  <si>
    <t>1 pago de suscripción al año.</t>
  </si>
  <si>
    <t xml:space="preserve">Al menos 1 cofinanciamiento de la Facultad a una delegación que participará en un evento internacional. </t>
  </si>
  <si>
    <t xml:space="preserve">Al menos 1 participación de la Facultad en un evento Internacional. </t>
  </si>
  <si>
    <t xml:space="preserve">Al menos 1 vez por trimestre se da seguimiento a los Convenios priorizados. </t>
  </si>
  <si>
    <t xml:space="preserve">Participar en 1 evento internacional de carácter científico para presentar rasultados de investigaciones de la Facultad. (Unidad de Gestión de la Investigación).  </t>
  </si>
  <si>
    <t xml:space="preserve">Apoyar y promover la movilidad docente y estudiantil de la Facultad al menos 1 vez por período. </t>
  </si>
  <si>
    <t>Al menos 3 reuniones al año con  la Vicerrectoría de Asuntos Internacionales, (VRI).</t>
  </si>
  <si>
    <t xml:space="preserve">Base de datos de Convesnios Marco de interés </t>
  </si>
  <si>
    <t xml:space="preserve">Comisión de Internacionalización. </t>
  </si>
  <si>
    <t xml:space="preserve">Coordinación de tiempos con las autoridades de la Facultad y del Posgrado. </t>
  </si>
  <si>
    <t xml:space="preserve">Listas de asistencia, acuerdos, fotografías. </t>
  </si>
  <si>
    <t>Docentes y estudiantes de la Facultad.</t>
  </si>
  <si>
    <t xml:space="preserve">Trabajo en Equipo de la Comisión. </t>
  </si>
  <si>
    <t xml:space="preserve">Monitoreos realizados. </t>
  </si>
  <si>
    <t xml:space="preserve">Gestión oportuna ante la administracion de la Facultad. </t>
  </si>
  <si>
    <t xml:space="preserve">Documentos de la gestipon realizada. </t>
  </si>
  <si>
    <t xml:space="preserve">Gestión oportuna de la logística para participar en el evento. </t>
  </si>
  <si>
    <t xml:space="preserve">Informe de la participación en el evento, listas de participación, fotografías. </t>
  </si>
  <si>
    <t xml:space="preserve">Grupos de investigación, Docentes y Estudiantes de la Facultad. </t>
  </si>
  <si>
    <t xml:space="preserve">Trabajo en equipo y gestión oportuna de parte de la Comisión, anuencia de las autoridades de apoyar la movilidad docente y estudiantíl.  </t>
  </si>
  <si>
    <t xml:space="preserve">Documentación de las gestiones realiadas. </t>
  </si>
  <si>
    <t xml:space="preserve">Disponibilidad de tiempo de las autoridades de la VRI. </t>
  </si>
  <si>
    <t xml:space="preserve">Listas de asistencias a las reuniones, fotografías, acuerdos. </t>
  </si>
  <si>
    <t xml:space="preserve">1 comisión creada. </t>
  </si>
  <si>
    <t xml:space="preserve">1 normativa y 1 guía elaboradas. </t>
  </si>
  <si>
    <t xml:space="preserve">La Facultad contribuye al mejoramiento de la enseñanza de la Química en Instituciones de Educación Superior del País. </t>
  </si>
  <si>
    <t xml:space="preserve">La Facultad promueve la cultura de la Gobernabilidad en los diferentes espacios de la Facultad. </t>
  </si>
  <si>
    <t xml:space="preserve"> La Facultad promueve el conocimiento de la lesgislación Universitaria del personal docente, administrativo, técnico, de servicio y estudiantes. </t>
  </si>
  <si>
    <t xml:space="preserve">Conformación de la Comisión en tiempo y forma. Trabajo en equipo de la Comisión. </t>
  </si>
  <si>
    <t xml:space="preserve">Normativa y guía. </t>
  </si>
  <si>
    <t xml:space="preserve">Instituciones de Educación Superior que hacen uso de Laboratorios, Estusiantes. </t>
  </si>
  <si>
    <t xml:space="preserve">Comisión de Buenas Practicas y Comisión de Gobernabilidad. </t>
  </si>
  <si>
    <t xml:space="preserve">Comisión de Gobernabilidad. </t>
  </si>
  <si>
    <t xml:space="preserve">Gestion oportuna para la reproducción del material. </t>
  </si>
  <si>
    <t>Fotografías.</t>
  </si>
  <si>
    <t xml:space="preserve"> Personal docente, administrativo, técnico, de servicio, Así como estudiantes. </t>
  </si>
  <si>
    <t>La Facultad contribuye al mejoramiento de la enseñanza de la Química en Instituciones de Educación Superior del País.</t>
  </si>
  <si>
    <t>Coordinación del trabajo junto con la Comisión de Desarrollo  Curricular.</t>
  </si>
  <si>
    <t xml:space="preserve">Tabla de Equivalencias. </t>
  </si>
  <si>
    <t xml:space="preserve">Estudiantes </t>
  </si>
  <si>
    <t xml:space="preserve">Comisión de Gobernabilidad y Comisión de Desarrollo Curricular. </t>
  </si>
  <si>
    <t>Capacitar a Docentes de la Facultad en el "Programa de Fortalecimiento en Competencias TIC", que ofrece la Dirección Ejecutiva de Gestión de Tecnología, (DEGT).</t>
  </si>
  <si>
    <t xml:space="preserve">Socializar la Página web de la Facultad y  los nuevos mecanismos para la difusión de actividades por este medio. </t>
  </si>
  <si>
    <t>Capacitar a Docentes de la Facultad en el curso de "Plataforma de Comunicación Integrada"  que ofrece la Dirección Ejecutiva de Gestión de Tecnología, (DEGT).</t>
  </si>
  <si>
    <t xml:space="preserve">Capacitar a los Docentes que impartirán las nuevas asignaturas Bimodales de la Carrera mediante el programa de capacitación que ofrece la Dirección Ejecutiva de Gestión de Tecnologías, (DEGT). </t>
  </si>
  <si>
    <t>Al menos 1 capacitación al año.</t>
  </si>
  <si>
    <t xml:space="preserve">1 socialización de la Página web de la Facultad con Docentes y Estudiantes. </t>
  </si>
  <si>
    <t>Al menos 2 Docentes capacitados para impartir Asignaturas Bimodales al cabo de un año.</t>
  </si>
  <si>
    <t>La Facultad conoce y hace uso de la Página Web para difundir información y actividades académicas, científicas, culturales y deportivas.</t>
  </si>
  <si>
    <t xml:space="preserve">La Facultad promueve el uso de la tecnología en sus planes de estudio. </t>
  </si>
  <si>
    <t>La Facultad fortalece el proceso de enseñanza-aprendizaje por medio de la implementacion de las TIC´S.</t>
  </si>
  <si>
    <t xml:space="preserve">Gestión oportuna en la DEGT . </t>
  </si>
  <si>
    <t xml:space="preserve">Coordinación del tiempo para la socialización, trabajo en equipo de la Dimensión. </t>
  </si>
  <si>
    <t xml:space="preserve">Selección de los Docentes que se capacitarán, Gestión eficaz ante la DEGT, con respecto a fechas de impartición de los cursos. Trabajo en equipo de la Comisión. </t>
  </si>
  <si>
    <t xml:space="preserve">Listas de participación, fotografías, diplomas. </t>
  </si>
  <si>
    <t xml:space="preserve">Comisión de Cultura de Innovación y Gestión TIC. </t>
  </si>
  <si>
    <t>Realizar la Capacitación en Formación de Auditores en Buenas Prácticas de Manufactura, (BPM). (10 PERSONAS)</t>
  </si>
  <si>
    <t>Realizar la Capacitación sobre instalaciones y HAVC para el grupo de Auditores de Buenas Prácticas de Manufactura, (BPM). (10 PERSONAS)</t>
  </si>
  <si>
    <t>Revisar los convenios marco afines a la Carrera de Química y Farmacia,  exixtentes entre la UNAH y diferentes Universidades y Entidades, nacionales e internacionales, que están administrados por la Vicerrectoría de Asusntos Internacionales, (VRI), y que son de importancia para la Facultad.</t>
  </si>
  <si>
    <t xml:space="preserve">Realizar reuniones con las autoridades de la Unidad Académica y del Posgrado de la Facultad, para la discución de oportunidades e iniciativas de cooperación nacional e internacional. </t>
  </si>
  <si>
    <t>La Facultad fortalece la movilidad Docente y Estudiantíl.</t>
  </si>
  <si>
    <t xml:space="preserve">La Facultad se involucra en la Comunidad Internacional a través de la participación en eventos. </t>
  </si>
  <si>
    <t xml:space="preserve">Desarrollo del trabajo de Planificación Operativa  del año 2017 con autoridades y docentes de la Facultad. </t>
  </si>
  <si>
    <t xml:space="preserve">Publicación del Plan Operativo 2016, mediante la impresión de la matriz de cada dimensión, así como del calendario de actividades. </t>
  </si>
  <si>
    <t>1 Jornada de Planificación al año.</t>
  </si>
  <si>
    <t>1 socialización del Plan Operativo al año.</t>
  </si>
  <si>
    <t xml:space="preserve">Gestión Oportuna ante la administración para la impresión de las matrices. </t>
  </si>
  <si>
    <t xml:space="preserve">Oficio de la gestión realizada. </t>
  </si>
  <si>
    <t xml:space="preserve">Docentes de la Facultad. </t>
  </si>
  <si>
    <t xml:space="preserve">Unidad de Gestión Estratégica </t>
  </si>
  <si>
    <t>Listas de asistencia, fotografías, informe.</t>
  </si>
  <si>
    <t xml:space="preserve">Trabajo en equipo de las Autoridades y Personal Docente y Administrativo de la Facultad. </t>
  </si>
  <si>
    <t xml:space="preserve">Alimentos y Bebidas </t>
  </si>
  <si>
    <r>
      <rPr>
        <sz val="11"/>
        <color rgb="FFFF0000"/>
        <rFont val="Calibri"/>
        <family val="2"/>
        <scheme val="minor"/>
      </rPr>
      <t>VISITA 1</t>
    </r>
    <r>
      <rPr>
        <sz val="11"/>
        <color theme="1"/>
        <rFont val="Calibri"/>
        <family val="2"/>
        <scheme val="minor"/>
      </rPr>
      <t xml:space="preserve"> (3 Docentes por 2.5 días = 6.5) (1 Motorista por 2.5 días = 2.5)</t>
    </r>
  </si>
  <si>
    <r>
      <rPr>
        <sz val="11"/>
        <color rgb="FFFF0000"/>
        <rFont val="Calibri"/>
        <family val="2"/>
        <scheme val="minor"/>
      </rPr>
      <t xml:space="preserve">VISITA 2 </t>
    </r>
    <r>
      <rPr>
        <sz val="11"/>
        <color theme="1"/>
        <rFont val="Calibri"/>
        <family val="2"/>
        <scheme val="minor"/>
      </rPr>
      <t>(3 Docentes por 2.5 días = 6.5) (1 Motorista por 2.5 días = 2.5)</t>
    </r>
  </si>
  <si>
    <r>
      <rPr>
        <sz val="11"/>
        <color rgb="FFFF0000"/>
        <rFont val="Calibri"/>
        <family val="2"/>
        <scheme val="minor"/>
      </rPr>
      <t xml:space="preserve">VISITA 3 </t>
    </r>
    <r>
      <rPr>
        <sz val="11"/>
        <color theme="1"/>
        <rFont val="Calibri"/>
        <family val="2"/>
        <scheme val="minor"/>
      </rPr>
      <t>(3 Docentes por 2.5 días = 6.5) (1 Motorista por 2.5 días = 2.5)</t>
    </r>
  </si>
  <si>
    <t xml:space="preserve">Organizar y desarrollar el "Diplomado en Química Orgánica"  junto con la dimensipon de Gestión del Talento Humano. </t>
  </si>
  <si>
    <t>Al menos 1 Oferta de Educación No Formal al año.</t>
  </si>
  <si>
    <t>La Facultad se inserta en la política de Educaión no Formal. .</t>
  </si>
  <si>
    <t xml:space="preserve">La Facultad participa en eventos de Vinculación. </t>
  </si>
  <si>
    <t>Participación en al menos 1 evento de Vinculación al año.</t>
  </si>
  <si>
    <t>Organizar y desarrollar las Ferias de Alimentos del Departamento de Control Químico Farmacéutico.</t>
  </si>
  <si>
    <t>Organizar y desarrollar las Ferias de Medicamentos del Departamento de Tecnología Farmacéutica.</t>
  </si>
  <si>
    <t xml:space="preserve">Al menos 1 Feria de Alimentos por período académico. </t>
  </si>
  <si>
    <t xml:space="preserve">Al menos 1 Feria de Medicamentos por período académico. </t>
  </si>
  <si>
    <t>Los Estudiantes de la Facultad conocen sobre la prevención y atención integral en salud.</t>
  </si>
  <si>
    <t xml:space="preserve">La Estudiantes de la Facultad conocen y participan de las  actividades culturales que realiza la Universidad y la Facultad. </t>
  </si>
  <si>
    <t>Los Estudiantes de la Facultad participan activamente en actividades competitivas y de intercambio de conocimientos.</t>
  </si>
  <si>
    <t>Gestión oportuna de la logística. Anuencia de los estudiantes en participar.</t>
  </si>
  <si>
    <t>La Facultad apoya y fortalece las actividades culturales programadas.</t>
  </si>
  <si>
    <t>Servicio de imprenta, publicidad y reproducción de material</t>
  </si>
  <si>
    <t>Refrescos de 3 litros</t>
  </si>
  <si>
    <t>Galletas de avena (caja)</t>
  </si>
  <si>
    <t>Bolsa de bombones</t>
  </si>
  <si>
    <t>Hielo</t>
  </si>
  <si>
    <t>Vasos plásticos #10 (paquete)</t>
  </si>
  <si>
    <t>Servilletas (Paquete)</t>
  </si>
  <si>
    <t>JORNADA # 1</t>
  </si>
  <si>
    <t xml:space="preserve">Jornada #2 </t>
  </si>
  <si>
    <t xml:space="preserve">Stickers </t>
  </si>
  <si>
    <t>Lápices promocionales</t>
  </si>
  <si>
    <t xml:space="preserve">Separadores de libros </t>
  </si>
  <si>
    <t>Bolsa de confites</t>
  </si>
  <si>
    <t>Araña para sostener banners</t>
  </si>
  <si>
    <t>Banners</t>
  </si>
  <si>
    <t xml:space="preserve">Organizar la participación de Docentes y Estudiantes de la Facultad en la Feria Vocacional de la UNAH. </t>
  </si>
  <si>
    <t>Desarrollo del Programa de seguimiento a estudiantes en riesgo.</t>
  </si>
  <si>
    <t xml:space="preserve">Alimentos y bebidas </t>
  </si>
  <si>
    <t>(3 personas por 2.5 días)</t>
  </si>
  <si>
    <t xml:space="preserve">materiales y productos químicos para la investigación </t>
  </si>
  <si>
    <t>materiales y productos químicos para la investigación  del Proyecto del Lago de Yojoa</t>
  </si>
  <si>
    <t>Contribuir con aporte de conocimientos propios de la disciplina de la Facultad en un proyecto enfocado a la solución de un problema  prioritario del País. (Acompañamiento al Proyecto para la Determinación de Cianotoxinas en Algas que Crecen en el Lago de Yojoa).</t>
  </si>
  <si>
    <t>PRIMER TRIMESTRE</t>
  </si>
  <si>
    <t xml:space="preserve">SEGUNDO TRIMESTRE </t>
  </si>
  <si>
    <t>TERCER TRIMESTRE</t>
  </si>
  <si>
    <t>CAURTO TRIMESTRE</t>
  </si>
  <si>
    <t>35COPIAS * 100 LEMP C/U= 350</t>
  </si>
  <si>
    <t>Paquete de cofias deschables</t>
  </si>
  <si>
    <t>Anteojo de protección transparente tipo goggles de policarbonato, marca JOPZ</t>
  </si>
  <si>
    <t>Mascarilla desechables con carbón activado y válvula de exhalación</t>
  </si>
  <si>
    <t>Mascarilla desechables N95 contra polvo con válvula de exhalación</t>
  </si>
  <si>
    <t>Delantal de neopreno de 35" x 45" resistente a salpicadura de químicos,</t>
  </si>
  <si>
    <t>Traje desechable con gorro tipo overol</t>
  </si>
  <si>
    <t>Guantes de neopreno</t>
  </si>
  <si>
    <t>Guantes desechables de nitrilo de 6 milesismas de grosor talla s</t>
  </si>
  <si>
    <t>Guantes desechables de nitrilo de 6 milesismas de grosor talla m</t>
  </si>
  <si>
    <t>Guantes desechables de nitrilo de 6 milesismas de grosor talla l</t>
  </si>
  <si>
    <t>Guantes para el manejo de calor extremo, protege hasta 450 F,</t>
  </si>
  <si>
    <t>Botas de caucho nitrilo de 16" de alto con cubo de acero, talla 46</t>
  </si>
  <si>
    <t>Botas de caucho nitrilo de 16" de alto con cubo de acero, talla 44</t>
  </si>
  <si>
    <t>Arnes de cabeza para repuesto de respirador media cara</t>
  </si>
  <si>
    <t>Cartuchos contra vapores orgánicos y gases ácidos</t>
  </si>
  <si>
    <t>Zapatos con punta de cubo</t>
  </si>
  <si>
    <t>Casco</t>
  </si>
  <si>
    <t>Careta protectora</t>
  </si>
  <si>
    <t>Guantes de cuero para cristalería</t>
  </si>
  <si>
    <t>Cinturón para protección lumbar</t>
  </si>
  <si>
    <t xml:space="preserve">Aportación por capacitación  al Benemérito Cuerpo de los Bomberos </t>
  </si>
  <si>
    <r>
      <t xml:space="preserve">Capacitar a personal que integra las Brigadas de Seguridad de la Facultad en primeros auxilios, por parte del Benemérito Cuerpo de Bomberos. </t>
    </r>
    <r>
      <rPr>
        <sz val="12"/>
        <color rgb="FFFF0000"/>
        <rFont val="Calibri"/>
        <family val="2"/>
        <scheme val="minor"/>
      </rPr>
      <t>(40 horas) (5 horas x 8 viernes)</t>
    </r>
  </si>
  <si>
    <r>
      <t xml:space="preserve">Capacitar a personal que integra las Brigadas de Seguridad de la Facultad sobre manejo de sustancias peligrosas por parte del Benemérito Cuerpo de Bomberos. </t>
    </r>
    <r>
      <rPr>
        <sz val="12"/>
        <color rgb="FFFF0000"/>
        <rFont val="Calibri"/>
        <family val="2"/>
        <scheme val="minor"/>
      </rPr>
      <t>(40 horas)  (5 horas x 8 viernes)</t>
    </r>
  </si>
  <si>
    <r>
      <t>Capacitar a personal que integra las Brigadas de Seguridad de la Facultad sobre manejo de incendios y uso de extintores, por parte del Benemérito Cuerpo de Bomberos.</t>
    </r>
    <r>
      <rPr>
        <sz val="12"/>
        <color rgb="FFFF0000"/>
        <rFont val="Calibri"/>
        <family val="2"/>
        <scheme val="minor"/>
      </rPr>
      <t xml:space="preserve"> (80 horas)</t>
    </r>
  </si>
  <si>
    <t xml:space="preserve">Gestión para la requisición de compra de extintores para las diferentes áreas de la Facultad, de acuerdo a recomendaciones del Benemérito Cuerpo de Bomberos. </t>
  </si>
  <si>
    <t xml:space="preserve">Gestión para la requisición de compra de señalización para rutas de evacuación y señales de prohibición y salvamento en la Facultad, de acuerdo a recomendaciones del benemérito cuerpo de bomberos. </t>
  </si>
  <si>
    <t xml:space="preserve">Extintores (Recarga y manteminiento) </t>
  </si>
  <si>
    <t>49 Polvo quimico 10 Lbs</t>
  </si>
  <si>
    <t>1 Polvo químico 20 Lbs</t>
  </si>
  <si>
    <t xml:space="preserve">1 Polvo químico 5 Lbs </t>
  </si>
  <si>
    <t xml:space="preserve">Extintores </t>
  </si>
  <si>
    <t>38 de CO2 10 Lbs</t>
  </si>
  <si>
    <t>7 de polvo químico de 10 lbs</t>
  </si>
  <si>
    <t xml:space="preserve">2 gabinetes para extintor </t>
  </si>
  <si>
    <t xml:space="preserve">6 bases para extintor </t>
  </si>
  <si>
    <t>Señalización de rutas de evacuación y señales de prohibición y salvamento.</t>
  </si>
  <si>
    <t>Mantenimiento Preventivo de maquina tabletar con No. Inventarioo 86446</t>
  </si>
  <si>
    <t>Mantenimiento Preventivo de maquina tabletar con No. Inventarioo 18637</t>
  </si>
  <si>
    <t>Mantenimiento Preventivo de maquina tabletar mono punzón con No. Inventarioo 18637</t>
  </si>
  <si>
    <t>Mantenimiento Preventivo de Encapsuladora con No. Invetario 11670</t>
  </si>
  <si>
    <t>Mantenimiento Preventivo de Encapsuladora con No. Invetario 17947</t>
  </si>
  <si>
    <t>Mantenimiento Preventivo de Encapsuladora donada</t>
  </si>
  <si>
    <t>Mantenimiento Preventivo de agitador de tamices con No. De inventario 04753</t>
  </si>
  <si>
    <t>Mantenimiento Preventivo de Mezclador tipo Pantalón con No. De Inventario 17945</t>
  </si>
  <si>
    <t>Mantenimiento Preventivo de Fragilizador con No. Inventario D-88848</t>
  </si>
  <si>
    <t>Mantenimiento Preventivo de Fragilizador con No. Inventario B-12124</t>
  </si>
  <si>
    <t>Mantenimiento Preventivo de Fragilizador con No. Inventario 01806</t>
  </si>
  <si>
    <t>Mantenimiento Preventivo de Durometro No. De inventario C-44210</t>
  </si>
  <si>
    <t>Mantenimiento Preventivo del desintegrador No. De Inventario 01807</t>
  </si>
  <si>
    <t>Mantenimiento Preventivo del Disolutor No. De Inventario B-12126</t>
  </si>
  <si>
    <t>Mantenimiento Preventivo de maquina cortadora de vidrio No. Inventario 01736</t>
  </si>
  <si>
    <t>Mantenimiento Preventivo de maquina cortadora de vidrio No. Inventario 01529</t>
  </si>
  <si>
    <t>Mantenimiento Preventivo de compresor ubicado en lab. 205</t>
  </si>
  <si>
    <t>Mantenimiento Preventivo de Macerador con No. De Inventario 01701</t>
  </si>
  <si>
    <t>Mantenimiento Preventivo de Licuadora Industrial No. De inventario D-86455</t>
  </si>
  <si>
    <t>Mantenimiento Preventivo de FiltroPrensa no. De Inventario 01842</t>
  </si>
  <si>
    <t>Mantenimiento Preventivo de Tanque de Mezclado No. De inventario 15234</t>
  </si>
  <si>
    <t>Mantenimiento Preventivo de maquina llenadora de cremas No. De inventario 01844</t>
  </si>
  <si>
    <t>Mantenimiento Preventivo de Molino Coloidal No. Inventario 17949</t>
  </si>
  <si>
    <t>Mantenimiento Preventivo de marmita No. Inventario D-75593</t>
  </si>
  <si>
    <t>Mantenimiento Preventivo de marmita No. Inventario 10845</t>
  </si>
  <si>
    <t>Mantenimiento Preventivo de Osmosis Inversa</t>
  </si>
  <si>
    <t>Mantenimiento Preventivo de Bomba de Vacio Ubicada en Lab. 316</t>
  </si>
  <si>
    <t>Mantenimiento Preventivo de recirculador de agua de Lab. 316</t>
  </si>
  <si>
    <t>Consumibles Generales</t>
  </si>
  <si>
    <t>Mantenimiento Correctivo del Horno Ubicado en laboratorio 205</t>
  </si>
  <si>
    <t>Mantenimiento Correctivo del Horno Ubicado en laboratorio 414</t>
  </si>
  <si>
    <t>Mantenimiento Correctivo del Horno Ubicado en laboratorio 421</t>
  </si>
  <si>
    <t>Mantenimiento Correctivo del Horno Ubicado en Lab. Instrumental 4 nivel 4</t>
  </si>
  <si>
    <t>Mantenimiento correctivo de la Fitro-Prensa ubicado en lab. 202</t>
  </si>
  <si>
    <t>Mantenimiento correctivo de llenadora ubicada en lab. 202</t>
  </si>
  <si>
    <t>Mantenimiento correctivo del Tanque de Mezclado ubicado en lab. 202</t>
  </si>
  <si>
    <t>Mantenimiento correctivo del molino ubicado en lab. 206</t>
  </si>
  <si>
    <t>Mantenimiento correctivo de la maquina tamizador ubicado en posgrado</t>
  </si>
  <si>
    <t>Mantenimiento correctivo del compresor ubicado en el área de mantenimiento</t>
  </si>
  <si>
    <t>Mantenimiento correctivo de horno grande ubicado en área utilizada para taller de mantenimiento</t>
  </si>
  <si>
    <t>Mantenimiento correctivo de la mufla ubicada en lab. 418</t>
  </si>
  <si>
    <t>Mantenimiento correctivo del Mezclador de Cinta ubicado en posgrado</t>
  </si>
  <si>
    <t>Mantenimiento correctivo de la Llenadora de liquidos ubicada en posgrado</t>
  </si>
  <si>
    <t xml:space="preserve">2-propanol </t>
  </si>
  <si>
    <t>Acetaldehído</t>
  </si>
  <si>
    <t>Acetona</t>
  </si>
  <si>
    <t>Acetonitrilo</t>
  </si>
  <si>
    <t>Acido Acetico Glacial</t>
  </si>
  <si>
    <t xml:space="preserve">Alcohol terbutilico </t>
  </si>
  <si>
    <t>Azul de TretaZollium</t>
  </si>
  <si>
    <t>Benzaldehido</t>
  </si>
  <si>
    <t>Cloroformo</t>
  </si>
  <si>
    <t>Etanol  (etanol absoluto), liquid</t>
  </si>
  <si>
    <t>Etanol desaturalizado</t>
  </si>
  <si>
    <t>Eter de Petroleo</t>
  </si>
  <si>
    <t>Eter etilico para Analisis</t>
  </si>
  <si>
    <t xml:space="preserve">Fenol </t>
  </si>
  <si>
    <t>Hidroxido de Sodio, Pellets</t>
  </si>
  <si>
    <t>Nitrato de Plata</t>
  </si>
  <si>
    <t>Resorcinol</t>
  </si>
  <si>
    <t xml:space="preserve">Yoduro de potasio </t>
  </si>
  <si>
    <t>Yodato de potasio</t>
  </si>
  <si>
    <t>Indicador p&lt;h</t>
  </si>
  <si>
    <t>Papel filtro</t>
  </si>
  <si>
    <t>Papel Filtro</t>
  </si>
  <si>
    <t xml:space="preserve">Realizar la requisición de compra de Sustancias Químicas y Materias Primas utilizadas en las prácticas en laboratorios de la Facultad. </t>
  </si>
  <si>
    <t>Dra. Alba Tercero y Dra. Katania Sierra</t>
  </si>
  <si>
    <t xml:space="preserve">Caracterización y estimación de residuos sólidos en la Facultad. </t>
  </si>
  <si>
    <t>Acetanilida</t>
  </si>
  <si>
    <t>Acetato de Etilo</t>
  </si>
  <si>
    <t>Acetato de plomo trihidratado</t>
  </si>
  <si>
    <t>Ác-Fosfomolíbdico/Molibdato Fosforico Hidratado</t>
  </si>
  <si>
    <t xml:space="preserve">Acido Acetico </t>
  </si>
  <si>
    <t>Acido Benzoico</t>
  </si>
  <si>
    <t>Acido etilendiaminotetraacetico disodico</t>
  </si>
  <si>
    <t xml:space="preserve">Acido Nitrico </t>
  </si>
  <si>
    <t>Acido Oxalico</t>
  </si>
  <si>
    <t xml:space="preserve">Acido Sulfurico </t>
  </si>
  <si>
    <t xml:space="preserve">Acido tioglicolico </t>
  </si>
  <si>
    <t xml:space="preserve">Agua </t>
  </si>
  <si>
    <t>Aluminio en Lamina</t>
  </si>
  <si>
    <t>Amoniaco</t>
  </si>
  <si>
    <t xml:space="preserve">Anhidrido Acetico </t>
  </si>
  <si>
    <t>Anilina</t>
  </si>
  <si>
    <t>Antrona para Analisis</t>
  </si>
  <si>
    <t>Asbesto polvo</t>
  </si>
  <si>
    <t>Carbonato de Potasio</t>
  </si>
  <si>
    <t>Carbonato de Sodio</t>
  </si>
  <si>
    <t>Cinta de Magnesio metalico</t>
  </si>
  <si>
    <t>Cloruro de Benzalconio</t>
  </si>
  <si>
    <t>Cloruro Ferrico (Cloruro de Hierro III)</t>
  </si>
  <si>
    <t>Cobre en Lamina</t>
  </si>
  <si>
    <t>Dicromato de Potasio</t>
  </si>
  <si>
    <t>Dimetil-cetona</t>
  </si>
  <si>
    <t xml:space="preserve">Ditionito sodico </t>
  </si>
  <si>
    <t>Eosina</t>
  </si>
  <si>
    <t>Etanol  (etanol absoluto), liquido</t>
  </si>
  <si>
    <t>Fenolftaleina indicador</t>
  </si>
  <si>
    <t>Floroglucinol</t>
  </si>
  <si>
    <t>Formaldehido</t>
  </si>
  <si>
    <t>Fosfato monobásico de Potasio</t>
  </si>
  <si>
    <t>Ftalato Acido de Potasio</t>
  </si>
  <si>
    <t>Furfuraldehido</t>
  </si>
  <si>
    <t>Hidroxido de Amonio</t>
  </si>
  <si>
    <t>Hidroxido de tetrametil Amonio</t>
  </si>
  <si>
    <t>Limadura de Hierro</t>
  </si>
  <si>
    <t>Metanol</t>
  </si>
  <si>
    <t xml:space="preserve">Molibdato de Amonio </t>
  </si>
  <si>
    <t>Murexida</t>
  </si>
  <si>
    <t>n-Decano</t>
  </si>
  <si>
    <t>n-hexano</t>
  </si>
  <si>
    <t>Ninhidrina</t>
  </si>
  <si>
    <t xml:space="preserve">Peroxido de Hidrogenol </t>
  </si>
  <si>
    <t>Sulfato de cobre anhidrido</t>
  </si>
  <si>
    <t>Sulfato de cobre pentahidratado</t>
  </si>
  <si>
    <t>Sulfato de sodio anhidrido</t>
  </si>
  <si>
    <t>Tiocinato de Cobalto</t>
  </si>
  <si>
    <t>Tiocinato de Potasio</t>
  </si>
  <si>
    <t>Urea</t>
  </si>
  <si>
    <t>Yodo</t>
  </si>
  <si>
    <t>Yodo metalico</t>
  </si>
  <si>
    <t>Zinc lamina</t>
  </si>
  <si>
    <t>Acacia Goma (Goma arabiga), Polvo</t>
  </si>
  <si>
    <t>Aceite Mineral (petrolato liquido liviano)</t>
  </si>
  <si>
    <t>Acetaminofen base</t>
  </si>
  <si>
    <t>Acido acetil salicilico (Aspirina), Cristales</t>
  </si>
  <si>
    <t>Acido ascorbico, polvo o cristales</t>
  </si>
  <si>
    <t>Acido benzoico, polvo</t>
  </si>
  <si>
    <t>Acido Borico  (dioxido de boro)</t>
  </si>
  <si>
    <t>Acido estearico, solido cristalino o polvo</t>
  </si>
  <si>
    <t>Acido Fosforico</t>
  </si>
  <si>
    <t>Acido Oleico</t>
  </si>
  <si>
    <t>Acido Salicilico</t>
  </si>
  <si>
    <t>Albendazol, polvo</t>
  </si>
  <si>
    <t>Alcanfor cristales</t>
  </si>
  <si>
    <t>Alcohol Cetílico purisimo</t>
  </si>
  <si>
    <t>Almidon de maiz, polvo</t>
  </si>
  <si>
    <t>Ambroxol base</t>
  </si>
  <si>
    <t>Ascorbato de sodio, polvo cristalino o cristales</t>
  </si>
  <si>
    <t>Asparmate (nutra sweet), polvo cristalino</t>
  </si>
  <si>
    <t>Azucar comprensible (Di-Pac, sacarosa compactacion directa)</t>
  </si>
  <si>
    <t>Benzocaina</t>
  </si>
  <si>
    <t>Bicarbonato de sodio , polvo cristalino</t>
  </si>
  <si>
    <t xml:space="preserve">Calamina </t>
  </si>
  <si>
    <t>Calor rojo #-4</t>
  </si>
  <si>
    <t xml:space="preserve">Caolín </t>
  </si>
  <si>
    <t>Carbonato de calcio, polvo cristalino</t>
  </si>
  <si>
    <t>Carbonato de magnesio, polvo</t>
  </si>
  <si>
    <t>Carbonato de potasio</t>
  </si>
  <si>
    <t xml:space="preserve">Carboximetilcelulosa sodica </t>
  </si>
  <si>
    <t>Celulosa microcristalina , polvo</t>
  </si>
  <si>
    <t xml:space="preserve">Cera de Abejas Blanca </t>
  </si>
  <si>
    <t>Cianocobalamina (Vitamina B12), cristales o polvo amorfo o cristalino</t>
  </si>
  <si>
    <t>Ciprofloxacina clorhidrato monohidrato, polvo</t>
  </si>
  <si>
    <t xml:space="preserve">Citrato de Piperazina </t>
  </si>
  <si>
    <t>Clembuterol</t>
  </si>
  <si>
    <t>Cloruro de aluminio hexahidratado</t>
  </si>
  <si>
    <t xml:space="preserve">Cloruro de amonio </t>
  </si>
  <si>
    <t>Cloruro de benzalconio</t>
  </si>
  <si>
    <t xml:space="preserve">Cloruro de Calcio di hidratado </t>
  </si>
  <si>
    <t xml:space="preserve">Cloruro de Hierro III hexahidratado </t>
  </si>
  <si>
    <t xml:space="preserve">Cloruro de Potasio </t>
  </si>
  <si>
    <t>Cloruro de sodio, cristales</t>
  </si>
  <si>
    <t xml:space="preserve">Clotrimazol </t>
  </si>
  <si>
    <t>Color amarillo</t>
  </si>
  <si>
    <t>Croscarmelosa sódica, polvo</t>
  </si>
  <si>
    <t>Dextrosa (glucosa), cristales o polvo cristalino o granular</t>
  </si>
  <si>
    <t>Dextrosa anhidra</t>
  </si>
  <si>
    <t>Diclofenac sodico, polvo cristalino</t>
  </si>
  <si>
    <t xml:space="preserve">Difenhidramina clorhidrato </t>
  </si>
  <si>
    <t>Dioxido de silicio coloidal , polvo</t>
  </si>
  <si>
    <t>Dioxido de titanio, polvo (pigmento blanco 6)</t>
  </si>
  <si>
    <t xml:space="preserve">Dodecilo Sulfato, sal sódica (LSS) </t>
  </si>
  <si>
    <t xml:space="preserve">Esencia floral </t>
  </si>
  <si>
    <t>Esencia lavanda</t>
  </si>
  <si>
    <t>Estearato de calcio, polvo</t>
  </si>
  <si>
    <t>Estearato de magnesio, polvo</t>
  </si>
  <si>
    <t>Etilcelulosa, polvo</t>
  </si>
  <si>
    <t xml:space="preserve">Eucalipto </t>
  </si>
  <si>
    <t>Eugenol</t>
  </si>
  <si>
    <t>Fluconazol, polvo cristalino</t>
  </si>
  <si>
    <t xml:space="preserve">Fosfato di potásico </t>
  </si>
  <si>
    <t xml:space="preserve">Fructosa </t>
  </si>
  <si>
    <t>Gelatina, polvo</t>
  </si>
  <si>
    <t xml:space="preserve">Glicerina </t>
  </si>
  <si>
    <t xml:space="preserve">Glucosa monohidrato (Dextrosa), cristales </t>
  </si>
  <si>
    <t xml:space="preserve">Goma Acacia </t>
  </si>
  <si>
    <t>Guaifenesina base</t>
  </si>
  <si>
    <t>Guayacol</t>
  </si>
  <si>
    <t>hidroxido de aluminio gel seco (hidrargilita), polvo</t>
  </si>
  <si>
    <t>Hidróxido de Magnesio</t>
  </si>
  <si>
    <t>Ibuprofeno, polvo cristalino</t>
  </si>
  <si>
    <t>Lactosa anhidra, polvo (preferiblemente esta)</t>
  </si>
  <si>
    <t xml:space="preserve">Lauril eter  sulfato de sodio </t>
  </si>
  <si>
    <t>Loratadina base</t>
  </si>
  <si>
    <t xml:space="preserve">Maleato de feniramina </t>
  </si>
  <si>
    <t>Manitol, polvo cristalino</t>
  </si>
  <si>
    <t>Mentol, cristales</t>
  </si>
  <si>
    <t>Metilparabeno</t>
  </si>
  <si>
    <t>Metronidazol, polvo cristalino o cristales</t>
  </si>
  <si>
    <t xml:space="preserve">Óxido de zinc </t>
  </si>
  <si>
    <t>Permetrina base</t>
  </si>
  <si>
    <t>Piridoxina, clorhidrato (vitamina B6), polvo</t>
  </si>
  <si>
    <t>Piroxicam, polvo</t>
  </si>
  <si>
    <t xml:space="preserve">Povidona </t>
  </si>
  <si>
    <t xml:space="preserve">Propil parabeno </t>
  </si>
  <si>
    <t>Propilenglicol</t>
  </si>
  <si>
    <t>Riboflavina 5 - fosfato sal monosodica dihidrato(vitamina B2)</t>
  </si>
  <si>
    <t xml:space="preserve">Sabor  menta </t>
  </si>
  <si>
    <t xml:space="preserve">sabor  uva </t>
  </si>
  <si>
    <t>Sabor cereza</t>
  </si>
  <si>
    <t>Sabor chicle</t>
  </si>
  <si>
    <t>Sabor fresa</t>
  </si>
  <si>
    <t>Sacarina sodica</t>
  </si>
  <si>
    <t>Sacarina sodica, cristal o polvo cristalino</t>
  </si>
  <si>
    <t>Sacarosa Purisima</t>
  </si>
  <si>
    <t>Salbutamol</t>
  </si>
  <si>
    <t xml:space="preserve">Salicilato de metilo </t>
  </si>
  <si>
    <t>SFA/Sulfanilamida purisimo</t>
  </si>
  <si>
    <t>Talco</t>
  </si>
  <si>
    <t>Barbital Sodico</t>
  </si>
  <si>
    <t>Saponina</t>
  </si>
  <si>
    <t>Silicagel 60G para cromatografia en capa fina</t>
  </si>
  <si>
    <t xml:space="preserve">Boldina Estandar de Referencia </t>
  </si>
  <si>
    <t>Cafeina</t>
  </si>
  <si>
    <t>Quinina Standard de Referencia</t>
  </si>
  <si>
    <t xml:space="preserve">Teobromina </t>
  </si>
  <si>
    <t>Acrodiscos filtracion de soluciones</t>
  </si>
  <si>
    <t>Acrodiscos filtración de soluciones</t>
  </si>
  <si>
    <t>Filtros de membrana para fase móvil  (pk 50 unid)</t>
  </si>
  <si>
    <t>Realizar la requisición de compra de equipo tecnológico para la llevar a cabo las actividades académicas y administrativas de la Facultad.</t>
  </si>
  <si>
    <t>Compra de Barriles ( 15 x L.800)</t>
  </si>
  <si>
    <t>Rotulación de los recipientes recolectores.</t>
  </si>
  <si>
    <t xml:space="preserve">Charla a Docentes e Instructores de la Facultad sobre la investigación de resíduos sólidos de la Facultad. </t>
  </si>
  <si>
    <t xml:space="preserve">Presentación de resultados de la investigación de resíduos sólidos de la Facultad. </t>
  </si>
  <si>
    <t xml:space="preserve">Medallas, Placas, trofeos </t>
  </si>
  <si>
    <t>Alimento/ concentrado para conejo Cunimax</t>
  </si>
  <si>
    <t>Alimento/ concentrado para ovejas Nutreleche</t>
  </si>
  <si>
    <t>Alimento/ concentrado para ratones Pet master</t>
  </si>
  <si>
    <t xml:space="preserve">Jabon liquido </t>
  </si>
  <si>
    <t>Gel antibacterial</t>
  </si>
  <si>
    <t>Detergente</t>
  </si>
  <si>
    <t>Bolsas Grandes para dron color negro</t>
  </si>
  <si>
    <t>Cloro</t>
  </si>
  <si>
    <t>Mascarillas para polvo</t>
  </si>
  <si>
    <t>Mascarillas para quimicos y gases</t>
  </si>
  <si>
    <t>Guantes de Goma (L)</t>
  </si>
  <si>
    <t>Guantes de Latex (L)</t>
  </si>
  <si>
    <t>Cofias de tela</t>
  </si>
  <si>
    <t>Realizar la planificación académica de los 3 períodos académicos.</t>
  </si>
  <si>
    <t>Evaluar el desempeño docente.</t>
  </si>
  <si>
    <t>Gestionar la realización del exámen de suficiencia.</t>
  </si>
  <si>
    <t>Gestionar la contratación de Profesores por hora. (contratos de 3 meses)</t>
  </si>
  <si>
    <t xml:space="preserve">Gestionar la contratación de Instructores y Asistentes Técnicos de Laboratorio de tiempo completo y por contrato. </t>
  </si>
  <si>
    <t>Crear de la Sub-Comisión, Comisión editorial del Del depto. De Tf, qq cq.</t>
  </si>
  <si>
    <t>Elaborar el plan operativo anual 2017 de los Departamentos.</t>
  </si>
  <si>
    <t>Socializar el modelo educativo de la UNAH</t>
  </si>
  <si>
    <t xml:space="preserve">Gestionar la contratación de un Consultor para la creación de la Escuela de Alimentos y la propuesta de la estructura de las Escuelas de Química , Farmacia  y Alimentos. </t>
  </si>
  <si>
    <t xml:space="preserve">Entregar cuadros de calificaciones. </t>
  </si>
  <si>
    <t>Gestión para la realización del Proyecto Construcción y  Mejoras del Área de Mantenimiento.</t>
  </si>
  <si>
    <t>Gestión para la realización del Almacén de medicamentos.</t>
  </si>
  <si>
    <t>Presentar y gestionar fondos ante la Rectoría de la UNAH, para el "Proyecto de Ampliación, Remodelación, Adecuación y Equipamiento de las Instalaciones del Bioterio de la UNAH".</t>
  </si>
  <si>
    <r>
      <t xml:space="preserve">Organizar y desarrollar el Diplomado en Química Orgánica. </t>
    </r>
    <r>
      <rPr>
        <sz val="11"/>
        <color rgb="FFC00000"/>
        <rFont val="Calibri"/>
        <family val="2"/>
        <scheme val="minor"/>
      </rPr>
      <t xml:space="preserve">(máximo 20 personas, 4 horas todos los viernes) (30 viernes) </t>
    </r>
  </si>
  <si>
    <t>Dar acompañamiento a la Unidad de gestión de la investigación científica de la FCQF y a la comisión de Vinculación Universidad sociedad de cada departamento.</t>
  </si>
  <si>
    <t xml:space="preserve">Gestión para la presentación del Proyecto de compra de Equipo de Laboratorio de la Facultad. </t>
  </si>
  <si>
    <t xml:space="preserve">Gestión oportuna de la logistica para desarrollar la actividad. </t>
  </si>
  <si>
    <t xml:space="preserve">Contar con mecanismos de difusión de la Investigación y los temas de actualidad del área disciplinar. </t>
  </si>
  <si>
    <t xml:space="preserve">Jefes de Departamento, Comisión y Sub-Comisión de Desarrollo Curricular </t>
  </si>
  <si>
    <t xml:space="preserve">Fotografias, informe de la actividad. </t>
  </si>
  <si>
    <t xml:space="preserve">Docentes, estudiantes e investigadores de la Facultad. </t>
  </si>
  <si>
    <t>Trabajo en equipo de la Comisión.</t>
  </si>
  <si>
    <t>Comisión y Sub-Comisión de Desarrollo Curricular, Comisión de Cultura de Innovación</t>
  </si>
  <si>
    <t xml:space="preserve">Listado de asignaturas y Dicentes que impartián asignaturas Bimodales, Fotografías de las Capacitaciones, Listas de participación. </t>
  </si>
  <si>
    <t xml:space="preserve">Fomentar la investigación en los estudiantes y docentes para la conformación de nuevos gruops de investigación. </t>
  </si>
  <si>
    <t xml:space="preserve">Difundir los avances y hallazgos de las Investigaciones que se realizan en la Facultad, tanto en el ámbioto Naciuonal como Internacional. . </t>
  </si>
  <si>
    <t xml:space="preserve">Dar a conocer mecanismos para protección de resultados de investigación. </t>
  </si>
  <si>
    <t xml:space="preserve">Docentes y estudiantes investigadores en capacidad de realizar investigaciones. </t>
  </si>
  <si>
    <t xml:space="preserve">Mejorar los mecanismos de Gestion de la Investigación de la Facultad. </t>
  </si>
  <si>
    <t xml:space="preserve">Informes, fotografias, listas de participación. </t>
  </si>
  <si>
    <t xml:space="preserve">Comunidad Universitaria en General. </t>
  </si>
  <si>
    <t xml:space="preserve">Fortalecer las alianzas estratégicas en materia de Vinculación. </t>
  </si>
  <si>
    <t xml:space="preserve">Promover en los estudiantes el compromiso social con los actores más vulnerables de la Sociedad. </t>
  </si>
  <si>
    <t xml:space="preserve">Consolidar una oferta de Educación No Formal de la Facultad. </t>
  </si>
  <si>
    <t xml:space="preserve">Aporte al desarrollo Local a través del aporte de conocimientos propios de la disciplina. </t>
  </si>
  <si>
    <t xml:space="preserve">Fortalecer mecanimso de apoyo para la inserción de los estudiantes de la Facultad en el mercado laboral. </t>
  </si>
  <si>
    <t xml:space="preserve">Fortalecer mecanismos de seguimiento a Graduados. </t>
  </si>
  <si>
    <t xml:space="preserve">Difundir iniciativas de vinculación a través de la participación en eventos. </t>
  </si>
  <si>
    <t xml:space="preserve">Fotografías, listas de participación. </t>
  </si>
  <si>
    <t xml:space="preserve">Comisión de Vinculación </t>
  </si>
  <si>
    <t xml:space="preserve">Desarrollo de Eventos de Vinculación en los que pueda participar la Facultad. </t>
  </si>
  <si>
    <t xml:space="preserve">Fortalecimiento de las Competencias pedagogicas de los Docentes e Instructores de la Facultad. </t>
  </si>
  <si>
    <t xml:space="preserve">Brindar atención oportuna a los Estudiantes de la Facultad para fortalecer su rendimiento académico. </t>
  </si>
  <si>
    <t xml:space="preserve">Difundir actividades de prevención y atención en Salus para que los estudiantes conozcan alternativas saludables de estilos de vida. </t>
  </si>
  <si>
    <t xml:space="preserve">Promover entre los estudiantes  la cultura, el arte y el deporte copmo parte de una </t>
  </si>
  <si>
    <t>Docentes y estudiantes</t>
  </si>
  <si>
    <t xml:space="preserve">Docentes y estudiantes </t>
  </si>
  <si>
    <t xml:space="preserve">Informes de seguimiento a estudiantes en riesgo. </t>
  </si>
  <si>
    <t xml:space="preserve">Comisión de Estudiantes y graduados, Coordinación de Carrera, Jefes de Depro. </t>
  </si>
  <si>
    <t>Comisión de Estudiantes y graduados</t>
  </si>
  <si>
    <t xml:space="preserve">Fortalecimiento de mecanismos de seguimiento a Graduados. </t>
  </si>
  <si>
    <t xml:space="preserve">Trabajo en equipo de la Comisión junto a la Coordinación de Carrera y Jefes de Departamento. </t>
  </si>
  <si>
    <t xml:space="preserve">Oficio </t>
  </si>
  <si>
    <t xml:space="preserve"> Realizar el "IV Simposio de la Facultad". </t>
  </si>
  <si>
    <t>La Facultad promueve medios para la trasferencia de conocimientos del área disciplinar.</t>
  </si>
  <si>
    <t xml:space="preserve">1 Evento Científico organizado por la Facultad al año. </t>
  </si>
  <si>
    <t xml:space="preserve">Fortalecer las relaciones de la Facultad con los Centros Regionales para la trasmisión de conocimientos. </t>
  </si>
  <si>
    <t>Contar con mecanismos de difusión de conocimientos de la Disciplina a la Sociedad.</t>
  </si>
  <si>
    <t>Promover la identidad nacional, la cultura el arte y el deporte, a través de la realización y promoción de actividades.</t>
  </si>
  <si>
    <t>La Facultad promueve la identidad nacional, la cultura el arte y el deporte, a través de la realización y promoción de actividades.</t>
  </si>
  <si>
    <t xml:space="preserve">Implemantación del Plan de Mejora en la Facultad. </t>
  </si>
  <si>
    <t>Mejorar y fortalecer  la Gestión Académica y Administrativa de la Facultad.</t>
  </si>
  <si>
    <t xml:space="preserve">Contribuir al mejoramiento ambiental. </t>
  </si>
  <si>
    <t>Promover la culltura de vida saludable y segura, a través de la consolidación del Comité de riergo y seguridad ocupacional de la Facultad</t>
  </si>
  <si>
    <t xml:space="preserve">Contar con una oferta Bimodal en la Facultad. </t>
  </si>
  <si>
    <t xml:space="preserve">Trabajo en equipo de la Coordinación y la Administración del Posgrado. </t>
  </si>
  <si>
    <t xml:space="preserve">Consolidar y Fortalecer el Posgrado de la Facultad. </t>
  </si>
  <si>
    <t xml:space="preserve">Informes, reportes, documentación, oficios, programas de estudio, listas de asistencia, fotografías, etc. </t>
  </si>
  <si>
    <t xml:space="preserve">Coordinación del Posgrado. </t>
  </si>
  <si>
    <t>Administración del Posgrado.</t>
  </si>
  <si>
    <t xml:space="preserve">Trabajo en equipo del Posgrado. </t>
  </si>
  <si>
    <t xml:space="preserve">Documento de diagnóstico. </t>
  </si>
  <si>
    <t>Estudiantes del Posgrado de la Facultad.</t>
  </si>
  <si>
    <t xml:space="preserve">Trabajo coordinado junto a la DICyP. </t>
  </si>
  <si>
    <t xml:space="preserve">Mejora contínua del Posgrado. </t>
  </si>
  <si>
    <t xml:space="preserve">Informes, reportes. </t>
  </si>
  <si>
    <t xml:space="preserve">Estudiantes que desean cursas estudios de Posgrado en las áreas disciplinares de la Facultad. </t>
  </si>
  <si>
    <t xml:space="preserve">Apertura de nuevas ofertas de Posgrado de la Facultad. </t>
  </si>
  <si>
    <t xml:space="preserve">Estudiantes y Docentes del Posgrado de la Facultad. </t>
  </si>
  <si>
    <t xml:space="preserve">Trabajo en Coordinación con la Unidad de Gestión de la Investigación de la Facultad. </t>
  </si>
  <si>
    <t xml:space="preserve">Fortalece la  investigación del Posgrado de la Facultad. </t>
  </si>
  <si>
    <t xml:space="preserve">Listas de asistencia, fotografías, informes de participación. </t>
  </si>
  <si>
    <t xml:space="preserve">Comunidad investigadora del País. </t>
  </si>
  <si>
    <t xml:space="preserve">Gestión oportuna del componente internacional en el Posgrado. </t>
  </si>
  <si>
    <t xml:space="preserve">Incorporar el componente internacional en todas las ofertas de Posgrado de la Facultad. </t>
  </si>
  <si>
    <t xml:space="preserve">Documentos de la Gestión de internacionalización. </t>
  </si>
  <si>
    <t xml:space="preserve">Estudiantes del Posgrado de la Facultad. </t>
  </si>
  <si>
    <t xml:space="preserve">Gestión oportuna de las capacitaciones. </t>
  </si>
  <si>
    <t xml:space="preserve">Mejorar el funcionamiento académico y administrativo del Posgrado de la Facultad. </t>
  </si>
  <si>
    <t xml:space="preserve">Coordinación y administración del Posgrado. </t>
  </si>
  <si>
    <t xml:space="preserve">Coordinación y administración del Posgrado de la Facultad. </t>
  </si>
  <si>
    <t xml:space="preserve">Fortalecimiento de las competencias del Personal administrativo y docente de la Facultad. </t>
  </si>
  <si>
    <t xml:space="preserve">Planificación académica de cada período del año. </t>
  </si>
  <si>
    <t xml:space="preserve">Al menos 2 procesos de evaluación del desempeño docente al año. </t>
  </si>
  <si>
    <t xml:space="preserve">Al menos 1 gestión por período académico. </t>
  </si>
  <si>
    <t xml:space="preserve">1 Comisión y sub Comisión Editorial. </t>
  </si>
  <si>
    <t xml:space="preserve">1 Plan Operativo de cada Departamento. </t>
  </si>
  <si>
    <t xml:space="preserve">1 Socialización al año. </t>
  </si>
  <si>
    <t xml:space="preserve">3 períodos de entrega de Calificaciones al año. </t>
  </si>
  <si>
    <t xml:space="preserve">Al menos 3 reuniones al año con la Unidad de Investigación y de Vinculación de la Facultad.  </t>
  </si>
  <si>
    <t xml:space="preserve">1 Gestión de Contratación. </t>
  </si>
  <si>
    <t xml:space="preserve">Mejora significativa en la eficiencia de los procesos académicos de los 3 Departametos de la Facultad. </t>
  </si>
  <si>
    <t xml:space="preserve">Trabajo en equipo de las Jefaturas de los 3 Departamentos de la Facultad. </t>
  </si>
  <si>
    <t xml:space="preserve">Mejorar los procesos  de la Facultad para una mayor eficiencia y eficacia de los trámites  de la Gestión Académica. </t>
  </si>
  <si>
    <t xml:space="preserve">Planes Académicos. </t>
  </si>
  <si>
    <t xml:space="preserve">Docentes y Estudiantes de la Facultad. </t>
  </si>
  <si>
    <t>Informes de Evaluación del Desempeño Docente.</t>
  </si>
  <si>
    <t xml:space="preserve">Docentes  de la Facultad. </t>
  </si>
  <si>
    <t xml:space="preserve">Gestión académica oportuna. </t>
  </si>
  <si>
    <t xml:space="preserve">Listado de miembros de la Comisión y sub Comisión Editorial. </t>
  </si>
  <si>
    <t>POA 2017</t>
  </si>
  <si>
    <t xml:space="preserve">Listas de participación. </t>
  </si>
  <si>
    <t xml:space="preserve">Listas de participacióm, fotografías. </t>
  </si>
  <si>
    <t>Calificaciones.</t>
  </si>
  <si>
    <t xml:space="preserve">Documento de la Gestión. </t>
  </si>
  <si>
    <t xml:space="preserve">Jefes de Departamento. </t>
  </si>
  <si>
    <t>La Facultad fortalece su gestión para  la Internacionalización.</t>
  </si>
  <si>
    <t>Contar con información actualizada para hacer uso de los Convenios existentes entre la UNAH y demás Universidades de otros Países.</t>
  </si>
  <si>
    <t xml:space="preserve">Comunicación fluida entre la Facultad y la Vicerrectoría de Ausntos Internacionales. </t>
  </si>
  <si>
    <t xml:space="preserve">Actualización de la información. </t>
  </si>
  <si>
    <t xml:space="preserve">Formar parte de un organismo internacional. </t>
  </si>
  <si>
    <t xml:space="preserve">Participar en eventos internacionales. </t>
  </si>
  <si>
    <t xml:space="preserve">Fotografías, memorias, listas de participación, etc. </t>
  </si>
  <si>
    <t xml:space="preserve">Participar en eventos internacionales para difundir resultados de investigación. </t>
  </si>
  <si>
    <t xml:space="preserve">Fortalecer el componente internacional , a través de la movilidad docente y estudiantíl. </t>
  </si>
  <si>
    <t>La Facultad cuenta con un registro de actividades de internacionalización actualizado con la Vicerrectoría de Asusntos Internacionales, (VRI).</t>
  </si>
  <si>
    <t xml:space="preserve">Información actualizada del estado de los intercambios, movilidades y demás acvtividades de internacionalización de la Facultad. </t>
  </si>
  <si>
    <t>Pago de suscripción anual a la Conferencia Iberoamericana de Facultades de Farmacia (COIFFA)</t>
  </si>
  <si>
    <t>Contribuir al fortalecimiento de la gobernabilidad de la Universidad.</t>
  </si>
  <si>
    <t xml:space="preserve">Contribuir al fortalecimiento de la dirección de la Educacipon Superior en el País. </t>
  </si>
  <si>
    <t>Capacitar a los Docentes en el uso de TIC´s</t>
  </si>
  <si>
    <t>Biblioteca de la Facultad abastecida con la los libros texto de cada una de las asiganturas de la carrera de Quimica y Farmacia.</t>
  </si>
  <si>
    <t>Biblioteca de la Facultad abastecida con al menos el 80% de los libros de texto de cada una de las asignaturas de la carrera de Quimica y Farmacia</t>
  </si>
  <si>
    <t xml:space="preserve">Definición de los libros de texto de cada asignatura de la carrera y de las referencias bibliogáficas. </t>
  </si>
  <si>
    <t xml:space="preserve">Establecer un libro de texto didactico por cada asignatura de la carrera que sirva de apoyo a los estudiantes. </t>
  </si>
  <si>
    <t>Informe de los libros de texto de todas las asignaturas de la carrera.</t>
  </si>
  <si>
    <t>Estudiantes de la facultad</t>
  </si>
  <si>
    <t>Comision y Subcomision de Desarrollo Curricular</t>
  </si>
  <si>
    <t>Socializar los libros de texto oficiales para cada asignatura del nuevo plan de estudios de la Carrera.</t>
  </si>
  <si>
    <t>Dar a conocer a todos los docentes, autoridades y estudiantes cuales seran los libros de texto de todas las asignaturas.</t>
  </si>
  <si>
    <t>Oficio de comunicación.</t>
  </si>
  <si>
    <t>Toda la facultad.</t>
  </si>
  <si>
    <t>Gestión para la adquisición de los libros de texto de las asignaturas de la carrera de la Facultad. (En Físico)</t>
  </si>
  <si>
    <t>Adquirir los libros de texto seleccionados para cada asignatura.</t>
  </si>
  <si>
    <t>Oficios de solicitud, cotizaciones, oficios de aprobacion.</t>
  </si>
  <si>
    <t>Autoridades de la Facultad.</t>
  </si>
  <si>
    <t>Lic. Venicia Ramírez</t>
  </si>
  <si>
    <t>Abastecer en un 80% la biblioteca con los libros de texto de las asignaturas de la carrera de la Facultad. (En Físico)</t>
  </si>
  <si>
    <t xml:space="preserve">Facilitar a los estudiantes los libros de texto de al menos un 50% de las asignaturas de la carrera. </t>
  </si>
  <si>
    <t>Ordenes de compra y Libros inventariados en estanteria de la biblioteca</t>
  </si>
  <si>
    <t>Comision y Subcomision de Desarrollo Curricular y Responsable de la Biblioteca.</t>
  </si>
  <si>
    <t>Biblioteca virtual creada para las asiganturas de la carrera de Quimica y Farmacia.</t>
  </si>
  <si>
    <t>Libros y refencias bibliograficas virtuales incorporadas en la Biblioteca virtual de la Facultad.</t>
  </si>
  <si>
    <t>Investigar la oferta virtual de los libros de texto de la carrera, que existen en el sistema virtual de la UNAH.</t>
  </si>
  <si>
    <t>Implementar la Biblioteca virtual de la Facultad.</t>
  </si>
  <si>
    <t xml:space="preserve">Oficios de solicitud y Listado de los libros virtuales seleccionados </t>
  </si>
  <si>
    <t>Biblioteca de la facultad</t>
  </si>
  <si>
    <t>Gestionar la adquisición de los libros de texto virtuales de la carrera, que no existen en el sistema virtual de la UNAH.</t>
  </si>
  <si>
    <t>Listado de libros seleccionados</t>
  </si>
  <si>
    <t>Gestiónar la creación de la biblioteca virtual de la Facultad.</t>
  </si>
  <si>
    <t>Biblioteca virtual con existencia de libros virtuales.</t>
  </si>
  <si>
    <t>Gestiónar la adquisición del equipo necesario para la automatización de la Biblioteca de la Facultad.</t>
  </si>
  <si>
    <t>Mejorar el servicio bibliotecario.</t>
  </si>
  <si>
    <t xml:space="preserve">Cotizaciones de equipo necesario. </t>
  </si>
  <si>
    <t>Curriculo de la carrera de Quimica y Farmacia rediseñado acorde a estándares internacionales y que contaran con referentes axiológicos que orienten la selección de contenidos y la coherencia entre estos.</t>
  </si>
  <si>
    <t>Documento curricular de la carrera de Quimica y Farmacia elaborado .</t>
  </si>
  <si>
    <t>Elaboración de la malla curricular de la Carrera de Química y Farmacia que cumpla con la normativa institucional establecida y que responda a los desafíos y necesidades de la Sociedad, a traves de  tres talleres de trabajo.</t>
  </si>
  <si>
    <t>Mejorar la oferta academica de la Carrera de Quimica y Farmacia.</t>
  </si>
  <si>
    <t>Malla curricular completa ordenada en bloques por periodo.</t>
  </si>
  <si>
    <t>Facultad de Ciencias Químicas y Farmacia</t>
  </si>
  <si>
    <t>Elaboración del perfil profesional de la Carrera de Química y Farmacia a traves de dos talleres de trabajo.</t>
  </si>
  <si>
    <t xml:space="preserve">Contar con el perfil profesional actualizado según las necesidades actuales que demanda el pais de un quimico farmaceutico. </t>
  </si>
  <si>
    <t>Documento redactado con toda las competencias, que debera contar un profesional Quimico Farmaceutico.</t>
  </si>
  <si>
    <t>Personal docentes y estudiantes de la carrera de Quimica y Farmacia</t>
  </si>
  <si>
    <t>Definición de los objetivos y competencias de formación profesional de la Carrera a traves de un taller de trabajo.</t>
  </si>
  <si>
    <t>Establecer los objetivos y competencias que se deben formar en el profesional de la carrera de Quimica y Farmacia.</t>
  </si>
  <si>
    <t>Informe redactado con toda las competencias y objetivos que debera contar un profesional Quimico Farmaceutico.</t>
  </si>
  <si>
    <t>Socializar el Perfil Profesional y los Objetivos de la Carrera de Química y Farmacia al Claustro de Docentes para su Aprobación, a traves de una reunion de clasutro.</t>
  </si>
  <si>
    <t xml:space="preserve">Obtener el visto bueno y conformidad del claustro de profesores de la facultad de Quimica y Farmacia. </t>
  </si>
  <si>
    <t>Lista de asistencias, memoria de reunion.</t>
  </si>
  <si>
    <t>Definición de los objetivos, contenidos de aprendizajes y los ejes curriculares transversales, definidos en el modelo educativo de la reforma universitaria, a traves de una reunion de trabajo.</t>
  </si>
  <si>
    <t>Contar con los contenidos de aprendizajes actuales y acordes a las carreras de la region.</t>
  </si>
  <si>
    <t>Programas de asignaturas y laboratorios, listas de asistencias de talleres de trabajo.</t>
  </si>
  <si>
    <t>Solicitar rediseño de las asignaturas a las Facultades que dan Servicio a la Carrera de Química y Farmacia.</t>
  </si>
  <si>
    <t>Mejorar la calidad de servicio que las otras facultades aportan en las diferentes asignaturas de la carrera de Quimica y Farmacia.</t>
  </si>
  <si>
    <t>Programas de asignaturas rediseñadas y acordes a la exigencia de el nuevo plan de estudio.</t>
  </si>
  <si>
    <t>Facultades que imparten clases de servicio (Medicina, Microbiologia, Matematica y Fisica).</t>
  </si>
  <si>
    <t>Investigar los programas de las nuevas asignaturas propuestas en el nuevo plan de estudio de la carrera.</t>
  </si>
  <si>
    <t>Elaborar los programas de las nuevas asignaturas en conformidad con las competencias establecidas.</t>
  </si>
  <si>
    <t>Programas completos de las asignaturas nuevas.</t>
  </si>
  <si>
    <t>Definición de los códigos de las asignaturas de la malla curricular a traves de un taller de trabajo.</t>
  </si>
  <si>
    <t>Contar con los codigos adecuados para todas las asignaturas de la malla curricular.</t>
  </si>
  <si>
    <t>Malla curricular con sus respectivos condigos en las asignaturas.</t>
  </si>
  <si>
    <t>Distribución de unidades valorativas y creditos por período académico para estudiantes a tiempo completo, a traves de un taller de trabajo.</t>
  </si>
  <si>
    <t>Cumplimiento de la distribucion de unidades valorativas por periodos academicos establecidas según la normativa institucional.</t>
  </si>
  <si>
    <t>Malla curricular completa con sus respectivos condigos y unidades valorativas.</t>
  </si>
  <si>
    <t>Elaboración del reglamento de pasantías del nuevo plan de estudio de la carrera a traves de 2 talleres de trabajo.</t>
  </si>
  <si>
    <t>Contar con un reglamento estructurado, bien definido y completo sobre la dinamica a ejecutarse.</t>
  </si>
  <si>
    <t>Reglamento  de pasantias completo en tiempo y forma.</t>
  </si>
  <si>
    <t>Establecimiento de las equivalencias de las asignaturas de la carrera con las demás carreras de la UNAH a traves de una reunion de trabajo</t>
  </si>
  <si>
    <t>Contar con los codigos y programas de asignaturas equivalentes, con las de otras carreras.</t>
  </si>
  <si>
    <t>Documento establecido de equivalencias por asignaturas.</t>
  </si>
  <si>
    <t>Elaborar el Plan de Factibilidad para la implementación del nuevo currículum de la Carrera, a traves de 2 talleres de trabajo.</t>
  </si>
  <si>
    <t>Definit el costo total de la implementacion del curriculo propuesto</t>
  </si>
  <si>
    <t>Plan de factibilidad</t>
  </si>
  <si>
    <t>Curriculo de la carrera de Alimentos rediseñado acorde a estándares internacionales y que contaran con referentes axiológicos que orienten la selección de contenidos y la coherencia entre estos.</t>
  </si>
  <si>
    <t>Elaboracion del plan de trabajo del Equipo de Trabajo de Diseño curricular de Alimentos</t>
  </si>
  <si>
    <t>distribuir el trabajo con las personas del equipo.</t>
  </si>
  <si>
    <t>plan de trabajo definido</t>
  </si>
  <si>
    <t>Personal docentes y estudiantes de la carrera de Alimentos</t>
  </si>
  <si>
    <t>Equipo de trabajo carrera de Alimentos y Comision de Desarrollo Curiicular</t>
  </si>
  <si>
    <t>Contratar un asesor de Desarrollo Curricular en el area de los Alimentos.</t>
  </si>
  <si>
    <t>contratacion de un asesor dentro del area que contribuya en la deficion del curriculo de la carrera de Alimentos.</t>
  </si>
  <si>
    <t>contrato firmado y autirizado</t>
  </si>
  <si>
    <t>contar con las clases que son de relevancia a nivel internacional</t>
  </si>
  <si>
    <t>el informe final del benchmarking</t>
  </si>
  <si>
    <t>Elaboración de la malla curricular de la Carrera de Alimentos que cumpla con la normativa institucional establecida y que responda a los desafíos y necesidades de la Sociedad, a traves de 4 talleres de trabajo.</t>
  </si>
  <si>
    <t>definir las clases que estaran en el plan de estudio de dicha carrera.</t>
  </si>
  <si>
    <t>la malla curricural finalizada</t>
  </si>
  <si>
    <t>Elaboración del perfil profesional de la Carrera de Alimentos, a traves de dos talleres de trabajo.</t>
  </si>
  <si>
    <t>contar con un perfil profecional adecuado</t>
  </si>
  <si>
    <t>el perfil profesional terminado.</t>
  </si>
  <si>
    <t>Definición de los objetivos, competencias y sus codigos de formación profesional de la Carrera de Alimentos, a traves de un taller de trabajo.</t>
  </si>
  <si>
    <t>contar con los objetivos, codigos y  competencias.</t>
  </si>
  <si>
    <t>los objetivos terminados con sus codigos y competencias.</t>
  </si>
  <si>
    <t>Socializar el Perfil Profesional y los Objetivos de la Carrera de Alimentos al Claustro de Docentes para su Aprobación a traves de una reunion de claustro.</t>
  </si>
  <si>
    <t>que sea conocida la carrera en su totalidad por el claustro de docentes</t>
  </si>
  <si>
    <t>memoria de la reunion</t>
  </si>
  <si>
    <t>Definición de los objetivos, contenidos de aprendizajes y los ejes curriculares transversales, definidos en el modelo educativo de la reforma universitaria de la carrera de alimentos a traves de un taller de trabajo.</t>
  </si>
  <si>
    <t>objetivos y contenidos definidos en el modelo educativo de la reforma universitaria</t>
  </si>
  <si>
    <t>objetivos y contenidos finalizados</t>
  </si>
  <si>
    <t>Solicitar rediseño de las asignaturas a las Facultades que dan Servicio a la Carrera de Alimentos</t>
  </si>
  <si>
    <t>Investigar los programas de las nuevas asignaturas propuestas en el nuevo plan de estudio de la carrera de Alimentos</t>
  </si>
  <si>
    <t>Definición de los códigos de las asignaturas de la malla curricular de la carrera de Alimentos a traves de un taller de trabajo.</t>
  </si>
  <si>
    <t>contar con los codigos de cada asignatura</t>
  </si>
  <si>
    <t>malla curicular completa y ordenada con cada asugnatura codificada</t>
  </si>
  <si>
    <t>Distribución de unidades valorativas por período académico para estudiantes a tiempo completo de la carrera de Alimentos, a traves de un taller de trabajo.</t>
  </si>
  <si>
    <t>establecer las uidades valorativas de cada asignatura</t>
  </si>
  <si>
    <t>malla curricular con las unidades valorativas adecuadas en cada asignatura</t>
  </si>
  <si>
    <t>Elaboración del reglamento de pasantías del nuevo plan de estudio de la carrera de Alimentos (Si hubieran), a traves de dos talleres de trabajo.</t>
  </si>
  <si>
    <t>Establecimiento de las equivalencias de las asignaturas de la carrera de Alimentos con las demás carreras de la UNAH, a traves de una reunion de trabajo.</t>
  </si>
  <si>
    <t>establecer las equivalencias de la carrera de alimentos con otras carreras</t>
  </si>
  <si>
    <t>equivalencias definidas</t>
  </si>
  <si>
    <t>Elaborar el Plan de Factibilidad para la implementación del nuevo currículum de la Carrera de Alimentos, a traves de dos talleres de trabajo.</t>
  </si>
  <si>
    <t>Curriculo de la carrera de Quimica rediseñado acorde a estándares internacionales y que contaran con referentes axiológicos que orienten la selección de contenidos y la coherencia entre estos.</t>
  </si>
  <si>
    <t>Documento curricular de la carrera de Quimica elaborado .</t>
  </si>
  <si>
    <t>Organización del Equipo de Trabajo de Diseño curricular de Quimico y elaboracion del plan de trabajo.</t>
  </si>
  <si>
    <t>Personal docentes y estudiantes de la carrera de Quimica.</t>
  </si>
  <si>
    <t>Equipo de trabajo carrera de Quimica y Comision de Desarrollo Curiicular</t>
  </si>
  <si>
    <t>Contratar un asesor de Desarrollo Curricular en el area de la Quimica.</t>
  </si>
  <si>
    <t>contratacion de un asesor dentro del area</t>
  </si>
  <si>
    <t>Elaboración de la malla curricular de la Carrera de Quimica que cumpla con la normativa institucional establecida y que responda a los desafíos y necesidades de la Sociedad a traves de dos talleres de trabajo.</t>
  </si>
  <si>
    <t>Elaboración del perfil profesional de la Carrera de Quimica a traves de dos talleres de trabajo.</t>
  </si>
  <si>
    <t>Definición de los objetivos, competencias y sus codigos de formación profesional de la Carrera de Quimica a traves de dos talleres de trabajo.</t>
  </si>
  <si>
    <t>Socializar el Perfil Profesional y los Objetivos de la Carrera de Quimica al Claustro de Docentes para su Aprobación a traves de una reunion de claustro.</t>
  </si>
  <si>
    <t>Definición de los objetivos, contenidos de aprendizajes y los ejes curriculares transversales, definidos en el modelo educativo de la reforma universitaria de la carrera de Quimicaa traves de dos talleres de trabajo a traves de un talleres de trabajo.</t>
  </si>
  <si>
    <t>Solicitar rediseño de las asignaturas a las Facultades que dan Servicio a la Carrera de Quimica a traves de dos talleres de trabajoa traves de dos talleres de trabajo</t>
  </si>
  <si>
    <t>Investigar los programas de las nuevas asignaturas propuestas en el nuevo plan de estudio de la carrera de Quimica.</t>
  </si>
  <si>
    <t>Definición de los códigos de las asignaturas de la malla curricular de la carrera de Quimica a traves de un talleres de trabajo.</t>
  </si>
  <si>
    <t>Distribución de unidades valorativas por período académico para estudiantes a tiempo completo de la carrera de Quimica a traves de un talleres de trabajo.</t>
  </si>
  <si>
    <t>Establecimiento de las equivalencias de las asignaturas de la carrera de Quimica con las demás carreras de la UNAH a traves de un talleres de trabajo.</t>
  </si>
  <si>
    <t>Elaborar el Plan de Factibilidad para la implementación del nuevo currículum de la Carrera de Quimica a traves de dos talleres de trabajo.</t>
  </si>
  <si>
    <t>Curriculos de las carreras de: Quimica y Farmacia, Alimentos y Quimica, aprobados por todas las instancias correspondientes para su implementacion.</t>
  </si>
  <si>
    <t>Elaboración del documento curricular que contemple los diferentes enfoques y que explicite las diferentes corrientes del pensamiento en el campo de la Quimica, de los Alimentos y de Farmacia, a traves de 5 talleres de trabajo.</t>
  </si>
  <si>
    <t>Ampliar la oferta de carreras de la Facultad</t>
  </si>
  <si>
    <t>Documento elaborado</t>
  </si>
  <si>
    <t>Impresión y empastado del documento curricular de las tres carreras</t>
  </si>
  <si>
    <t>Para presentar formalmente la propuesta ante todas las instancias</t>
  </si>
  <si>
    <t>Documentos impreso y empastados</t>
  </si>
  <si>
    <t>Lograr la aprobacion del documento curricular para presentarlo ante las autoridades de la UNAH</t>
  </si>
  <si>
    <t>Acta de aprobacion</t>
  </si>
  <si>
    <t>Estudiantes actualizados con temas seleccionados a traves de eventos educativos</t>
  </si>
  <si>
    <t>Simposio de la Facultad de Ciencias Quimicas y Farmacia realizado en tiempo y forma.</t>
  </si>
  <si>
    <t>Planificacion del IV Simposio de la Facultad</t>
  </si>
  <si>
    <t>Actualizar a los estudiantes con temas contemporaneos</t>
  </si>
  <si>
    <t>Listas de asistencia.</t>
  </si>
  <si>
    <t>Comité Organizador</t>
  </si>
  <si>
    <t xml:space="preserve">Realizacion del IV Simposio de la Facultad </t>
  </si>
  <si>
    <t xml:space="preserve">Avences preliminares en la  consolidadacion de la Politica de bimodalidad en la Facultad de Quimica y Farmacia </t>
  </si>
  <si>
    <t xml:space="preserve">Docentes capacitados para lograr la consolidacion de la Politica de bimodalidad en la Facultad de Quimica y Farmacia </t>
  </si>
  <si>
    <t>Selección de las asignaturas que formarán parte de la política bimodal de la Facultad</t>
  </si>
  <si>
    <t>Lograr establecer que asignaturas podran ajustarse a la modalidad virtual.</t>
  </si>
  <si>
    <t>Listas de asistencia de la reunion e informe de reunion.</t>
  </si>
  <si>
    <t>Docentes que incorporaran en sus asignaturas la politica de bimodalidad.</t>
  </si>
  <si>
    <t>Comision y Subcomision de Desarrollo Curricular y Comision de Gestion de la Tecnologia</t>
  </si>
  <si>
    <t>Capacitación de los Docentes que impartirán las asignaturas Bimodales de la Carrera.</t>
  </si>
  <si>
    <t>Capacitar los docentes que incorporaran la modalidad virtual en sus asignaturas.</t>
  </si>
  <si>
    <t xml:space="preserve">Diplomas o constancias de participacion </t>
  </si>
  <si>
    <t>Compra de libros de texto</t>
  </si>
  <si>
    <t>Contratación de Instructores tiempo completo</t>
  </si>
  <si>
    <t>Realizar la requisición de compra de material cristalería utilizada en las prácticas en laboratorios de la Facultad. (240,000.00)</t>
  </si>
  <si>
    <t>Limpieza de fosa septica por SANAA</t>
  </si>
  <si>
    <t>Limpieza de fósa Septica (Ing. Francisco Borjas)</t>
  </si>
  <si>
    <t>Contratar empresa de limpieza para lavado de alfombra y butacas</t>
  </si>
  <si>
    <t xml:space="preserve">Limpieza de Auditorium "Jesús Aguilar Paz" </t>
  </si>
  <si>
    <t>Cambio de tuberia de mesones de trabajo de laboratorios.</t>
  </si>
  <si>
    <t>Instalacion de detectores de humo en pasillo oficina y laboratorios</t>
  </si>
  <si>
    <t>Tubo CPVC 3"</t>
  </si>
  <si>
    <t>Tee CPVC 3"</t>
  </si>
  <si>
    <t>Tapones de limpieza</t>
  </si>
  <si>
    <t>Trampa para drenaje</t>
  </si>
  <si>
    <t>Pegamento para tuberia</t>
  </si>
  <si>
    <t xml:space="preserve">Mantenimiento de instalaciones hidrosanitaria Edificio I-1 </t>
  </si>
  <si>
    <t>Valvulas de fluxometro</t>
  </si>
  <si>
    <t xml:space="preserve">Llave de pila </t>
  </si>
  <si>
    <t>Valvula de control balin</t>
  </si>
  <si>
    <t>Llave lavatrasto</t>
  </si>
  <si>
    <t>Llave para lavamanos temporizador</t>
  </si>
  <si>
    <t>Tubo abasto y</t>
  </si>
  <si>
    <t>Tubo de abasto lavamanos</t>
  </si>
  <si>
    <t>Valvula de control lavamanos</t>
  </si>
  <si>
    <t>Cinta teflon</t>
  </si>
  <si>
    <t>Brida para servicio sanitario</t>
  </si>
  <si>
    <t>Codo HG 90º 1/2"</t>
  </si>
  <si>
    <t>Camisa HG 1/2"</t>
  </si>
  <si>
    <t>Silicon para baños</t>
  </si>
  <si>
    <t>Adaptador macho PVC 1/2"</t>
  </si>
  <si>
    <t>Valvula de compuerta 2" bronce</t>
  </si>
  <si>
    <t>Llave para lavamanos perilla</t>
  </si>
  <si>
    <t>Codo PVC 90º 2"</t>
  </si>
  <si>
    <t>Tapadera de asiento servicio sanitario</t>
  </si>
  <si>
    <t>Trampa 2"</t>
  </si>
  <si>
    <t>Urinario</t>
  </si>
  <si>
    <t>Pistola para silicon</t>
  </si>
  <si>
    <t>Segueta</t>
  </si>
  <si>
    <t xml:space="preserve">Cambio de laminas en pozos de luz Edificio I-1 </t>
  </si>
  <si>
    <t>Lamina de policarbonato</t>
  </si>
  <si>
    <t>Tornillo para lamina</t>
  </si>
  <si>
    <t xml:space="preserve">Mantenimiento instalaciones electricas Edificio I-1 </t>
  </si>
  <si>
    <t>Interruptor doble</t>
  </si>
  <si>
    <t>Interruptor vaiven</t>
  </si>
  <si>
    <t>Interruptor sencillo</t>
  </si>
  <si>
    <t>Tubo lampara incandescente</t>
  </si>
  <si>
    <t>Balastro electronico</t>
  </si>
  <si>
    <t>Breaker sencillo 15A</t>
  </si>
  <si>
    <t>Breajer doble 30A</t>
  </si>
  <si>
    <t>Tapadera octagonal</t>
  </si>
  <si>
    <t>Tapadera cuadrada</t>
  </si>
  <si>
    <t>Tapadera 2x4</t>
  </si>
  <si>
    <t>Tapadera Intemperie</t>
  </si>
  <si>
    <t>Reparacion aire acondicionado y mantenimiento</t>
  </si>
  <si>
    <t>Bombillo 75w</t>
  </si>
  <si>
    <t>Relectro halogeno 50w</t>
  </si>
  <si>
    <t>Lampara spot bronce</t>
  </si>
  <si>
    <t>Trabajo departamento de carpinteria para mantenimiento del Edificio I-1</t>
  </si>
  <si>
    <t>Finalizacion de basureros</t>
  </si>
  <si>
    <t>Laminas de formica para pizarra</t>
  </si>
  <si>
    <t>Finalizacion de armarios</t>
  </si>
  <si>
    <t xml:space="preserve">Trabajos de infraestructura a realizar según recomendaciones del Benemérito Cuerpo de Bomberos de Honduras. </t>
  </si>
  <si>
    <t>Instalacion de pasamanos en gradas, pasamanos de tubo redondo de 11/2"</t>
  </si>
  <si>
    <t>Instalacion de cinta antiderrapante en gradas</t>
  </si>
  <si>
    <t>Actualizar informacion panel electrico</t>
  </si>
  <si>
    <t>Casillero</t>
  </si>
  <si>
    <t>Instalacion de alarma visual y sonora estrombotica</t>
  </si>
  <si>
    <t>Instalacion de lamparas de emergencia</t>
  </si>
  <si>
    <t>Pintar en rojo las cabina de manguera contra incendios</t>
  </si>
  <si>
    <t>Seguridad en estantes elevado</t>
  </si>
  <si>
    <t xml:space="preserve"> Construcción del Taller de mantenimiento de la Facultad. </t>
  </si>
  <si>
    <t>Techo aluzinc</t>
  </si>
  <si>
    <t>Joist de estructura metalica</t>
  </si>
  <si>
    <t>Estrucutra de concreto</t>
  </si>
  <si>
    <t>Instalaciones electricas</t>
  </si>
  <si>
    <t>Acabados</t>
  </si>
  <si>
    <t>Portones</t>
  </si>
  <si>
    <t>Pintura</t>
  </si>
  <si>
    <t>Mantenimiento preventivo edificio I-1</t>
  </si>
  <si>
    <t>Brazos hidraulico livianos puerta de vidrio</t>
  </si>
  <si>
    <t>Brazo hidraulico pesado para puerta de vidiro</t>
  </si>
  <si>
    <t>Pasador para puerta 3"</t>
  </si>
  <si>
    <t>Llavin para puerta de madera</t>
  </si>
  <si>
    <t xml:space="preserve">Llavin para porton </t>
  </si>
  <si>
    <t>Llavin puerta de aluminio</t>
  </si>
  <si>
    <t>Compra de proyector</t>
  </si>
  <si>
    <t>Maquinas para jardineria</t>
  </si>
  <si>
    <t>Combustible para equipos</t>
  </si>
  <si>
    <t>Compras varias</t>
  </si>
  <si>
    <t>Compra varias</t>
  </si>
  <si>
    <t xml:space="preserve">Gestionar la Licitacion para la compra de  lamparas antiexplosiva. </t>
  </si>
  <si>
    <t>Cambio de lampara tradicional por lampara antiexplosiva en almacen de sustancias química y laboratorios</t>
  </si>
  <si>
    <t>Realizar el mantenimiento de la maquinaria de producción de materia y de la  planta de osmosis inversa.</t>
  </si>
  <si>
    <t>Contrato de mantenimiento Osmosis Inversa</t>
  </si>
  <si>
    <t>Mantenimeitno y compra de repuestos Duplicadora RICOH</t>
  </si>
  <si>
    <t>Proyectores Lampara EPSON</t>
  </si>
  <si>
    <t>Fotocopiador XEROX 5865</t>
  </si>
  <si>
    <t>Contrato de mantenimiento planta electrica</t>
  </si>
  <si>
    <t>Reactivar equipo de filtracion cuarto de maquinas</t>
  </si>
  <si>
    <t>Mantenimiento y reparación de equipo educacional  (Armarios, entre otros).</t>
  </si>
  <si>
    <t xml:space="preserve">Mantenimiento y reparación de equipo educacional </t>
  </si>
  <si>
    <t>Caratulas para elaborar manuales para  impartir  las clases de los laboratorios</t>
  </si>
  <si>
    <t>Stikers  de 11x2 para el lomo de los manuales de laboratorio  en vinil</t>
  </si>
  <si>
    <t xml:space="preserve">empastado de documentacion </t>
  </si>
  <si>
    <t>marcador para pizarra  de formica color negro</t>
  </si>
  <si>
    <t>Marcador para pizarra  de formica color azul</t>
  </si>
  <si>
    <t>Marcador para pizarra  de formica color rojo</t>
  </si>
  <si>
    <t>marcador permanente  punta gruesa color negro</t>
  </si>
  <si>
    <t>Marcador Fluorescente Color Amarillo</t>
  </si>
  <si>
    <t>marcador permanente  punta delgada  color negro</t>
  </si>
  <si>
    <t>Clips Pequeño De Metal De 33mm, Caja De 100 Unidades</t>
  </si>
  <si>
    <t>Clips Jumbo De Metal De 50mm, Caja De 100unidades</t>
  </si>
  <si>
    <t>Grapas Estandar 26/6 De 5000 Grapas</t>
  </si>
  <si>
    <t>Tinta Para Almohadilla Color Negro De 60ml</t>
  </si>
  <si>
    <t>Bolsas De Manila Tamaño Carta</t>
  </si>
  <si>
    <t>Borrador De Goma Para Lápiz Carbón De 2 Pulgadas De Largo X 3/4 Pulgadas De Ancho X 1/2 Pulgada De Grosor</t>
  </si>
  <si>
    <t>Cuaderno Único Forrado Tamaño Oficio De 400paginas</t>
  </si>
  <si>
    <t>Grapadora De Metal Color Negro Con Capacidad De Grapar 25 Hojas De Papel Que Utilice Grapas N° 26/6</t>
  </si>
  <si>
    <t>Corrector Blanco Tipo Lápiz De 7 Ml</t>
  </si>
  <si>
    <t>Lápiz Tinta Color Rojo</t>
  </si>
  <si>
    <t>Libretas Taquigráficas</t>
  </si>
  <si>
    <t>Goma En Barra De 20 Gramos</t>
  </si>
  <si>
    <t>Tape Transparente De 1 Pulgada, 36 Yardas</t>
  </si>
  <si>
    <t>Maskin Tap En Rollo De 1 Pulgada  hasta 40 Yardas de largo</t>
  </si>
  <si>
    <t>Lápiz Tinta Color Negro</t>
  </si>
  <si>
    <t>Lapiz Carbon (docena)</t>
  </si>
  <si>
    <t>Saca Grapas De Color Negro</t>
  </si>
  <si>
    <t>Sobres De Papel Manila Tamaño Legal</t>
  </si>
  <si>
    <t>Grapas De 5,000 Grapa N°9/12</t>
  </si>
  <si>
    <t>Pentaflex tamaño oficio</t>
  </si>
  <si>
    <t>Fastener (cajas)</t>
  </si>
  <si>
    <t xml:space="preserve">Compra de Material de Cristalería </t>
  </si>
  <si>
    <t xml:space="preserve">Compra de Equipo de Laboratorio </t>
  </si>
  <si>
    <t>Tinta pripor  ink jp-30 color negro  para la duplicadora  marca RICOH</t>
  </si>
  <si>
    <t xml:space="preserve">Master JP-12S para Duplicadora marca  RICOH, modelo  LDD120 </t>
  </si>
  <si>
    <t>tinta para impresora PG-210 color negro</t>
  </si>
  <si>
    <t>Tambor  113R672 para la impresora multifuncional  laser  xerox work  center WC5865</t>
  </si>
  <si>
    <t>Toner 6R1552 para la impresora para la impresora multifuncional  laser  xerox work  center WC5865</t>
  </si>
  <si>
    <t>tinta para impresora canon 145 color negro</t>
  </si>
  <si>
    <t>Requisición de compra de Papel de escritorio.</t>
  </si>
  <si>
    <t>Requisición de  productos de papel y carton.</t>
  </si>
  <si>
    <t xml:space="preserve">Archivos  de dos depositos </t>
  </si>
  <si>
    <t xml:space="preserve">escritorios medianos </t>
  </si>
  <si>
    <t xml:space="preserve">escritorios pequeños </t>
  </si>
  <si>
    <t xml:space="preserve">mesas para computadora </t>
  </si>
  <si>
    <t xml:space="preserve">Archivos  de cuatro depositos </t>
  </si>
  <si>
    <t>Ventiladores  de pedestal</t>
  </si>
  <si>
    <t xml:space="preserve">Mesas para juntas para 8 personas </t>
  </si>
  <si>
    <t>Juego de sala para recepcion en el Decanato</t>
  </si>
  <si>
    <t>televisor pantalla lcd de 50 pulg</t>
  </si>
  <si>
    <t>DVD</t>
  </si>
  <si>
    <t xml:space="preserve">camara de video semiprofesional </t>
  </si>
  <si>
    <t>MALETA</t>
  </si>
  <si>
    <t>CARGADOR</t>
  </si>
  <si>
    <t>BATERIAS</t>
  </si>
  <si>
    <t>LUZ DE CAMARA</t>
  </si>
  <si>
    <t>MIXER-AUDIO</t>
  </si>
  <si>
    <t>PEDESTAL MICROFONO</t>
  </si>
  <si>
    <t xml:space="preserve">MICROFONO DE MANO </t>
  </si>
  <si>
    <t>MICROFONO INALAMBRICO</t>
  </si>
  <si>
    <t>TRIPODE</t>
  </si>
  <si>
    <t>GRABADORA DIGITAL</t>
  </si>
  <si>
    <t>CAMARA FOTOGRAFICA</t>
  </si>
  <si>
    <t>MEMORIA CAMARA FOTOGRAFICA</t>
  </si>
  <si>
    <t>COMPUTADORA PORTATIL</t>
  </si>
  <si>
    <t>LECTOR USB/VARIOS PUERTOS</t>
  </si>
  <si>
    <t>MOUSE</t>
  </si>
  <si>
    <t>AUDIFONO</t>
  </si>
  <si>
    <t xml:space="preserve">Disco duro extraible </t>
  </si>
  <si>
    <t>Lector de CD</t>
  </si>
  <si>
    <t xml:space="preserve">Base de pared para televisor </t>
  </si>
  <si>
    <t>Equipo de traducción  para el auditorio "Jesús Aguilar Paz"</t>
  </si>
  <si>
    <t xml:space="preserve">refrescos portatil </t>
  </si>
  <si>
    <t>refrescos en lata</t>
  </si>
  <si>
    <t>galletas de Avena</t>
  </si>
  <si>
    <t>Galletas de mantequilla</t>
  </si>
  <si>
    <t xml:space="preserve">café espreso </t>
  </si>
  <si>
    <t xml:space="preserve">azucar </t>
  </si>
  <si>
    <t xml:space="preserve">cremora </t>
  </si>
  <si>
    <t xml:space="preserve">churros para voquitas </t>
  </si>
  <si>
    <t>Papel bond tamaño  carta base 20 resmas</t>
  </si>
  <si>
    <t>Papel bond tamaño  oficio base 20 resmas</t>
  </si>
  <si>
    <t>Paste Verde Cuadrado Con Esponja (De Fibra Y Esponja) Medidas Aproximadas De 114mm X 73 Mm X 20mm</t>
  </si>
  <si>
    <t xml:space="preserve">Franelas en yarda </t>
  </si>
  <si>
    <t xml:space="preserve">Platos desechables numero 7 Docenas </t>
  </si>
  <si>
    <t xml:space="preserve">vasos desachables numero 7 Docenas </t>
  </si>
  <si>
    <t>vasos termicos numero 8</t>
  </si>
  <si>
    <t>Papel Toalla Individual Para Cocina  De 60 Hojas Dobles  De 2.79 Cmx22.8 Cm Y Un Peso De 160 Gramos Por Rollo.</t>
  </si>
  <si>
    <t>5 fardos de Papel Higiénico  (Hoja Sencilla) De 12 X 4 X 1000 Hojas, Color Blanco</t>
  </si>
  <si>
    <t>150 rollos de Papel Aluminio  Rollo De 8.33 Yardas X12 ( 7.62 Mx304mm)</t>
  </si>
  <si>
    <t xml:space="preserve">12 paquetes de servilletas </t>
  </si>
  <si>
    <t>Papel Manteca De 2.52 Piex11.9pulg</t>
  </si>
  <si>
    <t>Folder tamaño carta ( resma)</t>
  </si>
  <si>
    <t>folder tamaño oficio ( resma)</t>
  </si>
  <si>
    <t>Equipo de traducción para el auditorio</t>
  </si>
  <si>
    <t>Contratación de 12  Profesores por hora cada período académico.</t>
  </si>
  <si>
    <t xml:space="preserve">Infraestructura de la Facultad en condiciones adecuadas  para realizar las actividades académicas y administrativas </t>
  </si>
  <si>
    <t xml:space="preserve">Los Departamentos cuentan con equipo necesario para desarrollar sus asignaturas y sus laboratorios. </t>
  </si>
  <si>
    <t xml:space="preserve">La Facultad cuenta con personal, equipo y material necesario para llevar a cabo sus actividades. </t>
  </si>
  <si>
    <t xml:space="preserve">1 fosa séptica en buenas condiciones </t>
  </si>
  <si>
    <t xml:space="preserve">1 Auditorio en buenas condiciones. </t>
  </si>
  <si>
    <t>Mantenimiento adecuado del Edificio I-1</t>
  </si>
  <si>
    <t xml:space="preserve">1 Taller de Mantenimiento </t>
  </si>
  <si>
    <t xml:space="preserve">1 Mantenimiento preventivo del Edificio. </t>
  </si>
  <si>
    <t xml:space="preserve">Mantenimiento de maquinaria y equipo de la Facultad. </t>
  </si>
  <si>
    <t xml:space="preserve">1 Gestión. </t>
  </si>
  <si>
    <t>Mantenimiento Preventivo y Correctivo del Equipo de Laboratorio de la Facultad.</t>
  </si>
  <si>
    <t xml:space="preserve">Gestiones para presentación de macroproyectos ante la SEAPI y la Rectoría. </t>
  </si>
  <si>
    <t>Requisiciones de compra de insumos necesarios para el desarrollo de actividades académicas y administrativas de la Facultad.</t>
  </si>
  <si>
    <t>1 requisición por período</t>
  </si>
  <si>
    <t xml:space="preserve">1 gestión. </t>
  </si>
  <si>
    <t xml:space="preserve">Mantenimiento de las Instalaciones y equipo con que cuenta la Facultad, Buen Funcionamiento de las actividades administrativas y financieras de la Facultad. </t>
  </si>
  <si>
    <t xml:space="preserve">Oficios, ordenes de compra, informes, reportes, fotografías, etc. </t>
  </si>
  <si>
    <t xml:space="preserve">Personal Docente, administrativo, técnico, de servisio y estudiantes de la Facultad. </t>
  </si>
  <si>
    <t>Todo el personal Técnico, Administrativo y de servicio de la Facultad, Dirección-Administración.</t>
  </si>
  <si>
    <t>Documento curricular de la carrera de Alimentos elaborado.</t>
  </si>
  <si>
    <r>
      <rPr>
        <strike/>
        <sz val="12"/>
        <rFont val="Calibri"/>
        <family val="2"/>
      </rPr>
      <t>Oficio de</t>
    </r>
    <r>
      <rPr>
        <sz val="12"/>
        <rFont val="Calibri"/>
        <family val="2"/>
      </rPr>
      <t xml:space="preserve"> aprobacion de los Curriculos de las carreras de: Quimica y Farmacia, Alimentos y Quimica.</t>
    </r>
  </si>
  <si>
    <t>La Facultad fortalece los sistemas de planificación.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</si>
</sst>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L.-480A]\ * #,##0.00_ ;_ [$L.-480A]\ * \-#,##0.00_ ;_ [$L.-480A]\ * &quot;-&quot;??_ ;_ @_ "/>
  </numFmts>
  <fonts count="8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name val="Calibri"/>
      <family val="2"/>
    </font>
    <font>
      <sz val="12"/>
      <color rgb="FFFF0000"/>
      <name val="Calibri"/>
      <family val="2"/>
      <scheme val="minor"/>
    </font>
    <font>
      <sz val="12"/>
      <color rgb="FFFF0000"/>
      <name val="Calibri"/>
      <family val="2"/>
    </font>
    <font>
      <b/>
      <sz val="12"/>
      <color theme="3"/>
      <name val="Calibri"/>
      <family val="2"/>
    </font>
    <font>
      <b/>
      <sz val="12"/>
      <color rgb="FF002060"/>
      <name val="Calibri"/>
      <family val="2"/>
      <scheme val="minor"/>
    </font>
    <font>
      <sz val="12"/>
      <color theme="1"/>
      <name val="Calibri"/>
      <family val="2"/>
    </font>
    <font>
      <sz val="12"/>
      <color rgb="FF000000"/>
      <name val="Calibri"/>
      <family val="2"/>
    </font>
    <font>
      <sz val="11"/>
      <color rgb="FFC00000"/>
      <name val="Calibri"/>
      <family val="2"/>
      <scheme val="minor"/>
    </font>
    <font>
      <sz val="11"/>
      <color rgb="FFFF0000"/>
      <name val="Calibri"/>
      <family val="2"/>
      <scheme val="minor"/>
    </font>
    <font>
      <sz val="14"/>
      <color rgb="FFFF0000"/>
      <name val="Calibri"/>
      <family val="2"/>
      <scheme val="minor"/>
    </font>
    <font>
      <b/>
      <sz val="11"/>
      <color rgb="FFFF0000"/>
      <name val="Calibri"/>
      <family val="2"/>
      <scheme val="minor"/>
    </font>
    <font>
      <b/>
      <sz val="12"/>
      <color rgb="FF003366"/>
      <name val="Calibri"/>
      <family val="2"/>
    </font>
    <font>
      <b/>
      <sz val="11"/>
      <color rgb="FF003366"/>
      <name val="Calibri"/>
      <family val="2"/>
    </font>
    <font>
      <sz val="11"/>
      <color rgb="FF000000"/>
      <name val="Calibri"/>
      <family val="2"/>
    </font>
    <font>
      <strike/>
      <sz val="12"/>
      <name val="Calibri"/>
      <family val="2"/>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0" tint="-4.9989318521683403E-2"/>
        <bgColor indexed="64"/>
      </patternFill>
    </fill>
    <fill>
      <patternFill patternType="solid">
        <fgColor rgb="FFFFFF00"/>
        <bgColor rgb="FF000000"/>
      </patternFill>
    </fill>
    <fill>
      <patternFill patternType="solid">
        <fgColor rgb="FFEEECE1"/>
        <bgColor rgb="FF000000"/>
      </patternFill>
    </fill>
    <fill>
      <patternFill patternType="solid">
        <fgColor theme="7" tint="0.79998168889431442"/>
        <bgColor rgb="FF000000"/>
      </patternFill>
    </fill>
    <fill>
      <patternFill patternType="solid">
        <fgColor theme="7" tint="0.79998168889431442"/>
        <bgColor indexed="64"/>
      </patternFill>
    </fill>
    <fill>
      <patternFill patternType="solid">
        <fgColor rgb="FFFFFFFF"/>
        <bgColor rgb="FF000000"/>
      </patternFill>
    </fill>
    <fill>
      <patternFill patternType="solid">
        <fgColor theme="0"/>
        <bgColor rgb="FF000000"/>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7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11" borderId="0" xfId="0" applyFont="1" applyFill="1" applyAlignment="1">
      <alignment horizontal="left" vertical="center"/>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2" fontId="55" fillId="0" borderId="0" xfId="18" applyNumberFormat="1" applyFont="1" applyAlignment="1">
      <alignment vertical="center"/>
    </xf>
    <xf numFmtId="172"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52" fillId="11" borderId="0" xfId="10" applyNumberFormat="1" applyFont="1" applyFill="1" applyAlignment="1">
      <alignment horizontal="center" vertical="center"/>
    </xf>
    <xf numFmtId="0" fontId="65"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2"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70" fillId="0" borderId="27" xfId="0" applyFont="1" applyBorder="1" applyAlignment="1">
      <alignment horizontal="center" vertical="center" wrapText="1"/>
    </xf>
    <xf numFmtId="0" fontId="29" fillId="23" borderId="27" xfId="0" applyFont="1" applyFill="1" applyBorder="1" applyAlignment="1" applyProtection="1">
      <alignment vertical="top" wrapText="1"/>
      <protection locked="0"/>
    </xf>
    <xf numFmtId="0" fontId="37" fillId="0" borderId="26" xfId="0" applyFont="1" applyFill="1" applyBorder="1" applyAlignment="1">
      <alignment vertical="top" wrapText="1"/>
    </xf>
    <xf numFmtId="0" fontId="37" fillId="2" borderId="30" xfId="0" applyFont="1" applyFill="1" applyBorder="1" applyAlignment="1">
      <alignment vertical="top" wrapText="1"/>
    </xf>
    <xf numFmtId="0" fontId="71" fillId="23" borderId="26" xfId="0" applyFont="1" applyFill="1" applyBorder="1" applyAlignment="1" applyProtection="1">
      <alignment horizontal="center" vertical="center" wrapText="1"/>
      <protection locked="0"/>
    </xf>
    <xf numFmtId="0" fontId="32" fillId="0" borderId="26" xfId="0" applyFont="1" applyBorder="1" applyAlignment="1">
      <alignment horizontal="left" vertical="center" wrapText="1"/>
    </xf>
    <xf numFmtId="2" fontId="29" fillId="0" borderId="26" xfId="19" applyNumberFormat="1" applyFont="1" applyFill="1" applyBorder="1" applyAlignment="1">
      <alignment horizontal="center" vertical="center" wrapText="1"/>
    </xf>
    <xf numFmtId="0" fontId="38" fillId="0" borderId="30" xfId="19" applyFont="1" applyBorder="1" applyAlignment="1">
      <alignment vertical="center" wrapText="1"/>
    </xf>
    <xf numFmtId="0" fontId="38" fillId="0" borderId="30" xfId="19" applyFont="1" applyBorder="1" applyAlignment="1">
      <alignment horizontal="center" vertical="center" wrapText="1"/>
    </xf>
    <xf numFmtId="174" fontId="33" fillId="0" borderId="26" xfId="19" applyNumberFormat="1" applyFont="1" applyBorder="1" applyAlignment="1">
      <alignment horizontal="center" vertical="center" wrapText="1"/>
    </xf>
    <xf numFmtId="0" fontId="38" fillId="0" borderId="26" xfId="19" applyFont="1" applyBorder="1" applyAlignment="1">
      <alignment horizontal="left" vertical="center" wrapText="1"/>
    </xf>
    <xf numFmtId="43" fontId="39" fillId="0" borderId="26" xfId="18" applyFont="1" applyBorder="1" applyAlignment="1">
      <alignment horizontal="center" vertical="center" wrapText="1"/>
    </xf>
    <xf numFmtId="172" fontId="33" fillId="2" borderId="26" xfId="18" applyNumberFormat="1" applyFont="1" applyFill="1" applyBorder="1" applyAlignment="1">
      <alignment horizontal="center" vertical="center" wrapText="1"/>
    </xf>
    <xf numFmtId="9" fontId="33" fillId="2" borderId="26" xfId="19" applyNumberFormat="1" applyFont="1" applyFill="1" applyBorder="1" applyAlignment="1">
      <alignment horizontal="center" vertical="center" wrapText="1"/>
    </xf>
    <xf numFmtId="0" fontId="74" fillId="0" borderId="26" xfId="19" applyFont="1" applyBorder="1" applyAlignment="1">
      <alignment horizontal="center" vertical="center" wrapText="1"/>
    </xf>
    <xf numFmtId="0" fontId="33" fillId="2" borderId="26" xfId="19" applyFont="1" applyFill="1" applyBorder="1" applyAlignment="1">
      <alignment horizontal="left" vertical="center" wrapText="1"/>
    </xf>
    <xf numFmtId="0" fontId="33" fillId="3" borderId="26" xfId="19" applyFont="1" applyFill="1" applyBorder="1" applyAlignment="1">
      <alignment horizontal="left" vertical="center" wrapText="1"/>
    </xf>
    <xf numFmtId="9" fontId="32" fillId="0" borderId="26" xfId="17" applyFont="1" applyBorder="1" applyAlignment="1">
      <alignment horizontal="center" vertical="center"/>
    </xf>
    <xf numFmtId="0" fontId="32" fillId="2" borderId="26" xfId="0" applyFont="1" applyFill="1" applyBorder="1" applyAlignment="1">
      <alignment horizontal="left" vertical="center" wrapText="1"/>
    </xf>
    <xf numFmtId="0" fontId="70" fillId="0" borderId="26" xfId="0" applyFont="1" applyBorder="1" applyAlignment="1">
      <alignment horizontal="center" vertical="center" wrapText="1"/>
    </xf>
    <xf numFmtId="0" fontId="0" fillId="0" borderId="26" xfId="0" applyBorder="1"/>
    <xf numFmtId="43" fontId="0" fillId="0" borderId="26" xfId="18" applyFont="1" applyBorder="1"/>
    <xf numFmtId="0" fontId="32" fillId="0" borderId="30" xfId="0" applyFont="1" applyBorder="1" applyAlignment="1">
      <alignment horizontal="center" vertical="center" wrapText="1"/>
    </xf>
    <xf numFmtId="9" fontId="32" fillId="0" borderId="27" xfId="0" applyNumberFormat="1" applyFont="1" applyBorder="1" applyAlignment="1">
      <alignment horizontal="center" vertical="center" wrapText="1"/>
    </xf>
    <xf numFmtId="43" fontId="32" fillId="0" borderId="27" xfId="18" applyFont="1" applyBorder="1" applyAlignment="1">
      <alignment horizontal="center" vertical="center" wrapText="1"/>
    </xf>
    <xf numFmtId="43" fontId="32" fillId="0" borderId="27" xfId="18" applyFont="1" applyBorder="1" applyAlignment="1">
      <alignment vertical="center" wrapText="1"/>
    </xf>
    <xf numFmtId="172" fontId="32" fillId="0" borderId="26" xfId="18" applyNumberFormat="1" applyFont="1" applyBorder="1" applyAlignment="1">
      <alignment horizontal="center" vertical="center" wrapText="1"/>
    </xf>
    <xf numFmtId="0" fontId="32" fillId="0" borderId="26" xfId="0" applyFont="1" applyFill="1" applyBorder="1" applyAlignment="1">
      <alignment horizontal="left" vertical="center" wrapText="1"/>
    </xf>
    <xf numFmtId="0" fontId="75" fillId="0" borderId="26" xfId="0" applyFont="1" applyBorder="1" applyAlignment="1">
      <alignment horizontal="center" vertical="center" wrapText="1"/>
    </xf>
    <xf numFmtId="172" fontId="32" fillId="0" borderId="26" xfId="18" applyNumberFormat="1" applyFont="1" applyBorder="1" applyAlignment="1">
      <alignment vertical="center" wrapText="1"/>
    </xf>
    <xf numFmtId="43" fontId="32" fillId="0" borderId="26" xfId="18" applyFont="1" applyBorder="1" applyAlignment="1">
      <alignment vertical="center" wrapText="1"/>
    </xf>
    <xf numFmtId="9" fontId="32" fillId="0" borderId="26" xfId="0" applyNumberFormat="1" applyFont="1" applyBorder="1" applyAlignment="1">
      <alignment vertical="center" wrapText="1"/>
    </xf>
    <xf numFmtId="0" fontId="32" fillId="0" borderId="30" xfId="0" applyFont="1" applyFill="1" applyBorder="1" applyAlignment="1">
      <alignment vertical="center" wrapText="1"/>
    </xf>
    <xf numFmtId="9" fontId="32" fillId="0" borderId="27" xfId="0" applyNumberFormat="1" applyFont="1" applyBorder="1" applyAlignment="1">
      <alignment vertical="center" wrapText="1"/>
    </xf>
    <xf numFmtId="0" fontId="32" fillId="0" borderId="26" xfId="0" applyFont="1" applyFill="1" applyBorder="1" applyAlignment="1">
      <alignment vertical="center" wrapText="1"/>
    </xf>
    <xf numFmtId="0" fontId="33" fillId="0" borderId="26" xfId="19" applyFont="1" applyFill="1" applyBorder="1" applyAlignment="1">
      <alignment horizontal="left" vertical="center" wrapText="1"/>
    </xf>
    <xf numFmtId="9"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3" fillId="0" borderId="26" xfId="19" applyFont="1" applyFill="1" applyBorder="1" applyAlignment="1">
      <alignment vertical="top" wrapText="1"/>
    </xf>
    <xf numFmtId="0" fontId="76" fillId="0" borderId="26" xfId="19" applyFont="1" applyFill="1" applyBorder="1" applyAlignment="1">
      <alignment horizontal="center" vertical="center" wrapText="1"/>
    </xf>
    <xf numFmtId="1" fontId="33" fillId="0" borderId="26" xfId="19" applyNumberFormat="1" applyFont="1" applyFill="1" applyBorder="1" applyAlignment="1">
      <alignment horizontal="center" vertical="center" wrapText="1"/>
    </xf>
    <xf numFmtId="0" fontId="76" fillId="0" borderId="26" xfId="19" applyFont="1" applyFill="1" applyBorder="1" applyAlignment="1">
      <alignment horizontal="left" vertical="top" wrapText="1"/>
    </xf>
    <xf numFmtId="0" fontId="33" fillId="0" borderId="30" xfId="19" applyFont="1" applyFill="1" applyBorder="1" applyAlignment="1">
      <alignment horizontal="left" vertical="center" wrapText="1"/>
    </xf>
    <xf numFmtId="9" fontId="33" fillId="0" borderId="30" xfId="17" applyFont="1" applyFill="1" applyBorder="1" applyAlignment="1">
      <alignment horizontal="center" vertical="center" wrapText="1"/>
    </xf>
    <xf numFmtId="43" fontId="33" fillId="0" borderId="30" xfId="18" applyFont="1" applyFill="1" applyBorder="1" applyAlignment="1">
      <alignment horizontal="center" vertical="center" wrapText="1"/>
    </xf>
    <xf numFmtId="0" fontId="33" fillId="0" borderId="30" xfId="19" applyFont="1" applyFill="1" applyBorder="1" applyAlignment="1">
      <alignment horizontal="center" vertical="center" wrapText="1"/>
    </xf>
    <xf numFmtId="2" fontId="29" fillId="0" borderId="30" xfId="19" applyNumberFormat="1" applyFont="1" applyFill="1" applyBorder="1" applyAlignment="1">
      <alignment horizontal="center" vertical="center" wrapText="1"/>
    </xf>
    <xf numFmtId="172" fontId="32" fillId="0" borderId="26" xfId="18" applyNumberFormat="1" applyFont="1" applyFill="1" applyBorder="1" applyAlignment="1">
      <alignment horizontal="center" vertical="center" wrapText="1"/>
    </xf>
    <xf numFmtId="9" fontId="32" fillId="0" borderId="26" xfId="17" applyFont="1" applyBorder="1" applyAlignment="1">
      <alignment horizontal="center" vertical="center" wrapText="1"/>
    </xf>
    <xf numFmtId="0" fontId="0" fillId="0" borderId="26" xfId="0" applyBorder="1" applyAlignment="1">
      <alignment horizontal="left" vertical="top" wrapText="1"/>
    </xf>
    <xf numFmtId="0" fontId="32" fillId="0" borderId="26" xfId="0" applyFont="1" applyBorder="1" applyAlignment="1">
      <alignment horizontal="left" vertical="top" wrapText="1"/>
    </xf>
    <xf numFmtId="1" fontId="32" fillId="0" borderId="26" xfId="0" applyNumberFormat="1" applyFont="1" applyBorder="1" applyAlignment="1">
      <alignment horizontal="center" vertical="center"/>
    </xf>
    <xf numFmtId="9" fontId="32" fillId="0" borderId="26" xfId="17" applyFont="1" applyFill="1" applyBorder="1" applyAlignment="1">
      <alignment horizontal="center" vertical="center" wrapText="1"/>
    </xf>
    <xf numFmtId="0" fontId="47" fillId="0" borderId="26" xfId="0" applyFont="1" applyBorder="1" applyAlignment="1">
      <alignment horizontal="center" vertical="center" wrapText="1"/>
    </xf>
    <xf numFmtId="0" fontId="32" fillId="3" borderId="26" xfId="0" applyFont="1" applyFill="1" applyBorder="1" applyAlignment="1">
      <alignment horizontal="left" vertical="top" wrapText="1"/>
    </xf>
    <xf numFmtId="0" fontId="32" fillId="0" borderId="26" xfId="0" applyFont="1" applyBorder="1" applyAlignment="1">
      <alignment vertical="top" wrapText="1"/>
    </xf>
    <xf numFmtId="4" fontId="33" fillId="0" borderId="26" xfId="19" applyNumberFormat="1" applyFont="1" applyFill="1" applyBorder="1" applyAlignment="1">
      <alignment horizontal="center" vertical="center" wrapText="1"/>
    </xf>
    <xf numFmtId="0" fontId="33" fillId="0" borderId="26" xfId="0" applyFont="1" applyFill="1" applyBorder="1" applyAlignment="1">
      <alignment horizontal="left" vertical="center" wrapText="1"/>
    </xf>
    <xf numFmtId="0" fontId="77" fillId="0" borderId="26" xfId="0" applyFont="1" applyFill="1" applyBorder="1" applyAlignment="1">
      <alignment horizontal="left" vertical="center" wrapText="1"/>
    </xf>
    <xf numFmtId="0" fontId="77" fillId="24" borderId="26" xfId="0" applyFont="1" applyFill="1" applyBorder="1" applyAlignment="1">
      <alignment horizontal="left" vertical="center" wrapText="1"/>
    </xf>
    <xf numFmtId="0" fontId="29" fillId="0" borderId="26" xfId="19" applyFont="1" applyBorder="1" applyAlignment="1">
      <alignment horizontal="center" vertical="center" wrapText="1"/>
    </xf>
    <xf numFmtId="0" fontId="38" fillId="0" borderId="30" xfId="19" applyFont="1" applyBorder="1" applyAlignment="1">
      <alignment horizontal="center" vertical="center" wrapText="1"/>
    </xf>
    <xf numFmtId="0" fontId="63" fillId="0" borderId="30" xfId="19" applyFont="1" applyFill="1" applyBorder="1" applyAlignment="1">
      <alignment horizontal="center" vertical="center" wrapText="1"/>
    </xf>
    <xf numFmtId="0" fontId="77" fillId="2" borderId="26" xfId="0" applyFont="1" applyFill="1" applyBorder="1" applyAlignment="1">
      <alignment horizontal="left" vertical="center" wrapText="1"/>
    </xf>
    <xf numFmtId="0" fontId="29" fillId="0" borderId="26" xfId="19" applyFont="1" applyBorder="1" applyAlignment="1">
      <alignment horizontal="center" vertical="center" wrapText="1"/>
    </xf>
    <xf numFmtId="0" fontId="38" fillId="0" borderId="30" xfId="19" applyFont="1" applyBorder="1" applyAlignment="1">
      <alignment horizontal="center" vertical="center" wrapText="1"/>
    </xf>
    <xf numFmtId="0" fontId="64" fillId="0" borderId="30" xfId="0" applyFont="1" applyBorder="1" applyAlignment="1">
      <alignment horizontal="center" vertical="center" wrapText="1"/>
    </xf>
    <xf numFmtId="0" fontId="33" fillId="0" borderId="30" xfId="19" applyFont="1" applyBorder="1" applyAlignment="1">
      <alignment horizontal="center" vertical="center" wrapText="1"/>
    </xf>
    <xf numFmtId="0" fontId="32" fillId="0" borderId="30" xfId="0" applyFont="1" applyBorder="1" applyAlignment="1">
      <alignment horizontal="center" vertical="center" wrapText="1"/>
    </xf>
    <xf numFmtId="0" fontId="37" fillId="0" borderId="26" xfId="19" applyFont="1" applyBorder="1" applyAlignment="1">
      <alignment horizontal="center" vertical="center" wrapText="1"/>
    </xf>
    <xf numFmtId="0" fontId="8" fillId="0" borderId="26" xfId="19" applyBorder="1" applyAlignment="1">
      <alignment vertical="top"/>
    </xf>
    <xf numFmtId="0" fontId="77" fillId="25" borderId="26" xfId="0" applyFont="1" applyFill="1" applyBorder="1" applyAlignment="1">
      <alignment horizontal="left" vertical="center" wrapText="1"/>
    </xf>
    <xf numFmtId="0" fontId="38" fillId="2" borderId="26" xfId="19" applyFont="1" applyFill="1" applyBorder="1" applyAlignment="1">
      <alignment horizontal="left" vertical="center" wrapText="1"/>
    </xf>
    <xf numFmtId="0" fontId="26" fillId="0" borderId="26" xfId="19" applyFont="1" applyBorder="1" applyAlignment="1">
      <alignment vertical="top" wrapText="1"/>
    </xf>
    <xf numFmtId="0" fontId="37" fillId="0" borderId="26" xfId="19" applyFont="1" applyBorder="1" applyAlignment="1" applyProtection="1">
      <alignment horizontal="center" vertical="center" wrapText="1"/>
      <protection locked="0"/>
    </xf>
    <xf numFmtId="2" fontId="74" fillId="0" borderId="26" xfId="19" applyNumberFormat="1" applyFont="1" applyBorder="1" applyAlignment="1">
      <alignment horizontal="center" vertical="center" wrapText="1"/>
    </xf>
    <xf numFmtId="0" fontId="32" fillId="2" borderId="26" xfId="0" applyFont="1" applyFill="1" applyBorder="1" applyAlignment="1">
      <alignment vertical="top" wrapText="1"/>
    </xf>
    <xf numFmtId="2" fontId="47" fillId="0" borderId="26" xfId="0" applyNumberFormat="1" applyFont="1" applyBorder="1" applyAlignment="1">
      <alignment horizontal="center" vertical="center" wrapText="1"/>
    </xf>
    <xf numFmtId="0" fontId="4" fillId="0" borderId="0" xfId="0" applyFont="1" applyFill="1"/>
    <xf numFmtId="0" fontId="4" fillId="0" borderId="0" xfId="0" applyFont="1"/>
    <xf numFmtId="0" fontId="35" fillId="0" borderId="13" xfId="16" applyFont="1" applyFill="1" applyBorder="1" applyAlignment="1" applyProtection="1">
      <alignment vertical="top"/>
      <protection locked="0"/>
    </xf>
    <xf numFmtId="0" fontId="33" fillId="21" borderId="27" xfId="0" applyFont="1" applyFill="1" applyBorder="1" applyAlignment="1" applyProtection="1">
      <alignment horizontal="center" vertical="center" wrapText="1"/>
      <protection locked="0"/>
    </xf>
    <xf numFmtId="0" fontId="33" fillId="10" borderId="16" xfId="16" applyFont="1" applyFill="1" applyBorder="1" applyAlignment="1">
      <alignment vertical="center"/>
    </xf>
    <xf numFmtId="0" fontId="74" fillId="23" borderId="27" xfId="0" applyFont="1" applyFill="1" applyBorder="1" applyAlignment="1" applyProtection="1">
      <alignment horizontal="center" vertical="center" wrapText="1"/>
      <protection locked="0"/>
    </xf>
    <xf numFmtId="9" fontId="32" fillId="2" borderId="26" xfId="0" applyNumberFormat="1" applyFont="1" applyFill="1" applyBorder="1" applyAlignment="1">
      <alignment horizontal="center" vertical="center" wrapText="1"/>
    </xf>
    <xf numFmtId="0" fontId="47" fillId="2"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33" fillId="23" borderId="27" xfId="0" applyFont="1" applyFill="1" applyBorder="1" applyAlignment="1" applyProtection="1">
      <alignment horizontal="center" vertical="center" wrapText="1"/>
      <protection locked="0"/>
    </xf>
    <xf numFmtId="0" fontId="35" fillId="2" borderId="27" xfId="0" applyFont="1" applyFill="1" applyBorder="1" applyAlignment="1">
      <alignment horizontal="center" vertical="center" wrapText="1"/>
    </xf>
    <xf numFmtId="0" fontId="37" fillId="2" borderId="26" xfId="0" applyFont="1" applyFill="1" applyBorder="1" applyAlignment="1">
      <alignment vertical="top" wrapText="1"/>
    </xf>
    <xf numFmtId="0" fontId="29" fillId="0" borderId="26" xfId="19" applyFont="1" applyBorder="1" applyAlignment="1">
      <alignment horizontal="center" vertical="center" wrapText="1"/>
    </xf>
    <xf numFmtId="0" fontId="33"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26" xfId="0" applyFont="1" applyBorder="1" applyAlignment="1">
      <alignment horizontal="center" vertical="center" wrapText="1"/>
    </xf>
    <xf numFmtId="2" fontId="52" fillId="11" borderId="0" xfId="10" applyNumberFormat="1" applyFont="1" applyFill="1" applyAlignment="1">
      <alignment horizontal="center" vertical="center"/>
    </xf>
    <xf numFmtId="0" fontId="22" fillId="5" borderId="26" xfId="0" applyFont="1" applyFill="1" applyBorder="1" applyAlignment="1">
      <alignment horizontal="center" vertical="center"/>
    </xf>
    <xf numFmtId="0" fontId="38" fillId="2" borderId="30" xfId="19" applyFont="1" applyFill="1" applyBorder="1" applyAlignment="1">
      <alignment vertical="center" wrapText="1"/>
    </xf>
    <xf numFmtId="174" fontId="33" fillId="2" borderId="26" xfId="19" applyNumberFormat="1" applyFont="1" applyFill="1" applyBorder="1" applyAlignment="1">
      <alignment horizontal="center" vertical="center" wrapText="1"/>
    </xf>
    <xf numFmtId="0" fontId="22" fillId="5" borderId="33" xfId="0" applyFont="1" applyFill="1" applyBorder="1" applyAlignment="1">
      <alignment vertical="center"/>
    </xf>
    <xf numFmtId="0" fontId="22" fillId="5" borderId="26" xfId="0" applyNumberFormat="1" applyFont="1" applyFill="1" applyBorder="1" applyAlignment="1">
      <alignment horizontal="center" vertical="center"/>
    </xf>
    <xf numFmtId="3" fontId="33" fillId="2" borderId="26" xfId="19" applyNumberFormat="1" applyFont="1" applyFill="1" applyBorder="1" applyAlignment="1">
      <alignment horizontal="center" vertical="center" wrapText="1"/>
    </xf>
    <xf numFmtId="9" fontId="33" fillId="2" borderId="26" xfId="17" applyFont="1" applyFill="1" applyBorder="1" applyAlignment="1">
      <alignment horizontal="center" vertical="center" wrapText="1"/>
    </xf>
    <xf numFmtId="174" fontId="33" fillId="2" borderId="26" xfId="18" applyNumberFormat="1" applyFont="1" applyFill="1" applyBorder="1" applyAlignment="1">
      <alignment horizontal="center" vertical="center" wrapText="1"/>
    </xf>
    <xf numFmtId="174" fontId="39" fillId="0" borderId="26" xfId="19" applyNumberFormat="1" applyFont="1" applyBorder="1" applyAlignment="1">
      <alignment horizontal="center" vertical="center" wrapText="1"/>
    </xf>
    <xf numFmtId="44" fontId="39" fillId="0" borderId="26" xfId="10" applyFont="1" applyBorder="1" applyAlignment="1">
      <alignment horizontal="center" vertical="center" wrapText="1"/>
    </xf>
    <xf numFmtId="0" fontId="29" fillId="0" borderId="30" xfId="19" applyFont="1" applyBorder="1" applyAlignment="1">
      <alignment horizontal="center" vertical="center" wrapText="1"/>
    </xf>
    <xf numFmtId="0" fontId="33" fillId="0" borderId="30" xfId="19" applyFont="1" applyBorder="1" applyAlignment="1">
      <alignment horizontal="center" vertical="center" wrapText="1"/>
    </xf>
    <xf numFmtId="0" fontId="33" fillId="2" borderId="30" xfId="19" applyFont="1" applyFill="1" applyBorder="1" applyAlignment="1">
      <alignment horizontal="center" vertical="center" wrapText="1"/>
    </xf>
    <xf numFmtId="0" fontId="32" fillId="0" borderId="26" xfId="0" applyFont="1" applyBorder="1" applyAlignment="1">
      <alignment horizontal="center" vertical="center" wrapText="1"/>
    </xf>
    <xf numFmtId="0" fontId="33" fillId="2" borderId="30"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26" xfId="16" applyFont="1" applyBorder="1" applyAlignment="1">
      <alignment horizontal="center" vertical="center" wrapText="1"/>
    </xf>
    <xf numFmtId="0" fontId="32" fillId="0" borderId="26" xfId="0" applyFont="1" applyBorder="1" applyAlignment="1">
      <alignment horizontal="center" vertical="center" wrapText="1"/>
    </xf>
    <xf numFmtId="0" fontId="37" fillId="2" borderId="30" xfId="0" applyFont="1" applyFill="1" applyBorder="1" applyAlignment="1">
      <alignment vertical="top" wrapText="1"/>
    </xf>
    <xf numFmtId="9" fontId="37" fillId="0" borderId="30" xfId="0" applyNumberFormat="1" applyFont="1" applyFill="1" applyBorder="1" applyAlignment="1">
      <alignment horizontal="center" vertical="center" wrapText="1"/>
    </xf>
    <xf numFmtId="0" fontId="70" fillId="0" borderId="30" xfId="0" applyFont="1" applyBorder="1" applyAlignment="1">
      <alignment horizontal="center" vertical="center" wrapText="1"/>
    </xf>
    <xf numFmtId="0" fontId="37" fillId="0" borderId="30" xfId="0" applyFont="1" applyBorder="1" applyAlignment="1">
      <alignment horizontal="center" vertical="center" wrapText="1"/>
    </xf>
    <xf numFmtId="0" fontId="33" fillId="0" borderId="30" xfId="19" applyFont="1" applyBorder="1" applyAlignment="1">
      <alignment horizontal="left" vertical="center" wrapText="1"/>
    </xf>
    <xf numFmtId="9" fontId="33" fillId="0" borderId="30" xfId="19" applyNumberFormat="1" applyFont="1" applyBorder="1" applyAlignment="1">
      <alignment horizontal="center" vertical="center" wrapText="1"/>
    </xf>
    <xf numFmtId="43" fontId="33" fillId="0" borderId="30" xfId="18" applyFont="1" applyBorder="1" applyAlignment="1">
      <alignment horizontal="center" vertical="center" wrapText="1"/>
    </xf>
    <xf numFmtId="43" fontId="33" fillId="0" borderId="30" xfId="18" applyNumberFormat="1" applyFont="1" applyBorder="1" applyAlignment="1">
      <alignment horizontal="center" vertical="center" wrapText="1"/>
    </xf>
    <xf numFmtId="1" fontId="33" fillId="0" borderId="26" xfId="19" applyNumberFormat="1" applyFont="1" applyBorder="1" applyAlignment="1">
      <alignment horizontal="center" vertical="center" wrapText="1"/>
    </xf>
    <xf numFmtId="172" fontId="33" fillId="2" borderId="26" xfId="19" applyNumberFormat="1" applyFont="1" applyFill="1" applyBorder="1" applyAlignment="1">
      <alignment horizontal="center" vertical="center" wrapText="1"/>
    </xf>
    <xf numFmtId="0" fontId="33" fillId="2" borderId="27" xfId="19" applyFont="1" applyFill="1" applyBorder="1" applyAlignment="1">
      <alignment vertical="center" wrapText="1"/>
    </xf>
    <xf numFmtId="0" fontId="32" fillId="2" borderId="27" xfId="0" applyFont="1" applyFill="1" applyBorder="1" applyAlignment="1">
      <alignment vertical="center" wrapText="1"/>
    </xf>
    <xf numFmtId="44" fontId="33" fillId="2" borderId="26" xfId="10" applyFont="1" applyFill="1" applyBorder="1" applyAlignment="1">
      <alignment horizontal="center" vertical="center" wrapText="1"/>
    </xf>
    <xf numFmtId="0" fontId="79" fillId="0" borderId="0" xfId="0" applyFont="1" applyAlignment="1">
      <alignment vertical="center"/>
    </xf>
    <xf numFmtId="0" fontId="80" fillId="0" borderId="0" xfId="0" applyFont="1" applyAlignment="1">
      <alignment vertical="center"/>
    </xf>
    <xf numFmtId="44" fontId="0" fillId="0" borderId="26" xfId="10" applyFont="1" applyBorder="1"/>
    <xf numFmtId="9" fontId="39" fillId="0" borderId="26" xfId="17" applyFont="1" applyFill="1" applyBorder="1" applyAlignment="1">
      <alignment horizontal="center" vertical="center"/>
    </xf>
    <xf numFmtId="172" fontId="39" fillId="0" borderId="26" xfId="19" applyNumberFormat="1" applyFont="1" applyBorder="1" applyAlignment="1">
      <alignment horizontal="center" vertical="center" wrapText="1"/>
    </xf>
    <xf numFmtId="44" fontId="32" fillId="0" borderId="26" xfId="10" applyFont="1" applyBorder="1" applyAlignment="1">
      <alignment horizontal="center" vertical="center"/>
    </xf>
    <xf numFmtId="44" fontId="39" fillId="0" borderId="26" xfId="10" applyFont="1" applyFill="1" applyBorder="1" applyAlignment="1">
      <alignment horizontal="center" vertical="center"/>
    </xf>
    <xf numFmtId="41" fontId="23" fillId="11" borderId="32" xfId="0" applyNumberFormat="1" applyFont="1" applyFill="1" applyBorder="1" applyAlignment="1">
      <alignment horizontal="center" vertical="center" wrapText="1"/>
    </xf>
    <xf numFmtId="41" fontId="21" fillId="6" borderId="26"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0" fillId="2" borderId="0" xfId="0" applyFill="1" applyAlignment="1">
      <alignment vertical="center"/>
    </xf>
    <xf numFmtId="0"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1" fillId="2" borderId="0" xfId="0" applyNumberFormat="1" applyFont="1" applyFill="1" applyBorder="1" applyAlignment="1">
      <alignment vertical="center"/>
    </xf>
    <xf numFmtId="41" fontId="21" fillId="2" borderId="0" xfId="0" applyNumberFormat="1" applyFont="1" applyFill="1" applyBorder="1" applyAlignment="1">
      <alignment horizontal="center" vertical="center"/>
    </xf>
    <xf numFmtId="0" fontId="81" fillId="2" borderId="0" xfId="0" applyFont="1" applyFill="1" applyAlignment="1">
      <alignment horizontal="left" vertical="center"/>
    </xf>
    <xf numFmtId="44" fontId="33" fillId="0" borderId="26" xfId="10" applyFont="1" applyFill="1" applyBorder="1" applyAlignment="1">
      <alignment horizontal="center" vertical="center" wrapText="1"/>
    </xf>
    <xf numFmtId="174" fontId="33" fillId="2" borderId="26" xfId="10" applyNumberFormat="1" applyFont="1" applyFill="1" applyBorder="1" applyAlignment="1">
      <alignment horizontal="center" vertical="center" wrapText="1"/>
    </xf>
    <xf numFmtId="172" fontId="33" fillId="0" borderId="26" xfId="19" applyNumberFormat="1" applyFont="1" applyFill="1" applyBorder="1" applyAlignment="1">
      <alignment horizontal="center" vertical="center" wrapText="1"/>
    </xf>
    <xf numFmtId="0" fontId="33" fillId="2" borderId="26" xfId="19" applyFont="1" applyFill="1" applyBorder="1" applyAlignment="1">
      <alignment vertical="top" wrapText="1"/>
    </xf>
    <xf numFmtId="172" fontId="33" fillId="0" borderId="26" xfId="17" applyNumberFormat="1" applyFont="1" applyFill="1" applyBorder="1" applyAlignment="1">
      <alignment horizontal="center" vertical="center" wrapText="1"/>
    </xf>
    <xf numFmtId="1" fontId="32" fillId="0" borderId="26" xfId="0" applyNumberFormat="1" applyFont="1" applyFill="1" applyBorder="1" applyAlignment="1">
      <alignment horizontal="center" vertical="center" wrapText="1"/>
    </xf>
    <xf numFmtId="41" fontId="22" fillId="0" borderId="10" xfId="0" applyNumberFormat="1" applyFont="1" applyFill="1" applyBorder="1" applyAlignment="1">
      <alignment vertical="center"/>
    </xf>
    <xf numFmtId="44" fontId="32" fillId="0" borderId="26" xfId="10" applyFont="1" applyFill="1" applyBorder="1" applyAlignment="1">
      <alignment horizontal="center" vertical="center" wrapText="1"/>
    </xf>
    <xf numFmtId="2" fontId="70" fillId="0" borderId="26" xfId="0" applyNumberFormat="1" applyFont="1" applyFill="1" applyBorder="1" applyAlignment="1">
      <alignment horizontal="center" vertical="center" wrapText="1"/>
    </xf>
    <xf numFmtId="0" fontId="22" fillId="5" borderId="33" xfId="0" applyNumberFormat="1" applyFont="1" applyFill="1" applyBorder="1" applyAlignment="1">
      <alignment horizontal="center" vertical="center"/>
    </xf>
    <xf numFmtId="0" fontId="22" fillId="5" borderId="12" xfId="0" applyFont="1" applyFill="1" applyBorder="1" applyAlignment="1">
      <alignment vertical="center" wrapText="1"/>
    </xf>
    <xf numFmtId="174" fontId="32" fillId="0" borderId="26" xfId="10" applyNumberFormat="1" applyFont="1" applyFill="1" applyBorder="1" applyAlignment="1">
      <alignment horizontal="center" vertical="center" wrapText="1"/>
    </xf>
    <xf numFmtId="0" fontId="0" fillId="0" borderId="26" xfId="0" applyBorder="1" applyAlignment="1">
      <alignment wrapText="1"/>
    </xf>
    <xf numFmtId="43" fontId="32" fillId="2" borderId="26" xfId="18" applyFont="1" applyFill="1" applyBorder="1" applyAlignment="1">
      <alignment horizontal="center" vertical="center" wrapText="1"/>
    </xf>
    <xf numFmtId="9" fontId="32" fillId="2" borderId="26" xfId="17" applyFont="1" applyFill="1" applyBorder="1" applyAlignment="1">
      <alignment horizontal="center" vertical="center" wrapText="1"/>
    </xf>
    <xf numFmtId="0" fontId="22" fillId="5" borderId="26" xfId="0" applyFont="1" applyFill="1" applyBorder="1" applyAlignment="1">
      <alignment vertical="center"/>
    </xf>
    <xf numFmtId="44" fontId="33" fillId="10" borderId="26" xfId="10" applyFont="1" applyFill="1" applyBorder="1" applyAlignment="1">
      <alignment vertical="center" wrapText="1"/>
    </xf>
    <xf numFmtId="44" fontId="32" fillId="0" borderId="26" xfId="10" applyFont="1" applyBorder="1" applyAlignment="1">
      <alignment vertical="center" wrapText="1"/>
    </xf>
    <xf numFmtId="44" fontId="32" fillId="0" borderId="26" xfId="10" applyFont="1" applyBorder="1" applyAlignment="1">
      <alignment horizontal="center" vertical="center" wrapText="1"/>
    </xf>
    <xf numFmtId="44" fontId="33" fillId="10" borderId="26" xfId="10" applyFont="1" applyFill="1" applyBorder="1" applyAlignment="1">
      <alignment horizontal="right" wrapText="1"/>
    </xf>
    <xf numFmtId="44" fontId="32" fillId="0" borderId="27" xfId="10" applyFont="1" applyBorder="1" applyAlignment="1">
      <alignment horizontal="center" vertical="center" wrapText="1"/>
    </xf>
    <xf numFmtId="9" fontId="33" fillId="0" borderId="30" xfId="17" applyFont="1" applyBorder="1" applyAlignment="1">
      <alignment horizontal="center" vertical="center" wrapText="1"/>
    </xf>
    <xf numFmtId="2" fontId="70" fillId="0" borderId="26" xfId="0" applyNumberFormat="1" applyFont="1" applyBorder="1" applyAlignment="1">
      <alignment horizontal="center" vertical="center" wrapText="1"/>
    </xf>
    <xf numFmtId="172" fontId="33" fillId="0" borderId="26" xfId="16" applyNumberFormat="1" applyFont="1" applyFill="1" applyBorder="1" applyAlignment="1">
      <alignment horizontal="center" vertical="center" wrapText="1"/>
    </xf>
    <xf numFmtId="0" fontId="29" fillId="23" borderId="26" xfId="0" applyFont="1" applyFill="1" applyBorder="1" applyAlignment="1" applyProtection="1">
      <alignment horizontal="center" vertical="center" wrapText="1"/>
      <protection locked="0"/>
    </xf>
    <xf numFmtId="9" fontId="33" fillId="23" borderId="26" xfId="17" applyFont="1" applyFill="1" applyBorder="1" applyAlignment="1" applyProtection="1">
      <alignment horizontal="center" vertical="center" wrapText="1"/>
      <protection locked="0"/>
    </xf>
    <xf numFmtId="44" fontId="28" fillId="23" borderId="26" xfId="10" applyFont="1" applyFill="1" applyBorder="1" applyAlignment="1" applyProtection="1">
      <alignment horizontal="center" vertical="center" wrapText="1"/>
      <protection locked="0"/>
    </xf>
    <xf numFmtId="44" fontId="37" fillId="0" borderId="30" xfId="10" applyFont="1" applyFill="1" applyBorder="1" applyAlignment="1">
      <alignment horizontal="center" vertical="center" wrapText="1"/>
    </xf>
    <xf numFmtId="43" fontId="32" fillId="0" borderId="26" xfId="18" applyFont="1" applyBorder="1" applyAlignment="1">
      <alignment vertical="center"/>
    </xf>
    <xf numFmtId="0" fontId="0" fillId="2" borderId="26" xfId="0" applyFill="1" applyBorder="1" applyAlignment="1">
      <alignment horizontal="left" vertical="top" wrapText="1"/>
    </xf>
    <xf numFmtId="0" fontId="22" fillId="2" borderId="14" xfId="0" applyFont="1" applyFill="1" applyBorder="1" applyAlignment="1">
      <alignment vertical="center"/>
    </xf>
    <xf numFmtId="41" fontId="23" fillId="11" borderId="8" xfId="0" applyNumberFormat="1" applyFont="1" applyFill="1" applyBorder="1" applyAlignment="1">
      <alignment horizontal="center" vertical="center" wrapText="1"/>
    </xf>
    <xf numFmtId="41" fontId="22" fillId="5" borderId="26" xfId="0" applyNumberFormat="1" applyFont="1" applyFill="1" applyBorder="1" applyAlignment="1">
      <alignment vertical="center"/>
    </xf>
    <xf numFmtId="41" fontId="21" fillId="6" borderId="26" xfId="0" applyNumberFormat="1" applyFont="1" applyFill="1" applyBorder="1" applyAlignment="1">
      <alignment vertical="center"/>
    </xf>
    <xf numFmtId="172" fontId="33" fillId="0" borderId="26" xfId="18" applyNumberFormat="1" applyFont="1" applyBorder="1" applyAlignment="1">
      <alignment horizontal="center" vertical="center" wrapText="1"/>
    </xf>
    <xf numFmtId="0" fontId="37" fillId="2" borderId="26" xfId="0" applyFont="1" applyFill="1" applyBorder="1" applyAlignment="1">
      <alignment horizontal="center" vertical="center" wrapText="1"/>
    </xf>
    <xf numFmtId="9" fontId="39" fillId="0" borderId="26" xfId="17" applyFont="1" applyBorder="1" applyAlignment="1">
      <alignment horizontal="center" vertical="center" wrapText="1"/>
    </xf>
    <xf numFmtId="0" fontId="32" fillId="3" borderId="26" xfId="0" applyFont="1" applyFill="1" applyBorder="1" applyAlignment="1">
      <alignment horizontal="center" vertical="center" wrapText="1"/>
    </xf>
    <xf numFmtId="0" fontId="33" fillId="2" borderId="26" xfId="16" applyFont="1" applyFill="1" applyBorder="1" applyAlignment="1">
      <alignment vertical="center" wrapText="1"/>
    </xf>
    <xf numFmtId="0" fontId="33" fillId="0" borderId="26" xfId="16" applyFont="1" applyBorder="1" applyAlignment="1">
      <alignment vertical="center" wrapText="1"/>
    </xf>
    <xf numFmtId="172" fontId="39" fillId="0" borderId="26" xfId="18" applyNumberFormat="1" applyFont="1" applyFill="1" applyBorder="1" applyAlignment="1">
      <alignment horizontal="center" vertical="center"/>
    </xf>
    <xf numFmtId="0" fontId="32" fillId="2" borderId="26" xfId="0" applyFont="1" applyFill="1" applyBorder="1" applyAlignment="1">
      <alignment horizontal="left" vertical="top" wrapText="1"/>
    </xf>
    <xf numFmtId="0" fontId="37" fillId="2" borderId="26" xfId="0" applyFont="1" applyFill="1" applyBorder="1" applyAlignment="1">
      <alignment horizontal="left" vertical="center" wrapText="1"/>
    </xf>
    <xf numFmtId="0" fontId="33" fillId="0" borderId="26" xfId="19" applyFont="1" applyFill="1" applyBorder="1" applyAlignment="1">
      <alignment horizontal="center" vertical="top" wrapText="1"/>
    </xf>
    <xf numFmtId="0" fontId="33" fillId="26" borderId="26" xfId="19" applyFont="1" applyFill="1" applyBorder="1" applyAlignment="1">
      <alignment horizontal="left" vertical="center" wrapText="1"/>
    </xf>
    <xf numFmtId="0" fontId="77" fillId="26" borderId="26" xfId="0" applyFont="1" applyFill="1" applyBorder="1" applyAlignment="1">
      <alignment horizontal="left" vertical="center" wrapText="1"/>
    </xf>
    <xf numFmtId="0" fontId="77" fillId="27" borderId="26" xfId="0" applyFont="1" applyFill="1" applyBorder="1" applyAlignment="1">
      <alignment horizontal="left" vertical="center" wrapText="1"/>
    </xf>
    <xf numFmtId="0" fontId="77" fillId="28" borderId="26" xfId="0" applyFont="1" applyFill="1" applyBorder="1" applyAlignment="1">
      <alignment horizontal="left" vertical="center" wrapText="1"/>
    </xf>
    <xf numFmtId="0" fontId="33" fillId="29" borderId="26" xfId="19" applyFont="1" applyFill="1" applyBorder="1" applyAlignment="1">
      <alignment horizontal="center" vertical="center" wrapText="1"/>
    </xf>
    <xf numFmtId="0" fontId="33" fillId="27" borderId="26" xfId="19" applyFont="1" applyFill="1" applyBorder="1" applyAlignment="1">
      <alignment horizontal="left" vertical="center" wrapText="1"/>
    </xf>
    <xf numFmtId="0" fontId="33" fillId="0" borderId="26" xfId="19" applyFont="1" applyFill="1" applyBorder="1" applyAlignment="1">
      <alignment vertical="center" wrapText="1"/>
    </xf>
    <xf numFmtId="3" fontId="33" fillId="0" borderId="26" xfId="19" applyNumberFormat="1" applyFont="1" applyFill="1" applyBorder="1" applyAlignment="1">
      <alignment horizontal="center" vertical="center" wrapText="1"/>
    </xf>
    <xf numFmtId="2" fontId="74" fillId="0" borderId="26" xfId="19" applyNumberFormat="1" applyFont="1" applyFill="1" applyBorder="1" applyAlignment="1">
      <alignment horizontal="center" vertical="center" wrapText="1"/>
    </xf>
    <xf numFmtId="41" fontId="22" fillId="2" borderId="0" xfId="0" applyNumberFormat="1" applyFont="1" applyFill="1" applyBorder="1" applyAlignment="1">
      <alignment horizontal="center" vertical="center"/>
    </xf>
    <xf numFmtId="0" fontId="77" fillId="30" borderId="26" xfId="0" applyFont="1" applyFill="1" applyBorder="1" applyAlignment="1">
      <alignment horizontal="left" vertical="center" wrapText="1"/>
    </xf>
    <xf numFmtId="0" fontId="22" fillId="2" borderId="0" xfId="0" applyFont="1" applyFill="1" applyBorder="1" applyAlignment="1">
      <alignment vertical="center"/>
    </xf>
    <xf numFmtId="0" fontId="22" fillId="5" borderId="26" xfId="0" applyFont="1" applyFill="1" applyBorder="1" applyAlignment="1">
      <alignment horizontal="center" vertical="center"/>
    </xf>
    <xf numFmtId="9" fontId="33" fillId="10" borderId="26" xfId="18" applyNumberFormat="1" applyFont="1" applyFill="1" applyBorder="1" applyAlignment="1">
      <alignment vertical="center" wrapText="1"/>
    </xf>
    <xf numFmtId="0" fontId="33" fillId="2" borderId="26" xfId="0" applyFont="1" applyFill="1" applyBorder="1" applyAlignment="1">
      <alignment horizontal="left" vertical="center" wrapText="1"/>
    </xf>
    <xf numFmtId="9" fontId="33" fillId="10" borderId="26" xfId="19" applyNumberFormat="1" applyFont="1" applyFill="1" applyBorder="1" applyAlignment="1">
      <alignment vertical="center" wrapText="1"/>
    </xf>
    <xf numFmtId="41" fontId="22" fillId="2" borderId="0" xfId="0" applyNumberFormat="1" applyFont="1" applyFill="1" applyAlignment="1">
      <alignment vertical="center"/>
    </xf>
    <xf numFmtId="171" fontId="22" fillId="5" borderId="14" xfId="0" applyNumberFormat="1" applyFont="1" applyFill="1" applyBorder="1" applyAlignment="1">
      <alignment vertical="center"/>
    </xf>
    <xf numFmtId="171" fontId="22" fillId="5" borderId="14" xfId="0" applyNumberFormat="1" applyFont="1" applyFill="1" applyBorder="1" applyAlignment="1">
      <alignment horizontal="center"/>
    </xf>
    <xf numFmtId="171" fontId="22" fillId="5" borderId="33" xfId="0" applyNumberFormat="1" applyFont="1" applyFill="1" applyBorder="1" applyAlignment="1">
      <alignment horizontal="center"/>
    </xf>
    <xf numFmtId="171" fontId="22" fillId="2" borderId="0" xfId="0" applyNumberFormat="1" applyFont="1" applyFill="1" applyBorder="1" applyAlignment="1">
      <alignment horizontal="center"/>
    </xf>
    <xf numFmtId="0" fontId="48" fillId="2" borderId="0" xfId="0" applyFont="1" applyFill="1" applyBorder="1" applyAlignment="1">
      <alignment horizontal="center" vertical="center"/>
    </xf>
    <xf numFmtId="172" fontId="33" fillId="0" borderId="26" xfId="18" applyNumberFormat="1" applyFont="1" applyFill="1" applyBorder="1" applyAlignment="1">
      <alignment horizontal="center" vertical="center" wrapText="1"/>
    </xf>
    <xf numFmtId="171" fontId="22" fillId="5" borderId="33" xfId="0" applyNumberFormat="1" applyFont="1" applyFill="1" applyBorder="1" applyAlignment="1">
      <alignment vertical="center"/>
    </xf>
    <xf numFmtId="171" fontId="22" fillId="5" borderId="17" xfId="0" applyNumberFormat="1" applyFont="1" applyFill="1" applyBorder="1" applyAlignment="1">
      <alignment vertical="center"/>
    </xf>
    <xf numFmtId="171" fontId="22" fillId="5" borderId="26" xfId="0" applyNumberFormat="1" applyFont="1" applyFill="1" applyBorder="1" applyAlignment="1">
      <alignment vertical="center"/>
    </xf>
    <xf numFmtId="174" fontId="32" fillId="0" borderId="26" xfId="18" applyNumberFormat="1" applyFont="1" applyFill="1" applyBorder="1" applyAlignment="1">
      <alignment horizontal="center" vertical="center" wrapText="1"/>
    </xf>
    <xf numFmtId="41" fontId="22" fillId="2" borderId="26" xfId="0" applyNumberFormat="1" applyFont="1" applyFill="1" applyBorder="1" applyAlignment="1">
      <alignment vertical="center"/>
    </xf>
    <xf numFmtId="171" fontId="22" fillId="5" borderId="16" xfId="0" applyNumberFormat="1" applyFont="1" applyFill="1" applyBorder="1" applyAlignment="1">
      <alignment vertical="center"/>
    </xf>
    <xf numFmtId="171" fontId="22" fillId="2" borderId="12" xfId="0" applyNumberFormat="1" applyFont="1" applyFill="1" applyBorder="1" applyAlignment="1">
      <alignment vertical="center"/>
    </xf>
    <xf numFmtId="171" fontId="22" fillId="2" borderId="10" xfId="0" applyNumberFormat="1" applyFont="1" applyFill="1" applyBorder="1" applyAlignment="1">
      <alignment vertical="center"/>
    </xf>
    <xf numFmtId="41" fontId="22" fillId="2" borderId="18" xfId="0" applyNumberFormat="1" applyFont="1" applyFill="1" applyBorder="1" applyAlignment="1">
      <alignment horizontal="center" vertical="center"/>
    </xf>
    <xf numFmtId="171" fontId="22" fillId="2" borderId="26" xfId="0" applyNumberFormat="1" applyFont="1" applyFill="1" applyBorder="1" applyAlignment="1">
      <alignment vertical="center"/>
    </xf>
    <xf numFmtId="0" fontId="0" fillId="0" borderId="0" xfId="0" applyFont="1"/>
    <xf numFmtId="0" fontId="22" fillId="5" borderId="10" xfId="0" applyFont="1" applyFill="1" applyBorder="1" applyAlignment="1">
      <alignment vertical="center" wrapText="1"/>
    </xf>
    <xf numFmtId="171" fontId="22" fillId="5" borderId="10" xfId="0" applyNumberFormat="1" applyFont="1" applyFill="1" applyBorder="1" applyAlignment="1">
      <alignment vertical="center"/>
    </xf>
    <xf numFmtId="0" fontId="22" fillId="5" borderId="26" xfId="0" applyFont="1" applyFill="1" applyBorder="1" applyAlignment="1">
      <alignment vertical="center" wrapText="1"/>
    </xf>
    <xf numFmtId="0" fontId="22" fillId="5" borderId="26" xfId="0" applyFont="1" applyFill="1" applyBorder="1" applyAlignment="1">
      <alignment horizontal="center" vertical="center" wrapText="1"/>
    </xf>
    <xf numFmtId="43" fontId="22" fillId="5" borderId="26" xfId="0" applyNumberFormat="1" applyFont="1" applyFill="1" applyBorder="1" applyAlignment="1">
      <alignment vertical="center"/>
    </xf>
    <xf numFmtId="0" fontId="22" fillId="5" borderId="26" xfId="0" applyNumberFormat="1" applyFont="1" applyFill="1" applyBorder="1" applyAlignment="1">
      <alignment vertical="center"/>
    </xf>
    <xf numFmtId="3" fontId="22" fillId="5" borderId="26" xfId="0" applyNumberFormat="1" applyFont="1" applyFill="1" applyBorder="1" applyAlignment="1">
      <alignment horizontal="center" vertical="center"/>
    </xf>
    <xf numFmtId="0" fontId="22" fillId="5" borderId="26" xfId="0" applyFont="1" applyFill="1" applyBorder="1" applyAlignment="1">
      <alignment horizontal="left" vertical="center" wrapText="1"/>
    </xf>
    <xf numFmtId="0" fontId="22" fillId="2" borderId="26" xfId="0" applyNumberFormat="1" applyFont="1" applyFill="1" applyBorder="1" applyAlignment="1">
      <alignment vertical="center"/>
    </xf>
    <xf numFmtId="0" fontId="0" fillId="2" borderId="26" xfId="0" applyFill="1" applyBorder="1" applyAlignment="1"/>
    <xf numFmtId="0" fontId="0" fillId="0" borderId="26" xfId="0" applyBorder="1" applyAlignment="1"/>
    <xf numFmtId="0" fontId="0" fillId="2" borderId="0" xfId="0" applyFill="1" applyBorder="1" applyAlignment="1"/>
    <xf numFmtId="0" fontId="22" fillId="2" borderId="0" xfId="0" applyFont="1" applyFill="1" applyBorder="1" applyAlignment="1">
      <alignment horizontal="left" vertical="center" wrapText="1"/>
    </xf>
    <xf numFmtId="0" fontId="22" fillId="5" borderId="22" xfId="0" applyNumberFormat="1" applyFont="1" applyFill="1" applyBorder="1" applyAlignment="1">
      <alignment horizontal="center" vertical="center"/>
    </xf>
    <xf numFmtId="0" fontId="0" fillId="0" borderId="37" xfId="0" applyBorder="1" applyAlignment="1">
      <alignment vertical="center"/>
    </xf>
    <xf numFmtId="0" fontId="0" fillId="0" borderId="26" xfId="0" applyBorder="1" applyAlignment="1">
      <alignment horizontal="left" vertical="top"/>
    </xf>
    <xf numFmtId="0" fontId="22" fillId="2" borderId="26" xfId="0" applyFont="1" applyFill="1" applyBorder="1" applyAlignment="1">
      <alignment vertical="center"/>
    </xf>
    <xf numFmtId="43" fontId="21" fillId="6" borderId="26" xfId="0" applyNumberFormat="1" applyFont="1" applyFill="1" applyBorder="1" applyAlignment="1">
      <alignment vertical="center"/>
    </xf>
    <xf numFmtId="44" fontId="32" fillId="2" borderId="26" xfId="10"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6" xfId="0" applyFont="1" applyFill="1" applyBorder="1" applyAlignment="1">
      <alignment horizontal="center" vertical="center"/>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2" fillId="19" borderId="30" xfId="0" applyFont="1" applyFill="1" applyBorder="1" applyAlignment="1" applyProtection="1">
      <alignment horizontal="center" vertical="center" wrapText="1"/>
      <protection locked="0"/>
    </xf>
    <xf numFmtId="0" fontId="62" fillId="19" borderId="28" xfId="0" applyFont="1" applyFill="1" applyBorder="1" applyAlignment="1" applyProtection="1">
      <alignment horizontal="center" vertical="center" wrapText="1"/>
      <protection locked="0"/>
    </xf>
    <xf numFmtId="0" fontId="62" fillId="19" borderId="27" xfId="0" applyFont="1" applyFill="1" applyBorder="1" applyAlignment="1" applyProtection="1">
      <alignment horizontal="center" vertical="center" wrapText="1"/>
      <protection locked="0"/>
    </xf>
    <xf numFmtId="0" fontId="68" fillId="18" borderId="16" xfId="0" applyFont="1" applyFill="1" applyBorder="1" applyAlignment="1">
      <alignment horizontal="center" vertical="center" wrapText="1"/>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82" fillId="0" borderId="30" xfId="19" applyFont="1" applyFill="1" applyBorder="1" applyAlignment="1">
      <alignment horizontal="center" vertical="top" wrapText="1"/>
    </xf>
    <xf numFmtId="0" fontId="82" fillId="0" borderId="27" xfId="19" applyFont="1" applyFill="1" applyBorder="1" applyAlignment="1">
      <alignment horizontal="center" vertical="top" wrapText="1"/>
    </xf>
    <xf numFmtId="0" fontId="82" fillId="0" borderId="30" xfId="19" applyFont="1" applyFill="1" applyBorder="1" applyAlignment="1">
      <alignment horizontal="center" vertical="center" wrapText="1"/>
    </xf>
    <xf numFmtId="0" fontId="82" fillId="0" borderId="27" xfId="19" applyFont="1" applyFill="1" applyBorder="1" applyAlignment="1">
      <alignment horizontal="center" vertical="center" wrapText="1"/>
    </xf>
    <xf numFmtId="0" fontId="84" fillId="0" borderId="30" xfId="19" applyFont="1" applyFill="1" applyBorder="1" applyAlignment="1">
      <alignment horizontal="center" vertical="center" wrapText="1"/>
    </xf>
    <xf numFmtId="0" fontId="84" fillId="0" borderId="27" xfId="19" applyFont="1" applyFill="1" applyBorder="1" applyAlignment="1">
      <alignment horizontal="center" vertical="center" wrapText="1"/>
    </xf>
    <xf numFmtId="0" fontId="83" fillId="0" borderId="30" xfId="19" applyFont="1" applyFill="1" applyBorder="1" applyAlignment="1">
      <alignment horizontal="center" vertical="top" wrapText="1"/>
    </xf>
    <xf numFmtId="0" fontId="83" fillId="0" borderId="28" xfId="19" applyFont="1" applyFill="1" applyBorder="1" applyAlignment="1">
      <alignment horizontal="center" vertical="top" wrapText="1"/>
    </xf>
    <xf numFmtId="0" fontId="83" fillId="0" borderId="27" xfId="19" applyFont="1" applyFill="1" applyBorder="1" applyAlignment="1">
      <alignment horizontal="center" vertical="top" wrapText="1"/>
    </xf>
    <xf numFmtId="0" fontId="82" fillId="0" borderId="28" xfId="19" applyFont="1" applyFill="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33" fillId="0" borderId="28"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38"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64" fillId="0" borderId="26"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7" xfId="0"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39" fillId="0" borderId="30" xfId="19" applyFont="1" applyBorder="1" applyAlignment="1" applyProtection="1">
      <alignment horizontal="center" vertical="center" wrapText="1"/>
      <protection locked="0"/>
    </xf>
    <xf numFmtId="0" fontId="39" fillId="0" borderId="27" xfId="19" applyFont="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37" fillId="2" borderId="30" xfId="0" applyFont="1" applyFill="1" applyBorder="1" applyAlignment="1">
      <alignment horizontal="center" vertical="center" wrapText="1"/>
    </xf>
    <xf numFmtId="0" fontId="37" fillId="2" borderId="28" xfId="0" applyFont="1" applyFill="1" applyBorder="1" applyAlignment="1">
      <alignment horizontal="center" vertical="center" wrapText="1"/>
    </xf>
    <xf numFmtId="0" fontId="37" fillId="2" borderId="27" xfId="0" applyFont="1" applyFill="1" applyBorder="1" applyAlignment="1">
      <alignment horizontal="center" vertical="center" wrapText="1"/>
    </xf>
    <xf numFmtId="0" fontId="33" fillId="2" borderId="30" xfId="19" applyFont="1" applyFill="1" applyBorder="1" applyAlignment="1">
      <alignment horizontal="center" vertical="center" wrapText="1"/>
    </xf>
    <xf numFmtId="0" fontId="33" fillId="2" borderId="28"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3" fillId="0" borderId="30" xfId="16" applyFont="1" applyBorder="1" applyAlignment="1">
      <alignment horizontal="center" vertical="center" wrapText="1"/>
    </xf>
    <xf numFmtId="0" fontId="33" fillId="0" borderId="27" xfId="16" applyFont="1" applyBorder="1" applyAlignment="1">
      <alignment horizontal="center" vertical="center" wrapText="1"/>
    </xf>
    <xf numFmtId="0" fontId="40"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37" fillId="0" borderId="30" xfId="0" applyFont="1" applyFill="1" applyBorder="1" applyAlignment="1">
      <alignment horizontal="center" vertical="center" wrapText="1"/>
    </xf>
    <xf numFmtId="0" fontId="37" fillId="0" borderId="28"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76" fillId="0" borderId="30" xfId="19" applyFont="1" applyFill="1" applyBorder="1" applyAlignment="1">
      <alignment horizontal="center" vertical="center" wrapText="1"/>
    </xf>
    <xf numFmtId="0" fontId="76" fillId="0" borderId="28" xfId="19" applyFont="1" applyFill="1" applyBorder="1" applyAlignment="1">
      <alignment horizontal="center" vertical="center" wrapText="1"/>
    </xf>
    <xf numFmtId="0" fontId="76" fillId="0" borderId="27"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76" fillId="2" borderId="30" xfId="19" applyFont="1" applyFill="1" applyBorder="1" applyAlignment="1">
      <alignment horizontal="center" vertical="center" wrapText="1"/>
    </xf>
    <xf numFmtId="0" fontId="76" fillId="2" borderId="28" xfId="19" applyFont="1" applyFill="1" applyBorder="1" applyAlignment="1">
      <alignment horizontal="center" vertical="center" wrapText="1"/>
    </xf>
    <xf numFmtId="0" fontId="76" fillId="2" borderId="27" xfId="19"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32" fillId="0" borderId="26" xfId="0"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7" fillId="0" borderId="26" xfId="19"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29" fillId="0" borderId="27" xfId="16" applyFont="1" applyBorder="1" applyAlignment="1">
      <alignment horizontal="center" vertical="center" wrapText="1"/>
    </xf>
    <xf numFmtId="0" fontId="59" fillId="0" borderId="0" xfId="16" applyFont="1" applyFill="1" applyBorder="1" applyAlignment="1">
      <alignment horizontal="center" vertical="top" wrapText="1"/>
    </xf>
    <xf numFmtId="0" fontId="71" fillId="23" borderId="30" xfId="0" applyFont="1" applyFill="1" applyBorder="1" applyAlignment="1" applyProtection="1">
      <alignment horizontal="center" vertical="center" wrapText="1"/>
      <protection locked="0"/>
    </xf>
    <xf numFmtId="0" fontId="71" fillId="23" borderId="28" xfId="0" applyFont="1" applyFill="1" applyBorder="1" applyAlignment="1" applyProtection="1">
      <alignment horizontal="center" vertical="center" wrapText="1"/>
      <protection locked="0"/>
    </xf>
    <xf numFmtId="0" fontId="35" fillId="2" borderId="30" xfId="0" applyFont="1" applyFill="1" applyBorder="1" applyAlignment="1">
      <alignment horizontal="center" vertical="center" wrapText="1"/>
    </xf>
    <xf numFmtId="0" fontId="35" fillId="2" borderId="28" xfId="0" applyFont="1" applyFill="1" applyBorder="1" applyAlignment="1">
      <alignment horizontal="center" vertical="center" wrapText="1"/>
    </xf>
    <xf numFmtId="0" fontId="35" fillId="2" borderId="27" xfId="0" applyFont="1" applyFill="1" applyBorder="1" applyAlignment="1">
      <alignment horizontal="center" vertical="center" wrapText="1"/>
    </xf>
    <xf numFmtId="0" fontId="29" fillId="0" borderId="44" xfId="16" applyFont="1" applyBorder="1" applyAlignment="1">
      <alignment horizontal="center" vertical="center" wrapText="1"/>
    </xf>
    <xf numFmtId="0" fontId="70" fillId="0" borderId="30" xfId="0" applyFont="1" applyBorder="1" applyAlignment="1">
      <alignment horizontal="center" vertical="center" wrapText="1"/>
    </xf>
    <xf numFmtId="0" fontId="70" fillId="0" borderId="27" xfId="0" applyFont="1" applyBorder="1" applyAlignment="1">
      <alignment horizontal="center" vertical="center"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40" fillId="0" borderId="26" xfId="0" applyFont="1" applyBorder="1" applyAlignment="1">
      <alignment horizontal="center" vertical="top" wrapText="1"/>
    </xf>
    <xf numFmtId="0" fontId="32" fillId="0" borderId="30" xfId="0" applyFont="1" applyBorder="1" applyAlignment="1">
      <alignment horizontal="center" vertical="top" wrapText="1"/>
    </xf>
    <xf numFmtId="0" fontId="32" fillId="0" borderId="28" xfId="0" applyFont="1" applyBorder="1" applyAlignment="1">
      <alignment horizontal="center" vertical="top" wrapText="1"/>
    </xf>
    <xf numFmtId="0" fontId="32" fillId="0" borderId="27" xfId="0" applyFont="1" applyBorder="1" applyAlignment="1">
      <alignment horizontal="center" vertical="top" wrapText="1"/>
    </xf>
    <xf numFmtId="0" fontId="29" fillId="0" borderId="26" xfId="19" applyFont="1" applyBorder="1" applyAlignment="1">
      <alignment horizontal="center" vertical="top" wrapText="1"/>
    </xf>
    <xf numFmtId="0" fontId="32" fillId="0" borderId="26" xfId="0" applyFont="1" applyFill="1" applyBorder="1" applyAlignment="1">
      <alignment horizontal="center" vertical="top" wrapText="1"/>
    </xf>
    <xf numFmtId="0" fontId="29" fillId="0" borderId="27" xfId="19" applyFont="1" applyBorder="1" applyAlignment="1">
      <alignment horizontal="center" vertical="top"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0" fontId="32" fillId="0" borderId="27" xfId="0" applyFont="1" applyFill="1" applyBorder="1" applyAlignment="1">
      <alignment vertical="top" wrapText="1"/>
    </xf>
    <xf numFmtId="0" fontId="27" fillId="0" borderId="30" xfId="16" applyFont="1" applyBorder="1" applyAlignment="1">
      <alignment horizontal="center" vertical="top" wrapText="1"/>
    </xf>
    <xf numFmtId="0" fontId="29" fillId="0" borderId="30" xfId="16" applyFont="1" applyBorder="1" applyAlignment="1">
      <alignment horizontal="center" vertical="top" wrapText="1"/>
    </xf>
    <xf numFmtId="0" fontId="27" fillId="0" borderId="28" xfId="16" applyFont="1" applyBorder="1" applyAlignment="1">
      <alignment horizontal="center" vertical="top" wrapText="1"/>
    </xf>
    <xf numFmtId="0" fontId="29" fillId="0" borderId="28" xfId="16" applyFont="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5">
    <dxf>
      <font>
        <color rgb="FFFFFFFF"/>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120</c:v>
                </c:pt>
                <c:pt idx="12">
                  <c:v>0</c:v>
                </c:pt>
                <c:pt idx="13">
                  <c:v>471</c:v>
                </c:pt>
                <c:pt idx="14">
                  <c:v>8</c:v>
                </c:pt>
                <c:pt idx="15">
                  <c:v>0</c:v>
                </c:pt>
                <c:pt idx="16">
                  <c:v>0</c:v>
                </c:pt>
              </c:numCache>
            </c:numRef>
          </c:val>
        </c:ser>
        <c:dLbls>
          <c:showLegendKey val="0"/>
          <c:showVal val="0"/>
          <c:showCatName val="0"/>
          <c:showSerName val="0"/>
          <c:showPercent val="0"/>
          <c:showBubbleSize val="0"/>
        </c:dLbls>
        <c:gapWidth val="150"/>
        <c:shape val="box"/>
        <c:axId val="125986688"/>
        <c:axId val="125988224"/>
        <c:axId val="0"/>
      </c:bar3DChart>
      <c:catAx>
        <c:axId val="125986688"/>
        <c:scaling>
          <c:orientation val="minMax"/>
        </c:scaling>
        <c:delete val="0"/>
        <c:axPos val="b"/>
        <c:numFmt formatCode="General" sourceLinked="0"/>
        <c:majorTickMark val="none"/>
        <c:minorTickMark val="none"/>
        <c:tickLblPos val="nextTo"/>
        <c:txPr>
          <a:bodyPr/>
          <a:lstStyle/>
          <a:p>
            <a:pPr>
              <a:defRPr lang="es-HN"/>
            </a:pPr>
            <a:endParaRPr lang="es-HN"/>
          </a:p>
        </c:txPr>
        <c:crossAx val="125988224"/>
        <c:crosses val="autoZero"/>
        <c:auto val="1"/>
        <c:lblAlgn val="ctr"/>
        <c:lblOffset val="100"/>
        <c:noMultiLvlLbl val="0"/>
      </c:catAx>
      <c:valAx>
        <c:axId val="1259882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598668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126297600"/>
        <c:axId val="126299136"/>
        <c:axId val="0"/>
      </c:bar3DChart>
      <c:catAx>
        <c:axId val="126297600"/>
        <c:scaling>
          <c:orientation val="minMax"/>
        </c:scaling>
        <c:delete val="0"/>
        <c:axPos val="b"/>
        <c:numFmt formatCode="General" sourceLinked="0"/>
        <c:majorTickMark val="none"/>
        <c:minorTickMark val="none"/>
        <c:tickLblPos val="nextTo"/>
        <c:txPr>
          <a:bodyPr/>
          <a:lstStyle/>
          <a:p>
            <a:pPr>
              <a:defRPr lang="es-HN"/>
            </a:pPr>
            <a:endParaRPr lang="es-HN"/>
          </a:p>
        </c:txPr>
        <c:crossAx val="126299136"/>
        <c:crosses val="autoZero"/>
        <c:auto val="1"/>
        <c:lblAlgn val="ctr"/>
        <c:lblOffset val="100"/>
        <c:noMultiLvlLbl val="0"/>
      </c:catAx>
      <c:valAx>
        <c:axId val="1262991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629760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8</c:v>
                </c:pt>
                <c:pt idx="4">
                  <c:v>0</c:v>
                </c:pt>
                <c:pt idx="5">
                  <c:v>0</c:v>
                </c:pt>
                <c:pt idx="6">
                  <c:v>0</c:v>
                </c:pt>
                <c:pt idx="7">
                  <c:v>0</c:v>
                </c:pt>
                <c:pt idx="8">
                  <c:v>0</c:v>
                </c:pt>
                <c:pt idx="9">
                  <c:v>0</c:v>
                </c:pt>
                <c:pt idx="10">
                  <c:v>0</c:v>
                </c:pt>
                <c:pt idx="11">
                  <c:v>0</c:v>
                </c:pt>
                <c:pt idx="12">
                  <c:v>0</c:v>
                </c:pt>
                <c:pt idx="13">
                  <c:v>12</c:v>
                </c:pt>
                <c:pt idx="14">
                  <c:v>3</c:v>
                </c:pt>
                <c:pt idx="15">
                  <c:v>12</c:v>
                </c:pt>
                <c:pt idx="16">
                  <c:v>0</c:v>
                </c:pt>
              </c:numCache>
            </c:numRef>
          </c:val>
        </c:ser>
        <c:dLbls>
          <c:showLegendKey val="0"/>
          <c:showVal val="0"/>
          <c:showCatName val="0"/>
          <c:showSerName val="0"/>
          <c:showPercent val="0"/>
          <c:showBubbleSize val="0"/>
        </c:dLbls>
        <c:gapWidth val="150"/>
        <c:shape val="box"/>
        <c:axId val="126329984"/>
        <c:axId val="126331520"/>
        <c:axId val="0"/>
      </c:bar3DChart>
      <c:catAx>
        <c:axId val="126329984"/>
        <c:scaling>
          <c:orientation val="minMax"/>
        </c:scaling>
        <c:delete val="0"/>
        <c:axPos val="b"/>
        <c:numFmt formatCode="General" sourceLinked="0"/>
        <c:majorTickMark val="none"/>
        <c:minorTickMark val="none"/>
        <c:tickLblPos val="nextTo"/>
        <c:txPr>
          <a:bodyPr/>
          <a:lstStyle/>
          <a:p>
            <a:pPr>
              <a:defRPr lang="es-HN"/>
            </a:pPr>
            <a:endParaRPr lang="es-HN"/>
          </a:p>
        </c:txPr>
        <c:crossAx val="126331520"/>
        <c:crosses val="autoZero"/>
        <c:auto val="1"/>
        <c:lblAlgn val="ctr"/>
        <c:lblOffset val="100"/>
        <c:noMultiLvlLbl val="0"/>
      </c:catAx>
      <c:valAx>
        <c:axId val="1263315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632998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11.gif"/><Relationship Id="rId3" Type="http://schemas.openxmlformats.org/officeDocument/2006/relationships/image" Target="../media/image6.gif"/><Relationship Id="rId7" Type="http://schemas.openxmlformats.org/officeDocument/2006/relationships/image" Target="../media/image10.gif"/><Relationship Id="rId2" Type="http://schemas.openxmlformats.org/officeDocument/2006/relationships/image" Target="../media/image5.gif"/><Relationship Id="rId1" Type="http://schemas.openxmlformats.org/officeDocument/2006/relationships/image" Target="../media/image4.png"/><Relationship Id="rId6" Type="http://schemas.openxmlformats.org/officeDocument/2006/relationships/image" Target="../media/image9.gif"/><Relationship Id="rId11" Type="http://schemas.openxmlformats.org/officeDocument/2006/relationships/image" Target="../media/image14.gif"/><Relationship Id="rId5" Type="http://schemas.openxmlformats.org/officeDocument/2006/relationships/image" Target="../media/image8.gif"/><Relationship Id="rId10" Type="http://schemas.openxmlformats.org/officeDocument/2006/relationships/image" Target="../media/image13.gif"/><Relationship Id="rId4" Type="http://schemas.openxmlformats.org/officeDocument/2006/relationships/image" Target="../media/image7.gif"/><Relationship Id="rId9" Type="http://schemas.openxmlformats.org/officeDocument/2006/relationships/image" Target="../media/image12.gi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887524</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999857</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172367</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417161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3" name="Imagen 2" descr="http://d.adroll.com/cm/r/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4" name="Imagen 3" descr="http://d.adroll.com/cm/b/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5" name="Imagen 4" descr="http://d.adroll.com/cm/x/out"/>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6" name="Imagen 5" descr="http://d.adroll.com/cm/l/out"/>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7" name="Imagen 6" descr="http://d.adroll.com/cm/o/out"/>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8" name="Imagen 7" descr="http://d.adroll.com/cm/g/out?google_nid=adroll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9" name="Imagen 8" descr="https://www.facebook.com/tr?id=605303816236156&amp;cd%5bsegment_eid%5d=7LVJN6BSTJF53GX2R4GID7&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0" name="Imagen 9" descr="http://googleads.g.doubleclick.net/pagead/viewthroughconversion/976682315/?label=mpPyCI3bkw4Qy_rb0QM&amp;guid=ON&amp;script=0&amp;ord=382183952652495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1" name="Imagen 10" descr="http://ib.adnxs.com/seg?add=1684329&amp;t=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2" name="Imagen 11" descr="https://www.facebook.com/tr?id=605303816236156&amp;cd%5bsegment_eid%5d=O64SXQT75NGNLH5J7FZDV6&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3" name="Imagen 12" descr="http://googleads.g.doubleclick.net/pagead/viewthroughconversion/976682315/?label=o1Z_CMHLgFcQy_rb0QM&amp;guid=ON&amp;script=0&amp;ord=382183952652495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4" name="Imagen 13" descr="http://ib.adnxs.com/seg?add=2132101&amp;t=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5" name="Imagen 14" descr="https://www.facebook.com/tr?id=605303816236156&amp;cd%5bsegment_eid%5d=YXYWNWZRPJCPHBROOEBAWA&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6" name="Imagen 15" descr="http://googleads.g.doubleclick.net/pagead/viewthroughconversion/0/?label=null&amp;guid=ON&amp;script=0&amp;ord=382183952652495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1193</xdr:row>
      <xdr:rowOff>0</xdr:rowOff>
    </xdr:from>
    <xdr:to>
      <xdr:col>3</xdr:col>
      <xdr:colOff>9525</xdr:colOff>
      <xdr:row>1193</xdr:row>
      <xdr:rowOff>9525</xdr:rowOff>
    </xdr:to>
    <xdr:pic>
      <xdr:nvPicPr>
        <xdr:cNvPr id="17" name="Imagen 16" descr="http://ib.adnxs.com/seg?add=2927250&amp;t=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050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18" name="Imagen 17" descr="http://d.adroll.com/cm/r/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19" name="Imagen 18" descr="http://d.adroll.com/cm/b/out"/>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0" name="Imagen 19" descr="http://d.adroll.com/cm/x/out"/>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1" name="Imagen 20" descr="http://d.adroll.com/cm/l/out"/>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2" name="Imagen 21" descr="http://d.adroll.com/cm/o/out"/>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3" name="Imagen 22" descr="http://d.adroll.com/cm/g/out?google_nid=adroll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4" name="Imagen 23" descr="https://www.facebook.com/tr?id=605303816236156&amp;cd%5bsegment_eid%5d=7LVJN6BSTJF53GX2R4GID7&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5" name="Imagen 24" descr="http://googleads.g.doubleclick.net/pagead/viewthroughconversion/976682315/?label=mpPyCI3bkw4Qy_rb0QM&amp;guid=ON&amp;script=0&amp;ord=3261076824582744.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6" name="Imagen 25" descr="http://ib.adnxs.com/seg?add=1684329&amp;t=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7" name="Imagen 26" descr="https://www.facebook.com/tr?id=605303816236156&amp;cd%5bsegment_eid%5d=O64SXQT75NGNLH5J7FZDV6&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8" name="Imagen 27" descr="http://googleads.g.doubleclick.net/pagead/viewthroughconversion/976682315/?label=o1Z_CMHLgFcQy_rb0QM&amp;guid=ON&amp;script=0&amp;ord=3261076824582744.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29" name="Imagen 28" descr="http://ib.adnxs.com/seg?add=2132101&amp;t=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30" name="Imagen 29" descr="https://www.facebook.com/tr?id=605303816236156&amp;cd%5bsegment_eid%5d=YXYWNWZRPJCPHBROOEBAWA&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31" name="Imagen 30" descr="http://googleads.g.doubleclick.net/pagead/viewthroughconversion/0/?label=null&amp;guid=ON&amp;script=0&amp;ord=3261076824582744.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1235</xdr:row>
      <xdr:rowOff>0</xdr:rowOff>
    </xdr:from>
    <xdr:to>
      <xdr:col>4</xdr:col>
      <xdr:colOff>9525</xdr:colOff>
      <xdr:row>1235</xdr:row>
      <xdr:rowOff>9525</xdr:rowOff>
    </xdr:to>
    <xdr:pic>
      <xdr:nvPicPr>
        <xdr:cNvPr id="32" name="Imagen 31" descr="http://ib.adnxs.com/seg?add=2927250&amp;t=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09925" y="1339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33" name="Imagen 32" descr="http://d.adroll.com/cm/r/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34" name="Imagen 33" descr="http://d.adroll.com/cm/b/out"/>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35" name="Imagen 34" descr="http://d.adroll.com/cm/x/out"/>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36" name="Imagen 35" descr="http://d.adroll.com/cm/l/out"/>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37" name="Imagen 36" descr="http://d.adroll.com/cm/o/out"/>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38" name="Imagen 37" descr="http://d.adroll.com/cm/g/out?google_nid=adroll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39" name="Imagen 38" descr="https://www.facebook.com/tr?id=605303816236156&amp;cd%5bsegment_eid%5d=7LVJN6BSTJF53GX2R4GID7&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0" name="Imagen 39" descr="http://googleads.g.doubleclick.net/pagead/viewthroughconversion/976682315/?label=mpPyCI3bkw4Qy_rb0QM&amp;guid=ON&amp;script=0&amp;ord=426152949467601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1" name="Imagen 40" descr="http://ib.adnxs.com/seg?add=1684329&amp;t=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2" name="Imagen 41" descr="https://www.facebook.com/tr?id=605303816236156&amp;cd%5bsegment_eid%5d=O64SXQT75NGNLH5J7FZDV6&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3" name="Imagen 42" descr="http://googleads.g.doubleclick.net/pagead/viewthroughconversion/976682315/?label=o1Z_CMHLgFcQy_rb0QM&amp;guid=ON&amp;script=0&amp;ord=426152949467601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4" name="Imagen 43" descr="http://ib.adnxs.com/seg?add=2132101&amp;t=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5" name="Imagen 44" descr="https://www.facebook.com/tr?id=605303816236156&amp;cd%5bsegment_eid%5d=YXYWNWZRPJCPHBROOEBAWA&amp;ev=NoScrip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6" name="Imagen 45" descr="http://googleads.g.doubleclick.net/pagead/viewthroughconversion/0/?label=null&amp;guid=ON&amp;script=0&amp;ord=426152949467601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1211</xdr:row>
      <xdr:rowOff>0</xdr:rowOff>
    </xdr:from>
    <xdr:to>
      <xdr:col>3</xdr:col>
      <xdr:colOff>9525</xdr:colOff>
      <xdr:row>1211</xdr:row>
      <xdr:rowOff>9525</xdr:rowOff>
    </xdr:to>
    <xdr:pic>
      <xdr:nvPicPr>
        <xdr:cNvPr id="47" name="Imagen 46" descr="http://ib.adnxs.com/seg?add=2927250&amp;t=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05075" y="824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4" dataDxfId="43">
  <autoFilter ref="B3:C13"/>
  <tableColumns count="2">
    <tableColumn id="1" name="Descripción" dataDxfId="42"/>
    <tableColumn id="2" name="Monto" dataDxfId="41"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0" dataDxfId="39">
  <autoFilter ref="B39:D57"/>
  <tableColumns count="3">
    <tableColumn id="1" name="Descripción" dataDxfId="38"/>
    <tableColumn id="2" name="Cantidad" dataDxfId="37" dataCellStyle="Millares"/>
    <tableColumn id="3" name="Montos" dataDxfId="36">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5" dataDxfId="34">
  <autoFilter ref="B68:D80"/>
  <tableColumns count="3">
    <tableColumn id="1" name="Descripción" dataDxfId="33"/>
    <tableColumn id="2" name="Cantidad" dataDxfId="32" dataCellStyle="Millares"/>
    <tableColumn id="3" name="Montos" dataDxfId="31">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0">
  <autoFilter ref="B85:D103"/>
  <tableColumns count="3">
    <tableColumn id="1" name="Descripción " dataDxfId="29"/>
    <tableColumn id="2" name="Cantidad" dataDxfId="28" dataCellStyle="Millares"/>
    <tableColumn id="3" name="Montos" dataDxfId="27">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6" tableBorderDxfId="25">
  <autoFilter ref="H3:I14"/>
  <tableColumns count="2">
    <tableColumn id="1" name="Dimensión" dataDxfId="24"/>
    <tableColumn id="2" name="Monto" dataDxfId="23"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2" tableBorderDxfId="21">
  <autoFilter ref="H17:I25"/>
  <tableColumns count="2">
    <tableColumn id="1" name="Dimensión" dataDxfId="20"/>
    <tableColumn id="2" name="Monto" dataDxfId="19"/>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8" headerRowBorderDxfId="17" tableBorderDxfId="16">
  <autoFilter ref="E7:F11"/>
  <tableColumns count="2">
    <tableColumn id="1" name="Presupuesto" dataDxfId="15"/>
    <tableColumn id="2" name=" Monto " dataDxfId="14">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23"/>
      <c r="U2" s="723"/>
      <c r="V2" s="723"/>
      <c r="W2" s="723"/>
      <c r="X2" s="723"/>
      <c r="Y2" s="723"/>
      <c r="Z2" s="723"/>
      <c r="AA2" s="723"/>
      <c r="AB2" s="723"/>
      <c r="AC2" s="723" t="s">
        <v>25</v>
      </c>
      <c r="AD2" s="723"/>
      <c r="AE2" s="723"/>
      <c r="AF2" s="723"/>
      <c r="AG2" s="723"/>
      <c r="AH2" s="723"/>
      <c r="AI2" s="723"/>
      <c r="AJ2" s="723"/>
    </row>
    <row r="3" spans="2:36" ht="16.5" customHeight="1" x14ac:dyDescent="0.25">
      <c r="B3" s="33" t="s">
        <v>7</v>
      </c>
      <c r="C3" s="33"/>
      <c r="D3" s="33"/>
      <c r="E3" s="33"/>
      <c r="F3" s="33"/>
      <c r="G3" s="33"/>
      <c r="H3" s="33"/>
      <c r="I3" s="33"/>
      <c r="J3" s="33"/>
      <c r="K3" s="33"/>
      <c r="L3" s="33"/>
      <c r="M3" s="33"/>
      <c r="N3" s="33"/>
      <c r="O3" s="33"/>
      <c r="P3" s="33"/>
      <c r="Q3" s="33"/>
      <c r="R3" s="33"/>
      <c r="S3" s="33"/>
      <c r="T3" s="723"/>
      <c r="U3" s="723"/>
      <c r="V3" s="723"/>
      <c r="W3" s="723"/>
      <c r="X3" s="723"/>
      <c r="Y3" s="723"/>
      <c r="Z3" s="723"/>
      <c r="AA3" s="723"/>
      <c r="AB3" s="723"/>
      <c r="AC3" s="723" t="s">
        <v>7</v>
      </c>
      <c r="AD3" s="723"/>
      <c r="AE3" s="723"/>
      <c r="AF3" s="723"/>
      <c r="AG3" s="723"/>
      <c r="AH3" s="723"/>
      <c r="AI3" s="723"/>
      <c r="AJ3" s="723"/>
    </row>
    <row r="4" spans="2:36" ht="12.75" customHeight="1" x14ac:dyDescent="0.25">
      <c r="B4" s="33" t="s">
        <v>36</v>
      </c>
      <c r="C4" s="33"/>
      <c r="D4" s="33"/>
      <c r="E4" s="33"/>
      <c r="F4" s="33"/>
      <c r="G4" s="33"/>
      <c r="H4" s="33"/>
      <c r="I4" s="33"/>
      <c r="J4" s="33"/>
      <c r="K4" s="33"/>
      <c r="L4" s="33"/>
      <c r="M4" s="33"/>
      <c r="N4" s="33"/>
      <c r="O4" s="33"/>
      <c r="P4" s="33"/>
      <c r="Q4" s="33"/>
      <c r="R4" s="33"/>
      <c r="S4" s="33"/>
      <c r="T4" s="723"/>
      <c r="U4" s="723"/>
      <c r="V4" s="723"/>
      <c r="W4" s="723"/>
      <c r="X4" s="723"/>
      <c r="Y4" s="723"/>
      <c r="Z4" s="723"/>
      <c r="AA4" s="723"/>
      <c r="AB4" s="723"/>
      <c r="AC4" s="723" t="s">
        <v>36</v>
      </c>
      <c r="AD4" s="723"/>
      <c r="AE4" s="723"/>
      <c r="AF4" s="723"/>
      <c r="AG4" s="723"/>
      <c r="AH4" s="723"/>
      <c r="AI4" s="723"/>
      <c r="AJ4" s="723"/>
    </row>
    <row r="5" spans="2:36" ht="15.75" x14ac:dyDescent="0.25">
      <c r="B5" s="2"/>
      <c r="C5" s="2"/>
      <c r="D5" s="2"/>
    </row>
    <row r="6" spans="2:36" ht="16.5" thickBot="1" x14ac:dyDescent="0.3">
      <c r="B6" s="2"/>
      <c r="C6" s="2"/>
      <c r="D6" s="2"/>
    </row>
    <row r="7" spans="2:36" ht="75.75" customHeight="1" x14ac:dyDescent="0.25">
      <c r="B7" s="720" t="s">
        <v>20</v>
      </c>
      <c r="C7" s="720" t="s">
        <v>38</v>
      </c>
      <c r="D7" s="720" t="s">
        <v>39</v>
      </c>
      <c r="E7" s="729" t="s">
        <v>40</v>
      </c>
      <c r="F7" s="720" t="s">
        <v>37</v>
      </c>
      <c r="G7" s="729" t="s">
        <v>9</v>
      </c>
      <c r="H7" s="718" t="s">
        <v>0</v>
      </c>
      <c r="I7" s="718" t="s">
        <v>8</v>
      </c>
      <c r="J7" s="718" t="s">
        <v>16</v>
      </c>
      <c r="K7" s="718"/>
      <c r="L7" s="718" t="s">
        <v>13</v>
      </c>
      <c r="M7" s="718"/>
      <c r="N7" s="718"/>
      <c r="O7" s="718"/>
      <c r="P7" s="718"/>
      <c r="Q7" s="718"/>
      <c r="R7" s="718"/>
      <c r="S7" s="718"/>
      <c r="T7" s="720" t="s">
        <v>14</v>
      </c>
      <c r="U7" s="718" t="s">
        <v>18</v>
      </c>
      <c r="V7" s="718" t="s">
        <v>26</v>
      </c>
      <c r="W7" s="718"/>
      <c r="X7" s="718" t="s">
        <v>15</v>
      </c>
      <c r="Y7" s="718" t="s">
        <v>17</v>
      </c>
      <c r="Z7" s="718"/>
      <c r="AA7" s="718" t="s">
        <v>22</v>
      </c>
      <c r="AB7" s="718" t="s">
        <v>32</v>
      </c>
      <c r="AC7" s="724" t="s">
        <v>31</v>
      </c>
      <c r="AD7" s="724"/>
      <c r="AE7" s="724"/>
      <c r="AF7" s="724"/>
      <c r="AG7" s="718" t="s">
        <v>28</v>
      </c>
      <c r="AH7" s="718" t="s">
        <v>29</v>
      </c>
      <c r="AI7" s="718" t="s">
        <v>1</v>
      </c>
      <c r="AJ7" s="718" t="s">
        <v>2</v>
      </c>
    </row>
    <row r="8" spans="2:36" ht="15.75" customHeight="1" x14ac:dyDescent="0.25">
      <c r="B8" s="721"/>
      <c r="C8" s="721"/>
      <c r="D8" s="721"/>
      <c r="E8" s="730"/>
      <c r="F8" s="721"/>
      <c r="G8" s="730"/>
      <c r="H8" s="719"/>
      <c r="I8" s="719"/>
      <c r="J8" s="719" t="s">
        <v>33</v>
      </c>
      <c r="K8" s="719" t="s">
        <v>19</v>
      </c>
      <c r="L8" s="722" t="s">
        <v>3</v>
      </c>
      <c r="M8" s="722"/>
      <c r="N8" s="722" t="s">
        <v>4</v>
      </c>
      <c r="O8" s="722"/>
      <c r="P8" s="722" t="s">
        <v>5</v>
      </c>
      <c r="Q8" s="722"/>
      <c r="R8" s="722" t="s">
        <v>6</v>
      </c>
      <c r="S8" s="722"/>
      <c r="T8" s="721"/>
      <c r="U8" s="719"/>
      <c r="V8" s="719" t="s">
        <v>23</v>
      </c>
      <c r="W8" s="719" t="s">
        <v>21</v>
      </c>
      <c r="X8" s="719"/>
      <c r="Y8" s="719" t="s">
        <v>23</v>
      </c>
      <c r="Z8" s="719" t="s">
        <v>21</v>
      </c>
      <c r="AA8" s="719"/>
      <c r="AB8" s="719"/>
      <c r="AC8" s="14" t="s">
        <v>3</v>
      </c>
      <c r="AD8" s="14" t="s">
        <v>4</v>
      </c>
      <c r="AE8" s="14" t="s">
        <v>5</v>
      </c>
      <c r="AF8" s="14" t="s">
        <v>6</v>
      </c>
      <c r="AG8" s="719"/>
      <c r="AH8" s="719"/>
      <c r="AI8" s="719"/>
      <c r="AJ8" s="719"/>
    </row>
    <row r="9" spans="2:36" ht="78.75" x14ac:dyDescent="0.25">
      <c r="B9" s="721"/>
      <c r="C9" s="721"/>
      <c r="D9" s="721"/>
      <c r="E9" s="730"/>
      <c r="F9" s="721"/>
      <c r="G9" s="730"/>
      <c r="H9" s="719"/>
      <c r="I9" s="719"/>
      <c r="J9" s="719"/>
      <c r="K9" s="719"/>
      <c r="L9" s="32" t="s">
        <v>11</v>
      </c>
      <c r="M9" s="32" t="s">
        <v>12</v>
      </c>
      <c r="N9" s="32" t="s">
        <v>11</v>
      </c>
      <c r="O9" s="32" t="s">
        <v>12</v>
      </c>
      <c r="P9" s="32" t="s">
        <v>11</v>
      </c>
      <c r="Q9" s="32" t="s">
        <v>12</v>
      </c>
      <c r="R9" s="32" t="s">
        <v>11</v>
      </c>
      <c r="S9" s="32" t="s">
        <v>12</v>
      </c>
      <c r="T9" s="721"/>
      <c r="U9" s="719"/>
      <c r="V9" s="719"/>
      <c r="W9" s="719"/>
      <c r="X9" s="719"/>
      <c r="Y9" s="719"/>
      <c r="Z9" s="719"/>
      <c r="AA9" s="719"/>
      <c r="AB9" s="719"/>
      <c r="AC9" s="14" t="s">
        <v>24</v>
      </c>
      <c r="AD9" s="14" t="s">
        <v>24</v>
      </c>
      <c r="AE9" s="14" t="s">
        <v>24</v>
      </c>
      <c r="AF9" s="14" t="s">
        <v>24</v>
      </c>
      <c r="AG9" s="719"/>
      <c r="AH9" s="719"/>
      <c r="AI9" s="719"/>
      <c r="AJ9" s="719"/>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27" t="s">
        <v>10</v>
      </c>
      <c r="K31" s="728"/>
      <c r="L31" s="725"/>
      <c r="M31" s="726"/>
      <c r="N31" s="725"/>
      <c r="O31" s="726"/>
      <c r="P31" s="725"/>
      <c r="Q31" s="726"/>
      <c r="R31" s="725"/>
      <c r="S31" s="72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81"/>
  <sheetViews>
    <sheetView showGridLines="0" topLeftCell="B558" zoomScale="86" zoomScaleNormal="86" zoomScaleSheetLayoutView="80" workbookViewId="0">
      <selection activeCell="D583" sqref="D583"/>
    </sheetView>
  </sheetViews>
  <sheetFormatPr baseColWidth="10" defaultColWidth="11.5703125" defaultRowHeight="15" x14ac:dyDescent="0.25"/>
  <cols>
    <col min="1" max="1" width="3" style="85" customWidth="1"/>
    <col min="2" max="2" width="7.85546875" style="85" customWidth="1"/>
    <col min="3" max="3" width="72.5703125" style="85" customWidth="1"/>
    <col min="4" max="4" width="26.85546875" style="85" bestFit="1" customWidth="1"/>
    <col min="5" max="5" width="36.7109375" style="85" bestFit="1" customWidth="1"/>
    <col min="6" max="6" width="21.85546875" style="85" customWidth="1"/>
    <col min="7" max="7" width="24.8554687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1454</v>
      </c>
      <c r="K2" s="121" t="s">
        <v>1364</v>
      </c>
      <c r="L2" s="121" t="s">
        <v>1365</v>
      </c>
      <c r="M2" s="121" t="s">
        <v>1366</v>
      </c>
      <c r="N2" s="121" t="s">
        <v>1367</v>
      </c>
      <c r="O2" s="121" t="s">
        <v>1368</v>
      </c>
      <c r="P2" s="121" t="s">
        <v>1478</v>
      </c>
      <c r="Q2" s="121" t="s">
        <v>1516</v>
      </c>
      <c r="R2" s="433" t="str">
        <f>+Presupuesto!D11</f>
        <v>Recurrente</v>
      </c>
      <c r="S2" s="433"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28" t="s">
        <v>420</v>
      </c>
      <c r="AI2" s="428" t="s">
        <v>421</v>
      </c>
      <c r="AJ2" s="428" t="s">
        <v>422</v>
      </c>
      <c r="AK2" s="428" t="s">
        <v>423</v>
      </c>
      <c r="AL2" s="428" t="s">
        <v>424</v>
      </c>
      <c r="AM2" s="428" t="s">
        <v>427</v>
      </c>
      <c r="AN2" s="428" t="s">
        <v>425</v>
      </c>
      <c r="AO2" s="428" t="s">
        <v>426</v>
      </c>
      <c r="AP2" s="428" t="s">
        <v>428</v>
      </c>
      <c r="AQ2" s="428" t="s">
        <v>429</v>
      </c>
      <c r="AR2" s="428" t="s">
        <v>430</v>
      </c>
      <c r="AS2" s="428" t="s">
        <v>431</v>
      </c>
      <c r="AT2" s="428" t="s">
        <v>432</v>
      </c>
      <c r="AU2" s="428" t="s">
        <v>433</v>
      </c>
      <c r="AV2" s="428" t="s">
        <v>434</v>
      </c>
      <c r="AW2" s="428" t="s">
        <v>435</v>
      </c>
      <c r="AX2" s="428" t="s">
        <v>436</v>
      </c>
      <c r="AY2" s="428" t="s">
        <v>437</v>
      </c>
      <c r="AZ2" s="428" t="s">
        <v>438</v>
      </c>
      <c r="BA2" s="428" t="s">
        <v>439</v>
      </c>
      <c r="BB2" s="428" t="s">
        <v>440</v>
      </c>
      <c r="BC2" s="428" t="s">
        <v>441</v>
      </c>
      <c r="BD2" s="428" t="s">
        <v>442</v>
      </c>
      <c r="BE2" s="428" t="s">
        <v>443</v>
      </c>
      <c r="BF2" s="428" t="s">
        <v>444</v>
      </c>
      <c r="BG2" s="428" t="s">
        <v>445</v>
      </c>
      <c r="BH2" s="428" t="s">
        <v>446</v>
      </c>
      <c r="BI2" s="428" t="s">
        <v>447</v>
      </c>
      <c r="BJ2" s="428" t="s">
        <v>448</v>
      </c>
      <c r="BK2" s="428" t="s">
        <v>449</v>
      </c>
      <c r="BL2" s="428" t="s">
        <v>450</v>
      </c>
      <c r="BM2" s="428" t="s">
        <v>451</v>
      </c>
      <c r="BN2" s="428" t="s">
        <v>452</v>
      </c>
      <c r="BO2" s="428" t="s">
        <v>453</v>
      </c>
      <c r="BP2" s="428" t="s">
        <v>454</v>
      </c>
      <c r="BQ2" s="428" t="s">
        <v>455</v>
      </c>
      <c r="BR2" s="428" t="s">
        <v>456</v>
      </c>
      <c r="BS2" s="428" t="s">
        <v>457</v>
      </c>
      <c r="BT2" s="428" t="s">
        <v>458</v>
      </c>
      <c r="BU2" s="428" t="s">
        <v>459</v>
      </c>
    </row>
    <row r="3" spans="1:555" hidden="1" x14ac:dyDescent="0.2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5605.2314999999999</v>
      </c>
      <c r="BC3" s="429">
        <f>+'Cuadro Resumen'!D213</f>
        <v>5165.6055000000006</v>
      </c>
      <c r="BD3" s="429">
        <f>+'Cuadro Resumen'!E213</f>
        <v>6594.39</v>
      </c>
      <c r="BE3" s="429">
        <f>+'Cuadro Resumen'!F213</f>
        <v>6154.7640000000001</v>
      </c>
      <c r="BF3" s="429">
        <f>+'Cuadro Resumen'!C214</f>
        <v>4945.7925000000005</v>
      </c>
      <c r="BG3" s="429">
        <f>+'Cuadro Resumen'!D214</f>
        <v>4506.1665000000003</v>
      </c>
      <c r="BH3" s="429">
        <f>+'Cuadro Resumen'!E214</f>
        <v>5934.951</v>
      </c>
      <c r="BI3" s="429">
        <f>+'Cuadro Resumen'!F214</f>
        <v>5495.3249999999998</v>
      </c>
      <c r="BJ3" s="430">
        <f>+'Cuadro Resumen'!C215</f>
        <v>4286.3535000000002</v>
      </c>
      <c r="BK3" s="430">
        <f>+'Cuadro Resumen'!D215</f>
        <v>3956.634</v>
      </c>
      <c r="BL3" s="430">
        <f>+'Cuadro Resumen'!E215</f>
        <v>5275.5120000000006</v>
      </c>
      <c r="BM3" s="430">
        <f>+'Cuadro Resumen'!F215</f>
        <v>4835.8860000000004</v>
      </c>
      <c r="BN3" s="430">
        <f>+'Cuadro Resumen'!C216</f>
        <v>3626.9145000000003</v>
      </c>
      <c r="BO3" s="430">
        <f>+'Cuadro Resumen'!D216</f>
        <v>3297.1950000000002</v>
      </c>
      <c r="BP3" s="430">
        <f>+'Cuadro Resumen'!E216</f>
        <v>4616.0730000000003</v>
      </c>
      <c r="BQ3" s="430">
        <f>+'Cuadro Resumen'!F216</f>
        <v>4286.3535000000002</v>
      </c>
      <c r="BR3" s="430">
        <f>+'Cuadro Resumen'!C217</f>
        <v>3187.2885000000001</v>
      </c>
      <c r="BS3" s="430">
        <f>+'Cuadro Resumen'!D217</f>
        <v>2967.4755</v>
      </c>
      <c r="BT3" s="430">
        <f>+'Cuadro Resumen'!E217</f>
        <v>4066.5405000000001</v>
      </c>
      <c r="BU3" s="430">
        <f>+'Cuadro Resumen'!F217</f>
        <v>3736.8210000000004</v>
      </c>
    </row>
    <row r="4" spans="1:555" ht="15.75" thickBot="1" x14ac:dyDescent="0.3"/>
    <row r="5" spans="1:555" ht="27" thickBot="1" x14ac:dyDescent="0.3">
      <c r="C5" s="86" t="s">
        <v>389</v>
      </c>
      <c r="D5" s="197">
        <f>SUMIF(C:C,$C$10,D:D)</f>
        <v>22100732.845486458</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C10" s="156" t="s">
        <v>53</v>
      </c>
      <c r="D10" s="352">
        <f>SUM(F17:F17)</f>
        <v>26000</v>
      </c>
      <c r="F10" s="70"/>
      <c r="G10" s="78"/>
      <c r="H10" s="70"/>
      <c r="I10" s="70"/>
    </row>
    <row r="11" spans="1:555" x14ac:dyDescent="0.25">
      <c r="C11" s="70"/>
      <c r="D11" s="31"/>
      <c r="E11" s="92"/>
      <c r="F11" s="92"/>
      <c r="G11" s="92"/>
      <c r="H11" s="75"/>
      <c r="I11" s="75"/>
      <c r="J11" s="75"/>
      <c r="K11" s="111"/>
    </row>
    <row r="12" spans="1:555" ht="15.75" x14ac:dyDescent="0.25">
      <c r="B12" s="92"/>
      <c r="C12" s="296" t="s">
        <v>392</v>
      </c>
      <c r="D12" s="350">
        <f>'11. Gestion Administrativa'!E15</f>
        <v>11.01</v>
      </c>
      <c r="E12" s="92"/>
      <c r="F12" s="92"/>
      <c r="G12" s="92"/>
      <c r="H12" s="75"/>
      <c r="I12" s="75"/>
      <c r="J12" s="75"/>
      <c r="K12" s="111"/>
    </row>
    <row r="13" spans="1:555" ht="18.75" x14ac:dyDescent="0.25">
      <c r="B13" s="92"/>
      <c r="C13" s="207"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Limpieza de fósa Septica (Ing. Francisco Borjas)</v>
      </c>
      <c r="D13" s="31"/>
      <c r="E13" s="92"/>
      <c r="F13" s="92"/>
      <c r="G13" s="92"/>
      <c r="H13" s="75"/>
      <c r="I13" s="75"/>
      <c r="J13" s="75"/>
      <c r="K13" s="111"/>
    </row>
    <row r="14" spans="1:555" x14ac:dyDescent="0.25">
      <c r="B14" s="92"/>
      <c r="E14" s="92"/>
      <c r="F14" s="92"/>
      <c r="G14" s="92"/>
      <c r="H14" s="75"/>
      <c r="I14" s="75"/>
      <c r="J14" s="75"/>
      <c r="K14" s="111"/>
    </row>
    <row r="15" spans="1:555" ht="15.75" thickBot="1" x14ac:dyDescent="0.3">
      <c r="F15" s="92"/>
      <c r="G15" s="75"/>
      <c r="H15" s="75"/>
      <c r="I15" s="75"/>
    </row>
    <row r="16" spans="1:555" ht="15.75" thickBot="1" x14ac:dyDescent="0.3">
      <c r="C16" s="128" t="s">
        <v>44</v>
      </c>
      <c r="D16" s="133" t="s">
        <v>55</v>
      </c>
      <c r="E16" s="135" t="s">
        <v>57</v>
      </c>
      <c r="F16" s="134" t="s">
        <v>27</v>
      </c>
      <c r="G16" s="132" t="s">
        <v>131</v>
      </c>
      <c r="H16" s="135" t="s">
        <v>46</v>
      </c>
      <c r="I16" s="132" t="s">
        <v>132</v>
      </c>
      <c r="J16" s="132" t="s">
        <v>410</v>
      </c>
      <c r="K16" s="132" t="s">
        <v>411</v>
      </c>
      <c r="L16" s="132" t="s">
        <v>121</v>
      </c>
    </row>
    <row r="17" spans="3:12" x14ac:dyDescent="0.25">
      <c r="C17" s="140" t="s">
        <v>2579</v>
      </c>
      <c r="D17" s="157">
        <v>1</v>
      </c>
      <c r="E17" s="680">
        <v>26000</v>
      </c>
      <c r="F17" s="96">
        <f t="shared" ref="F17" si="0">D17*E17</f>
        <v>26000</v>
      </c>
      <c r="G17" s="160" t="s">
        <v>129</v>
      </c>
      <c r="H17" s="141" t="s">
        <v>685</v>
      </c>
      <c r="I17" s="129" t="str">
        <f>VLOOKUP(H17,Presupuesto!$B$11:$C$565,2,0)</f>
        <v>LIMPIEZA ASEO Y FUMIGACION</v>
      </c>
      <c r="J17" s="215" t="s">
        <v>1364</v>
      </c>
      <c r="K17" s="97" t="s">
        <v>412</v>
      </c>
      <c r="L17" s="97"/>
    </row>
    <row r="18" spans="3:12" x14ac:dyDescent="0.25">
      <c r="F18" s="89"/>
      <c r="G18" s="88"/>
      <c r="H18" s="89"/>
      <c r="I18" s="89"/>
    </row>
    <row r="19" spans="3:12" ht="15.75" thickBot="1" x14ac:dyDescent="0.3"/>
    <row r="20" spans="3:12" ht="15.75" thickBot="1" x14ac:dyDescent="0.3">
      <c r="C20" s="156" t="s">
        <v>53</v>
      </c>
      <c r="D20" s="352">
        <f>SUM(F27:F27)</f>
        <v>26000</v>
      </c>
      <c r="F20" s="70"/>
      <c r="G20" s="78"/>
      <c r="H20" s="70"/>
      <c r="I20" s="70"/>
    </row>
    <row r="21" spans="3:12" x14ac:dyDescent="0.25">
      <c r="C21" s="70"/>
      <c r="D21" s="31"/>
      <c r="E21" s="92"/>
      <c r="F21" s="92"/>
      <c r="G21" s="92"/>
      <c r="H21" s="75"/>
      <c r="I21" s="75"/>
      <c r="J21" s="75"/>
      <c r="K21" s="111"/>
    </row>
    <row r="22" spans="3:12" ht="15.75" x14ac:dyDescent="0.25">
      <c r="C22" s="296" t="s">
        <v>392</v>
      </c>
      <c r="D22" s="350">
        <f>'11. Gestion Administrativa'!E15</f>
        <v>11.01</v>
      </c>
      <c r="E22" s="92"/>
      <c r="F22" s="92"/>
      <c r="G22" s="92"/>
      <c r="H22" s="75"/>
      <c r="I22" s="75"/>
      <c r="J22" s="75"/>
      <c r="K22" s="111"/>
    </row>
    <row r="23" spans="3:12" ht="18.75" x14ac:dyDescent="0.25">
      <c r="C23" s="207" t="str">
        <f>IFERROR(VLOOKUP(D22,'1. Desarrollo e Innov. Curricu.'!$E:$F,2,FALSE),IFERROR(VLOOKUP(D22,'2. Investigación Científica'!$E:$F,2,FALSE),IFERROR(VLOOKUP(D22,'3. Vinculación Univ. Sociedad'!$E:$F,2,FALSE),IFERROR(VLOOKUP(D22,'4. Docencia y Profesorado Univ.'!$E:$F,2,FALSE),IFERROR(VLOOKUP(D22,'5. Estudiantes y Graduados'!$E:$F,2,FALSE),IFERROR(VLOOKUP(D22,'11. Gestion Administrativa'!$E:$F,2,FALSE),IFERROR(VLOOKUP(D22,'13. Gestión Académica'!$E:$F,2,FALSE),IFERROR(VLOOKUP(D22,'8. Asegura. de la Calid. y M'!$E:$F,2,FALSE),IFERROR(VLOOKUP(D22,'6. Gestión del Conocimiento'!$E:$F,2,FALSE),IFERROR(VLOOKUP(D22,'15. Gobernabilidad y Proceso...'!$E:$F,2,FALSE),IFERROR(VLOOKUP(D22,'12. Gestión del Talento Humano'!$E:$F,2,FALSE),IFERROR(VLOOKUP(D22,'14. Internacional... de la E.S.'!$E:$F,2,FALSE),IFERROR(VLOOKUP(D22,'10. Posgrado'!$E:$F,2,FALSE),IFERROR(VLOOKUP(D22,'17. Gestión TIC'!$E:$F,2,FALSE),IFERROR(VLOOKUP(D22,'16. Desa. del Sistema Educ.Sup.'!$E:$F,2,FALSE),IFERROR(VLOOKUP(D22,'9. Cultura de Inno. Insti...'!$E:$F,2,FALSE),VLOOKUP(D22,'7. Lo Esencial de la Reforma U.'!$E:$F,2,0)))))))))))))))))</f>
        <v>Limpieza de fósa Septica (Ing. Francisco Borjas)</v>
      </c>
      <c r="D23" s="31"/>
      <c r="E23" s="92"/>
      <c r="F23" s="92"/>
      <c r="G23" s="92"/>
      <c r="H23" s="75"/>
      <c r="I23" s="75"/>
      <c r="J23" s="75"/>
      <c r="K23" s="111"/>
    </row>
    <row r="24" spans="3:12" x14ac:dyDescent="0.25">
      <c r="E24" s="92"/>
      <c r="F24" s="92"/>
      <c r="G24" s="92"/>
      <c r="H24" s="75"/>
      <c r="I24" s="75"/>
      <c r="J24" s="75"/>
      <c r="K24" s="111"/>
    </row>
    <row r="25" spans="3:12" ht="15.75" thickBot="1" x14ac:dyDescent="0.3">
      <c r="F25" s="92"/>
      <c r="G25" s="75"/>
      <c r="H25" s="75"/>
      <c r="I25" s="75"/>
    </row>
    <row r="26" spans="3:12" ht="15.75" thickBot="1" x14ac:dyDescent="0.3">
      <c r="C26" s="128" t="s">
        <v>44</v>
      </c>
      <c r="D26" s="133" t="s">
        <v>55</v>
      </c>
      <c r="E26" s="135" t="s">
        <v>57</v>
      </c>
      <c r="F26" s="134" t="s">
        <v>27</v>
      </c>
      <c r="G26" s="132" t="s">
        <v>131</v>
      </c>
      <c r="H26" s="135" t="s">
        <v>46</v>
      </c>
      <c r="I26" s="132" t="s">
        <v>132</v>
      </c>
      <c r="J26" s="132" t="s">
        <v>410</v>
      </c>
      <c r="K26" s="132" t="s">
        <v>411</v>
      </c>
      <c r="L26" s="132" t="s">
        <v>121</v>
      </c>
    </row>
    <row r="27" spans="3:12" x14ac:dyDescent="0.25">
      <c r="C27" s="140" t="s">
        <v>2579</v>
      </c>
      <c r="D27" s="157">
        <v>1</v>
      </c>
      <c r="E27" s="680">
        <v>26000</v>
      </c>
      <c r="F27" s="96">
        <f t="shared" ref="F27" si="1">D27*E27</f>
        <v>26000</v>
      </c>
      <c r="G27" s="160" t="s">
        <v>129</v>
      </c>
      <c r="H27" s="141" t="s">
        <v>685</v>
      </c>
      <c r="I27" s="129" t="str">
        <f>VLOOKUP(H27,Presupuesto!$B$11:$C$565,2,0)</f>
        <v>LIMPIEZA ASEO Y FUMIGACION</v>
      </c>
      <c r="J27" s="215" t="s">
        <v>1364</v>
      </c>
      <c r="K27" s="97" t="s">
        <v>399</v>
      </c>
      <c r="L27" s="97"/>
    </row>
    <row r="29" spans="3:12" ht="15.75" thickBot="1" x14ac:dyDescent="0.3"/>
    <row r="30" spans="3:12" ht="15.75" thickBot="1" x14ac:dyDescent="0.3">
      <c r="C30" s="156" t="s">
        <v>53</v>
      </c>
      <c r="D30" s="352">
        <f>SUM(F37:F37)</f>
        <v>22000</v>
      </c>
      <c r="F30" s="70"/>
      <c r="G30" s="78"/>
      <c r="H30" s="70"/>
      <c r="I30" s="70"/>
    </row>
    <row r="31" spans="3:12" x14ac:dyDescent="0.25">
      <c r="C31" s="70"/>
      <c r="D31" s="31"/>
      <c r="E31" s="92"/>
      <c r="F31" s="92"/>
      <c r="G31" s="92"/>
      <c r="H31" s="75"/>
      <c r="I31" s="75"/>
      <c r="J31" s="75"/>
      <c r="K31" s="111"/>
    </row>
    <row r="32" spans="3:12" ht="15.75" x14ac:dyDescent="0.25">
      <c r="C32" s="296" t="s">
        <v>392</v>
      </c>
      <c r="D32" s="350">
        <f>'11. Gestion Administrativa'!E16</f>
        <v>11.02</v>
      </c>
      <c r="E32" s="92"/>
      <c r="F32" s="92"/>
      <c r="G32" s="92"/>
      <c r="H32" s="75"/>
      <c r="I32" s="75"/>
      <c r="J32" s="75"/>
      <c r="K32" s="111"/>
    </row>
    <row r="33" spans="3:12" ht="18.75" x14ac:dyDescent="0.25">
      <c r="C33" s="207"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Limpieza de Auditorium "Jesús Aguilar Paz" </v>
      </c>
      <c r="D33" s="31"/>
      <c r="E33" s="92"/>
      <c r="F33" s="92"/>
      <c r="G33" s="92"/>
      <c r="H33" s="75"/>
      <c r="I33" s="75"/>
      <c r="J33" s="75"/>
      <c r="K33" s="111"/>
    </row>
    <row r="34" spans="3:12" x14ac:dyDescent="0.25">
      <c r="E34" s="92"/>
      <c r="F34" s="92"/>
      <c r="G34" s="92"/>
      <c r="H34" s="75"/>
      <c r="I34" s="75"/>
      <c r="J34" s="75"/>
      <c r="K34" s="111"/>
    </row>
    <row r="35" spans="3:12" ht="15.75" thickBot="1" x14ac:dyDescent="0.3">
      <c r="F35" s="92"/>
      <c r="G35" s="75"/>
      <c r="H35" s="75"/>
      <c r="I35" s="75"/>
    </row>
    <row r="36" spans="3:12" ht="15.75" thickBot="1" x14ac:dyDescent="0.3">
      <c r="C36" s="128" t="s">
        <v>44</v>
      </c>
      <c r="D36" s="133" t="s">
        <v>55</v>
      </c>
      <c r="E36" s="135" t="s">
        <v>57</v>
      </c>
      <c r="F36" s="134" t="s">
        <v>27</v>
      </c>
      <c r="G36" s="132" t="s">
        <v>131</v>
      </c>
      <c r="H36" s="135" t="s">
        <v>46</v>
      </c>
      <c r="I36" s="132" t="s">
        <v>132</v>
      </c>
      <c r="J36" s="132" t="s">
        <v>410</v>
      </c>
      <c r="K36" s="132" t="s">
        <v>411</v>
      </c>
      <c r="L36" s="132" t="s">
        <v>121</v>
      </c>
    </row>
    <row r="37" spans="3:12" ht="18" customHeight="1" x14ac:dyDescent="0.25">
      <c r="C37" s="629" t="s">
        <v>2581</v>
      </c>
      <c r="D37" s="157">
        <v>1</v>
      </c>
      <c r="E37" s="680">
        <v>22000</v>
      </c>
      <c r="F37" s="96">
        <f t="shared" ref="F37" si="2">D37*E37</f>
        <v>22000</v>
      </c>
      <c r="G37" s="160" t="s">
        <v>129</v>
      </c>
      <c r="H37" s="141" t="s">
        <v>677</v>
      </c>
      <c r="I37" s="129" t="str">
        <f>VLOOKUP(H37,Presupuesto!$B$11:$C$565,2,0)</f>
        <v>MANTENIMIENTO Y REPARACION DE EQUIPO DE OFICINA Y MUEBLES</v>
      </c>
      <c r="J37" s="215" t="s">
        <v>1364</v>
      </c>
      <c r="K37" s="97" t="s">
        <v>399</v>
      </c>
      <c r="L37" s="97"/>
    </row>
    <row r="38" spans="3:12" x14ac:dyDescent="0.25">
      <c r="F38" s="89"/>
      <c r="G38" s="88"/>
      <c r="H38" s="89"/>
      <c r="I38" s="89"/>
    </row>
    <row r="39" spans="3:12" ht="15.75" thickBot="1" x14ac:dyDescent="0.3"/>
    <row r="40" spans="3:12" ht="15.75" thickBot="1" x14ac:dyDescent="0.3">
      <c r="C40" s="156" t="s">
        <v>53</v>
      </c>
      <c r="D40" s="352">
        <f>SUM(F46:F46)</f>
        <v>182520</v>
      </c>
      <c r="F40" s="70"/>
      <c r="G40" s="78"/>
      <c r="H40" s="70"/>
      <c r="I40" s="70"/>
    </row>
    <row r="41" spans="3:12" x14ac:dyDescent="0.25">
      <c r="C41" s="70"/>
      <c r="D41" s="31"/>
      <c r="E41" s="92"/>
      <c r="F41" s="92"/>
      <c r="G41" s="92"/>
      <c r="H41" s="75"/>
      <c r="I41" s="75"/>
      <c r="J41" s="75"/>
      <c r="K41" s="111"/>
    </row>
    <row r="42" spans="3:12" ht="15.75" x14ac:dyDescent="0.25">
      <c r="C42" s="296" t="s">
        <v>392</v>
      </c>
      <c r="D42" s="350">
        <f>'11. Gestion Administrativa'!E17</f>
        <v>11.03</v>
      </c>
      <c r="E42" s="92"/>
      <c r="F42" s="92"/>
      <c r="G42" s="92"/>
      <c r="H42" s="75"/>
      <c r="I42" s="75"/>
      <c r="J42" s="75"/>
      <c r="K42" s="111"/>
    </row>
    <row r="43" spans="3:12" ht="18.75" x14ac:dyDescent="0.25">
      <c r="C43" s="207"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Cambio de tuberia de mesones de trabajo de laboratorios.</v>
      </c>
      <c r="D43" s="31"/>
      <c r="E43" s="92"/>
      <c r="F43" s="92"/>
      <c r="G43" s="92"/>
      <c r="H43" s="75"/>
      <c r="I43" s="75"/>
      <c r="J43" s="75"/>
      <c r="K43" s="111"/>
    </row>
    <row r="44" spans="3:12" ht="15.75" thickBot="1" x14ac:dyDescent="0.3">
      <c r="E44" s="92"/>
      <c r="F44" s="92"/>
      <c r="G44" s="92"/>
      <c r="H44" s="75"/>
      <c r="I44" s="75"/>
      <c r="J44" s="75"/>
      <c r="K44" s="111"/>
    </row>
    <row r="45" spans="3:12" ht="24" customHeight="1" thickBot="1" x14ac:dyDescent="0.3">
      <c r="C45" s="128" t="s">
        <v>44</v>
      </c>
      <c r="D45" s="133" t="s">
        <v>55</v>
      </c>
      <c r="E45" s="135" t="s">
        <v>57</v>
      </c>
      <c r="F45" s="134" t="s">
        <v>27</v>
      </c>
      <c r="G45" s="132" t="s">
        <v>131</v>
      </c>
      <c r="H45" s="135" t="s">
        <v>46</v>
      </c>
      <c r="I45" s="132" t="s">
        <v>132</v>
      </c>
      <c r="J45" s="132" t="s">
        <v>410</v>
      </c>
      <c r="K45" s="132" t="s">
        <v>411</v>
      </c>
      <c r="L45" s="132" t="s">
        <v>121</v>
      </c>
    </row>
    <row r="46" spans="3:12" x14ac:dyDescent="0.25">
      <c r="C46" s="629" t="s">
        <v>2584</v>
      </c>
      <c r="D46" s="157">
        <v>351</v>
      </c>
      <c r="E46" s="680">
        <v>520</v>
      </c>
      <c r="F46" s="96">
        <f t="shared" ref="F46" si="3">D46*E46</f>
        <v>182520</v>
      </c>
      <c r="G46" s="160" t="s">
        <v>1508</v>
      </c>
      <c r="H46" s="141" t="s">
        <v>683</v>
      </c>
      <c r="I46" s="129" t="str">
        <f>VLOOKUP(H46,Presupuesto!$B$11:$C$565,2,0)</f>
        <v>MANTENIMIENTO Y REPARACION DE OBRAS CIVILES EINSTALACIONES VARIAS</v>
      </c>
      <c r="J46" s="215" t="s">
        <v>1364</v>
      </c>
      <c r="K46" s="97" t="s">
        <v>396</v>
      </c>
      <c r="L46" s="97"/>
    </row>
    <row r="48" spans="3:12" s="437" customFormat="1" ht="15.75" thickBot="1" x14ac:dyDescent="0.3">
      <c r="G48" s="424"/>
    </row>
    <row r="49" spans="3:12" s="437" customFormat="1" ht="15.75" thickBot="1" x14ac:dyDescent="0.3">
      <c r="C49" s="156" t="s">
        <v>53</v>
      </c>
      <c r="D49" s="352">
        <f>SUM(F55:F59)</f>
        <v>360869.66649999999</v>
      </c>
      <c r="F49" s="70"/>
      <c r="G49" s="78"/>
      <c r="H49" s="70"/>
      <c r="I49" s="70"/>
    </row>
    <row r="50" spans="3:12" s="437" customFormat="1" x14ac:dyDescent="0.25">
      <c r="C50" s="70"/>
      <c r="D50" s="31"/>
      <c r="E50" s="92"/>
      <c r="F50" s="92"/>
      <c r="G50" s="92"/>
      <c r="H50" s="75"/>
      <c r="I50" s="75"/>
      <c r="J50" s="75"/>
      <c r="K50" s="111"/>
    </row>
    <row r="51" spans="3:12" s="437" customFormat="1" ht="15.75" x14ac:dyDescent="0.25">
      <c r="C51" s="296" t="s">
        <v>392</v>
      </c>
      <c r="D51" s="350">
        <f>'11. Gestion Administrativa'!E17</f>
        <v>11.03</v>
      </c>
      <c r="E51" s="92"/>
      <c r="F51" s="92"/>
      <c r="G51" s="92"/>
      <c r="H51" s="75"/>
      <c r="I51" s="75"/>
      <c r="J51" s="75"/>
      <c r="K51" s="111"/>
    </row>
    <row r="52" spans="3:12" s="437" customFormat="1" ht="18.75" x14ac:dyDescent="0.25">
      <c r="C52" s="207"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Cambio de tuberia de mesones de trabajo de laboratorios.</v>
      </c>
      <c r="D52" s="31"/>
      <c r="E52" s="92"/>
      <c r="F52" s="92"/>
      <c r="G52" s="92"/>
      <c r="H52" s="75"/>
      <c r="I52" s="75"/>
      <c r="J52" s="75"/>
      <c r="K52" s="111"/>
    </row>
    <row r="53" spans="3:12" s="437" customFormat="1" ht="15.75" thickBot="1" x14ac:dyDescent="0.3">
      <c r="E53" s="92"/>
      <c r="F53" s="92"/>
      <c r="G53" s="92"/>
      <c r="H53" s="75"/>
      <c r="I53" s="75"/>
      <c r="J53" s="75"/>
      <c r="K53" s="111"/>
    </row>
    <row r="54" spans="3:12" s="437" customFormat="1" ht="15.75" thickBot="1" x14ac:dyDescent="0.3">
      <c r="C54" s="128" t="s">
        <v>44</v>
      </c>
      <c r="D54" s="133" t="s">
        <v>55</v>
      </c>
      <c r="E54" s="135" t="s">
        <v>57</v>
      </c>
      <c r="F54" s="134" t="s">
        <v>27</v>
      </c>
      <c r="G54" s="132" t="s">
        <v>131</v>
      </c>
      <c r="H54" s="135" t="s">
        <v>46</v>
      </c>
      <c r="I54" s="132" t="s">
        <v>132</v>
      </c>
      <c r="J54" s="132" t="s">
        <v>410</v>
      </c>
      <c r="K54" s="132" t="s">
        <v>411</v>
      </c>
      <c r="L54" s="132" t="s">
        <v>121</v>
      </c>
    </row>
    <row r="55" spans="3:12" s="437" customFormat="1" x14ac:dyDescent="0.25">
      <c r="C55" s="629" t="s">
        <v>2585</v>
      </c>
      <c r="D55" s="157">
        <v>21</v>
      </c>
      <c r="E55" s="681">
        <v>6081.0045</v>
      </c>
      <c r="F55" s="96">
        <f t="shared" ref="F55:F59" si="4">D55*E55</f>
        <v>127701.09450000001</v>
      </c>
      <c r="G55" s="160" t="s">
        <v>1508</v>
      </c>
      <c r="H55" s="141" t="s">
        <v>683</v>
      </c>
      <c r="I55" s="129" t="str">
        <f>VLOOKUP(H55,Presupuesto!$B$11:$C$565,2,0)</f>
        <v>MANTENIMIENTO Y REPARACION DE OBRAS CIVILES EINSTALACIONES VARIAS</v>
      </c>
      <c r="J55" s="215" t="s">
        <v>1364</v>
      </c>
      <c r="K55" s="97" t="s">
        <v>399</v>
      </c>
      <c r="L55" s="97"/>
    </row>
    <row r="56" spans="3:12" s="437" customFormat="1" x14ac:dyDescent="0.25">
      <c r="C56" s="140" t="s">
        <v>2586</v>
      </c>
      <c r="D56" s="157">
        <v>42</v>
      </c>
      <c r="E56" s="682">
        <v>1495.874</v>
      </c>
      <c r="F56" s="96">
        <f t="shared" si="4"/>
        <v>62826.707999999999</v>
      </c>
      <c r="G56" s="160" t="s">
        <v>1508</v>
      </c>
      <c r="H56" s="141" t="s">
        <v>683</v>
      </c>
      <c r="I56" s="129" t="str">
        <f>VLOOKUP(H56,Presupuesto!$B$11:$C$565,2,0)</f>
        <v>MANTENIMIENTO Y REPARACION DE OBRAS CIVILES EINSTALACIONES VARIAS</v>
      </c>
      <c r="J56" s="215" t="s">
        <v>1364</v>
      </c>
      <c r="K56" s="97" t="s">
        <v>399</v>
      </c>
      <c r="L56" s="97"/>
    </row>
    <row r="57" spans="3:12" s="437" customFormat="1" x14ac:dyDescent="0.25">
      <c r="C57" s="140" t="s">
        <v>2587</v>
      </c>
      <c r="D57" s="157">
        <v>28</v>
      </c>
      <c r="E57" s="682">
        <v>706.75549999999998</v>
      </c>
      <c r="F57" s="96">
        <f t="shared" si="4"/>
        <v>19789.153999999999</v>
      </c>
      <c r="G57" s="160" t="s">
        <v>1508</v>
      </c>
      <c r="H57" s="141" t="s">
        <v>683</v>
      </c>
      <c r="I57" s="129" t="str">
        <f>VLOOKUP(H57,Presupuesto!$B$11:$C$565,2,0)</f>
        <v>MANTENIMIENTO Y REPARACION DE OBRAS CIVILES EINSTALACIONES VARIAS</v>
      </c>
      <c r="J57" s="215" t="s">
        <v>1364</v>
      </c>
      <c r="K57" s="97" t="s">
        <v>399</v>
      </c>
      <c r="L57" s="97"/>
    </row>
    <row r="58" spans="3:12" s="437" customFormat="1" x14ac:dyDescent="0.25">
      <c r="C58" s="140" t="s">
        <v>2588</v>
      </c>
      <c r="D58" s="157">
        <v>14</v>
      </c>
      <c r="E58" s="682">
        <v>2480.8029999999999</v>
      </c>
      <c r="F58" s="96">
        <f t="shared" si="4"/>
        <v>34731.241999999998</v>
      </c>
      <c r="G58" s="160" t="s">
        <v>1508</v>
      </c>
      <c r="H58" s="141" t="s">
        <v>683</v>
      </c>
      <c r="I58" s="129" t="str">
        <f>VLOOKUP(H58,Presupuesto!$B$11:$C$565,2,0)</f>
        <v>MANTENIMIENTO Y REPARACION DE OBRAS CIVILES EINSTALACIONES VARIAS</v>
      </c>
      <c r="J58" s="215" t="s">
        <v>1364</v>
      </c>
      <c r="K58" s="97" t="s">
        <v>399</v>
      </c>
      <c r="L58" s="97"/>
    </row>
    <row r="59" spans="3:12" s="437" customFormat="1" x14ac:dyDescent="0.25">
      <c r="C59" s="140" t="s">
        <v>2589</v>
      </c>
      <c r="D59" s="157">
        <v>84</v>
      </c>
      <c r="E59" s="682">
        <v>1378.827</v>
      </c>
      <c r="F59" s="96">
        <f t="shared" si="4"/>
        <v>115821.46799999999</v>
      </c>
      <c r="G59" s="160" t="s">
        <v>1508</v>
      </c>
      <c r="H59" s="141" t="s">
        <v>683</v>
      </c>
      <c r="I59" s="129" t="str">
        <f>VLOOKUP(H59,Presupuesto!$B$11:$C$565,2,0)</f>
        <v>MANTENIMIENTO Y REPARACION DE OBRAS CIVILES EINSTALACIONES VARIAS</v>
      </c>
      <c r="J59" s="215" t="s">
        <v>1364</v>
      </c>
      <c r="K59" s="97" t="s">
        <v>399</v>
      </c>
      <c r="L59" s="97"/>
    </row>
    <row r="60" spans="3:12" s="437" customFormat="1" x14ac:dyDescent="0.25">
      <c r="G60" s="424"/>
    </row>
    <row r="61" spans="3:12" s="437" customFormat="1" ht="15.75" thickBot="1" x14ac:dyDescent="0.3">
      <c r="G61" s="424"/>
    </row>
    <row r="62" spans="3:12" s="437" customFormat="1" ht="15.75" thickBot="1" x14ac:dyDescent="0.3">
      <c r="C62" s="156" t="s">
        <v>53</v>
      </c>
      <c r="D62" s="352">
        <f>SUM(F68:F72)</f>
        <v>360869.66649999999</v>
      </c>
      <c r="F62" s="70"/>
      <c r="G62" s="78"/>
      <c r="H62" s="70"/>
      <c r="I62" s="70"/>
    </row>
    <row r="63" spans="3:12" s="437" customFormat="1" x14ac:dyDescent="0.25">
      <c r="C63" s="70"/>
      <c r="D63" s="31"/>
      <c r="E63" s="92"/>
      <c r="F63" s="92"/>
      <c r="G63" s="92"/>
      <c r="H63" s="75"/>
      <c r="I63" s="75"/>
      <c r="J63" s="75"/>
      <c r="K63" s="111"/>
    </row>
    <row r="64" spans="3:12" s="437" customFormat="1" ht="15.75" x14ac:dyDescent="0.25">
      <c r="C64" s="296" t="s">
        <v>392</v>
      </c>
      <c r="D64" s="350">
        <f>'11. Gestion Administrativa'!E17</f>
        <v>11.03</v>
      </c>
      <c r="E64" s="92"/>
      <c r="F64" s="92"/>
      <c r="G64" s="92"/>
      <c r="H64" s="75"/>
      <c r="I64" s="75"/>
      <c r="J64" s="75"/>
      <c r="K64" s="111"/>
    </row>
    <row r="65" spans="3:12" s="437" customFormat="1" ht="18.75" x14ac:dyDescent="0.25">
      <c r="C65" s="207" t="str">
        <f>IFERROR(VLOOKUP(D64,'1. Desarrollo e Innov. Curricu.'!$E:$F,2,FALSE),IFERROR(VLOOKUP(D64,'2. Investigación Científica'!$E:$F,2,FALSE),IFERROR(VLOOKUP(D64,'3. Vinculación Univ. Sociedad'!$E:$F,2,FALSE),IFERROR(VLOOKUP(D64,'4. Docencia y Profesorado Univ.'!$E:$F,2,FALSE),IFERROR(VLOOKUP(D64,'5. Estudiantes y Graduados'!$E:$F,2,FALSE),IFERROR(VLOOKUP(D64,'11. Gestion Administrativa'!$E:$F,2,FALSE),IFERROR(VLOOKUP(D64,'13. Gestión Académica'!$E:$F,2,FALSE),IFERROR(VLOOKUP(D64,'8. Asegura. de la Calid. y M'!$E:$F,2,FALSE),IFERROR(VLOOKUP(D64,'6. Gestión del Conocimiento'!$E:$F,2,FALSE),IFERROR(VLOOKUP(D64,'15. Gobernabilidad y Proceso...'!$E:$F,2,FALSE),IFERROR(VLOOKUP(D64,'12. Gestión del Talento Humano'!$E:$F,2,FALSE),IFERROR(VLOOKUP(D64,'14. Internacional... de la E.S.'!$E:$F,2,FALSE),IFERROR(VLOOKUP(D64,'10. Posgrado'!$E:$F,2,FALSE),IFERROR(VLOOKUP(D64,'17. Gestión TIC'!$E:$F,2,FALSE),IFERROR(VLOOKUP(D64,'16. Desa. del Sistema Educ.Sup.'!$E:$F,2,FALSE),IFERROR(VLOOKUP(D64,'9. Cultura de Inno. Insti...'!$E:$F,2,FALSE),VLOOKUP(D64,'7. Lo Esencial de la Reforma U.'!$E:$F,2,0)))))))))))))))))</f>
        <v>Cambio de tuberia de mesones de trabajo de laboratorios.</v>
      </c>
      <c r="D65" s="31"/>
      <c r="E65" s="92"/>
      <c r="F65" s="92"/>
      <c r="G65" s="92"/>
      <c r="H65" s="75"/>
      <c r="I65" s="75"/>
      <c r="J65" s="75"/>
      <c r="K65" s="111"/>
    </row>
    <row r="66" spans="3:12" s="437" customFormat="1" ht="15.75" thickBot="1" x14ac:dyDescent="0.3">
      <c r="E66" s="92"/>
      <c r="F66" s="92"/>
      <c r="G66" s="92"/>
      <c r="H66" s="75"/>
      <c r="I66" s="75"/>
      <c r="J66" s="75"/>
      <c r="K66" s="111"/>
    </row>
    <row r="67" spans="3:12" s="437" customFormat="1" ht="15.75" thickBot="1" x14ac:dyDescent="0.3">
      <c r="C67" s="128" t="s">
        <v>44</v>
      </c>
      <c r="D67" s="133" t="s">
        <v>55</v>
      </c>
      <c r="E67" s="135" t="s">
        <v>57</v>
      </c>
      <c r="F67" s="134" t="s">
        <v>27</v>
      </c>
      <c r="G67" s="132" t="s">
        <v>131</v>
      </c>
      <c r="H67" s="135" t="s">
        <v>46</v>
      </c>
      <c r="I67" s="132" t="s">
        <v>132</v>
      </c>
      <c r="J67" s="132" t="s">
        <v>410</v>
      </c>
      <c r="K67" s="132" t="s">
        <v>411</v>
      </c>
      <c r="L67" s="132" t="s">
        <v>121</v>
      </c>
    </row>
    <row r="68" spans="3:12" s="437" customFormat="1" x14ac:dyDescent="0.25">
      <c r="C68" s="629" t="s">
        <v>2585</v>
      </c>
      <c r="D68" s="157">
        <v>21</v>
      </c>
      <c r="E68" s="681">
        <v>6081.0045</v>
      </c>
      <c r="F68" s="96">
        <f t="shared" ref="F68:F72" si="5">D68*E68</f>
        <v>127701.09450000001</v>
      </c>
      <c r="G68" s="160" t="s">
        <v>1508</v>
      </c>
      <c r="H68" s="141" t="s">
        <v>683</v>
      </c>
      <c r="I68" s="129" t="str">
        <f>VLOOKUP(H68,Presupuesto!$B$11:$C$565,2,0)</f>
        <v>MANTENIMIENTO Y REPARACION DE OBRAS CIVILES EINSTALACIONES VARIAS</v>
      </c>
      <c r="J68" s="215" t="s">
        <v>1364</v>
      </c>
      <c r="K68" s="97" t="s">
        <v>402</v>
      </c>
      <c r="L68" s="97"/>
    </row>
    <row r="69" spans="3:12" s="437" customFormat="1" x14ac:dyDescent="0.25">
      <c r="C69" s="140" t="s">
        <v>2586</v>
      </c>
      <c r="D69" s="157">
        <v>42</v>
      </c>
      <c r="E69" s="682">
        <v>1495.874</v>
      </c>
      <c r="F69" s="96">
        <f t="shared" si="5"/>
        <v>62826.707999999999</v>
      </c>
      <c r="G69" s="160" t="s">
        <v>1508</v>
      </c>
      <c r="H69" s="141" t="s">
        <v>683</v>
      </c>
      <c r="I69" s="129" t="str">
        <f>VLOOKUP(H69,Presupuesto!$B$11:$C$565,2,0)</f>
        <v>MANTENIMIENTO Y REPARACION DE OBRAS CIVILES EINSTALACIONES VARIAS</v>
      </c>
      <c r="J69" s="215" t="s">
        <v>1364</v>
      </c>
      <c r="K69" s="97" t="s">
        <v>402</v>
      </c>
      <c r="L69" s="97"/>
    </row>
    <row r="70" spans="3:12" s="437" customFormat="1" x14ac:dyDescent="0.25">
      <c r="C70" s="140" t="s">
        <v>2587</v>
      </c>
      <c r="D70" s="157">
        <v>28</v>
      </c>
      <c r="E70" s="682">
        <v>706.75549999999998</v>
      </c>
      <c r="F70" s="96">
        <f t="shared" si="5"/>
        <v>19789.153999999999</v>
      </c>
      <c r="G70" s="160" t="s">
        <v>1508</v>
      </c>
      <c r="H70" s="141" t="s">
        <v>683</v>
      </c>
      <c r="I70" s="129" t="str">
        <f>VLOOKUP(H70,Presupuesto!$B$11:$C$565,2,0)</f>
        <v>MANTENIMIENTO Y REPARACION DE OBRAS CIVILES EINSTALACIONES VARIAS</v>
      </c>
      <c r="J70" s="215" t="s">
        <v>1364</v>
      </c>
      <c r="K70" s="97" t="s">
        <v>402</v>
      </c>
      <c r="L70" s="97"/>
    </row>
    <row r="71" spans="3:12" x14ac:dyDescent="0.25">
      <c r="C71" s="140" t="s">
        <v>2588</v>
      </c>
      <c r="D71" s="157">
        <v>14</v>
      </c>
      <c r="E71" s="682">
        <v>2480.8029999999999</v>
      </c>
      <c r="F71" s="96">
        <f t="shared" si="5"/>
        <v>34731.241999999998</v>
      </c>
      <c r="G71" s="160" t="s">
        <v>1508</v>
      </c>
      <c r="H71" s="141" t="s">
        <v>683</v>
      </c>
      <c r="I71" s="129" t="str">
        <f>VLOOKUP(H71,Presupuesto!$B$11:$C$565,2,0)</f>
        <v>MANTENIMIENTO Y REPARACION DE OBRAS CIVILES EINSTALACIONES VARIAS</v>
      </c>
      <c r="J71" s="215" t="s">
        <v>1364</v>
      </c>
      <c r="K71" s="97" t="s">
        <v>402</v>
      </c>
      <c r="L71" s="97"/>
    </row>
    <row r="72" spans="3:12" x14ac:dyDescent="0.25">
      <c r="C72" s="140" t="s">
        <v>2589</v>
      </c>
      <c r="D72" s="157">
        <v>84</v>
      </c>
      <c r="E72" s="682">
        <v>1378.827</v>
      </c>
      <c r="F72" s="96">
        <f t="shared" si="5"/>
        <v>115821.46799999999</v>
      </c>
      <c r="G72" s="160" t="s">
        <v>1508</v>
      </c>
      <c r="H72" s="141" t="s">
        <v>683</v>
      </c>
      <c r="I72" s="129" t="str">
        <f>VLOOKUP(H72,Presupuesto!$B$11:$C$565,2,0)</f>
        <v>MANTENIMIENTO Y REPARACION DE OBRAS CIVILES EINSTALACIONES VARIAS</v>
      </c>
      <c r="J72" s="215" t="s">
        <v>1364</v>
      </c>
      <c r="K72" s="97" t="s">
        <v>402</v>
      </c>
      <c r="L72" s="97"/>
    </row>
    <row r="73" spans="3:12" s="613" customFormat="1" x14ac:dyDescent="0.25">
      <c r="C73" s="674"/>
      <c r="D73" s="614"/>
      <c r="E73" s="683"/>
      <c r="F73" s="615"/>
      <c r="G73" s="672"/>
      <c r="H73" s="612"/>
      <c r="I73" s="615"/>
      <c r="J73" s="684"/>
      <c r="K73" s="612"/>
      <c r="L73" s="612"/>
    </row>
    <row r="74" spans="3:12" x14ac:dyDescent="0.25">
      <c r="C74" s="70"/>
      <c r="D74" s="31"/>
      <c r="E74" s="92"/>
      <c r="F74" s="92"/>
      <c r="G74" s="92"/>
      <c r="H74" s="75"/>
      <c r="I74" s="75"/>
      <c r="J74" s="75"/>
      <c r="K74" s="111"/>
    </row>
    <row r="75" spans="3:12" x14ac:dyDescent="0.25">
      <c r="F75" s="89"/>
      <c r="G75" s="88"/>
      <c r="H75" s="89"/>
      <c r="I75" s="89"/>
    </row>
    <row r="76" spans="3:12" ht="15.75" thickBot="1" x14ac:dyDescent="0.3"/>
    <row r="77" spans="3:12" ht="15.75" thickBot="1" x14ac:dyDescent="0.3">
      <c r="C77" s="156" t="s">
        <v>53</v>
      </c>
      <c r="D77" s="352">
        <f>SUM(F84:F105)</f>
        <v>33168.198810000002</v>
      </c>
      <c r="F77" s="70"/>
      <c r="G77" s="78"/>
      <c r="H77" s="70"/>
      <c r="I77" s="70"/>
    </row>
    <row r="78" spans="3:12" x14ac:dyDescent="0.25">
      <c r="C78" s="70"/>
      <c r="D78" s="31"/>
      <c r="E78" s="92"/>
      <c r="F78" s="92"/>
      <c r="G78" s="92"/>
      <c r="H78" s="75"/>
      <c r="I78" s="75"/>
      <c r="J78" s="75"/>
      <c r="K78" s="111"/>
    </row>
    <row r="79" spans="3:12" ht="15.75" x14ac:dyDescent="0.25">
      <c r="C79" s="296" t="s">
        <v>392</v>
      </c>
      <c r="D79" s="350">
        <f>'11. Gestion Administrativa'!E18</f>
        <v>11.04</v>
      </c>
      <c r="E79" s="92"/>
      <c r="F79" s="92"/>
      <c r="G79" s="92"/>
      <c r="H79" s="75"/>
      <c r="I79" s="75"/>
      <c r="J79" s="75"/>
      <c r="K79" s="111"/>
    </row>
    <row r="80" spans="3:12" ht="18.75" x14ac:dyDescent="0.25">
      <c r="C80" s="207" t="str">
        <f>IFERROR(VLOOKUP(D79,'1. Desarrollo e Innov. Curricu.'!$E:$F,2,FALSE),IFERROR(VLOOKUP(D79,'2. Investigación Científica'!$E:$F,2,FALSE),IFERROR(VLOOKUP(D79,'3. Vinculación Univ. Sociedad'!$E:$F,2,FALSE),IFERROR(VLOOKUP(D79,'4. Docencia y Profesorado Univ.'!$E:$F,2,FALSE),IFERROR(VLOOKUP(D79,'5. Estudiantes y Graduados'!$E:$F,2,FALSE),IFERROR(VLOOKUP(D79,'11. Gestion Administrativa'!$E:$F,2,FALSE),IFERROR(VLOOKUP(D79,'13. Gestión Académica'!$E:$F,2,FALSE),IFERROR(VLOOKUP(D79,'8. Asegura. de la Calid. y M'!$E:$F,2,FALSE),IFERROR(VLOOKUP(D79,'6. Gestión del Conocimiento'!$E:$F,2,FALSE),IFERROR(VLOOKUP(D79,'15. Gobernabilidad y Proceso...'!$E:$F,2,FALSE),IFERROR(VLOOKUP(D79,'12. Gestión del Talento Humano'!$E:$F,2,FALSE),IFERROR(VLOOKUP(D79,'14. Internacional... de la E.S.'!$E:$F,2,FALSE),IFERROR(VLOOKUP(D79,'10. Posgrado'!$E:$F,2,FALSE),IFERROR(VLOOKUP(D79,'17. Gestión TIC'!$E:$F,2,FALSE),IFERROR(VLOOKUP(D79,'16. Desa. del Sistema Educ.Sup.'!$E:$F,2,FALSE),IFERROR(VLOOKUP(D79,'9. Cultura de Inno. Insti...'!$E:$F,2,FALSE),VLOOKUP(D79,'7. Lo Esencial de la Reforma U.'!$E:$F,2,0)))))))))))))))))</f>
        <v xml:space="preserve">Mantenimiento de instalaciones hidrosanitaria Edificio I-1 </v>
      </c>
      <c r="D80" s="31"/>
      <c r="E80" s="92"/>
      <c r="F80" s="92"/>
      <c r="G80" s="92"/>
      <c r="H80" s="75"/>
      <c r="I80" s="75"/>
      <c r="J80" s="75"/>
      <c r="K80" s="111"/>
    </row>
    <row r="81" spans="3:12" x14ac:dyDescent="0.25">
      <c r="E81" s="92"/>
      <c r="F81" s="92"/>
      <c r="G81" s="92"/>
      <c r="H81" s="75"/>
      <c r="I81" s="75"/>
      <c r="J81" s="75"/>
      <c r="K81" s="111"/>
    </row>
    <row r="82" spans="3:12" ht="15.75" thickBot="1" x14ac:dyDescent="0.3">
      <c r="F82" s="92"/>
      <c r="G82" s="75"/>
      <c r="H82" s="75"/>
      <c r="I82" s="75"/>
    </row>
    <row r="83" spans="3:12" ht="15.75" thickBot="1" x14ac:dyDescent="0.3">
      <c r="C83" s="128" t="s">
        <v>44</v>
      </c>
      <c r="D83" s="133" t="s">
        <v>55</v>
      </c>
      <c r="E83" s="135" t="s">
        <v>57</v>
      </c>
      <c r="F83" s="134" t="s">
        <v>27</v>
      </c>
      <c r="G83" s="132" t="s">
        <v>131</v>
      </c>
      <c r="H83" s="135" t="s">
        <v>46</v>
      </c>
      <c r="I83" s="132" t="s">
        <v>132</v>
      </c>
      <c r="J83" s="132" t="s">
        <v>410</v>
      </c>
      <c r="K83" s="132" t="s">
        <v>411</v>
      </c>
      <c r="L83" s="132" t="s">
        <v>121</v>
      </c>
    </row>
    <row r="84" spans="3:12" x14ac:dyDescent="0.25">
      <c r="C84" s="140" t="s">
        <v>2591</v>
      </c>
      <c r="D84" s="157">
        <v>2</v>
      </c>
      <c r="E84" s="680">
        <v>3299.9999800000001</v>
      </c>
      <c r="F84" s="96">
        <f t="shared" ref="F84:F105" si="6">D84*E84</f>
        <v>6599.9999600000001</v>
      </c>
      <c r="G84" s="160" t="s">
        <v>129</v>
      </c>
      <c r="H84" s="141" t="s">
        <v>683</v>
      </c>
      <c r="I84" s="129" t="str">
        <f>VLOOKUP(H84,Presupuesto!$B$11:$C$565,2,0)</f>
        <v>MANTENIMIENTO Y REPARACION DE OBRAS CIVILES EINSTALACIONES VARIAS</v>
      </c>
      <c r="J84" s="215" t="s">
        <v>1364</v>
      </c>
      <c r="K84" s="97" t="s">
        <v>412</v>
      </c>
      <c r="L84" s="97"/>
    </row>
    <row r="85" spans="3:12" x14ac:dyDescent="0.25">
      <c r="C85" s="140" t="s">
        <v>2592</v>
      </c>
      <c r="D85" s="157">
        <v>4</v>
      </c>
      <c r="E85" s="686">
        <v>154.99999</v>
      </c>
      <c r="F85" s="96">
        <f t="shared" si="6"/>
        <v>619.99995999999999</v>
      </c>
      <c r="G85" s="160" t="s">
        <v>129</v>
      </c>
      <c r="H85" s="141" t="s">
        <v>683</v>
      </c>
      <c r="I85" s="129" t="str">
        <f>VLOOKUP(H85,Presupuesto!$B$11:$C$565,2,0)</f>
        <v>MANTENIMIENTO Y REPARACION DE OBRAS CIVILES EINSTALACIONES VARIAS</v>
      </c>
      <c r="J85" s="97" t="str">
        <f>$J$84</f>
        <v>Gestión Administrativa y  financiera en apoyo al Desarrollo Académico</v>
      </c>
      <c r="K85" s="97" t="s">
        <v>412</v>
      </c>
      <c r="L85" s="97"/>
    </row>
    <row r="86" spans="3:12" x14ac:dyDescent="0.25">
      <c r="C86" s="140" t="s">
        <v>2593</v>
      </c>
      <c r="D86" s="157">
        <v>2</v>
      </c>
      <c r="E86" s="686">
        <v>115</v>
      </c>
      <c r="F86" s="96">
        <f t="shared" si="6"/>
        <v>230</v>
      </c>
      <c r="G86" s="160" t="s">
        <v>129</v>
      </c>
      <c r="H86" s="141" t="s">
        <v>683</v>
      </c>
      <c r="I86" s="129" t="str">
        <f>VLOOKUP(H86,Presupuesto!$B$11:$C$565,2,0)</f>
        <v>MANTENIMIENTO Y REPARACION DE OBRAS CIVILES EINSTALACIONES VARIAS</v>
      </c>
      <c r="J86" s="97" t="str">
        <f t="shared" ref="J86:J105" si="7">$J$84</f>
        <v>Gestión Administrativa y  financiera en apoyo al Desarrollo Académico</v>
      </c>
      <c r="K86" s="97" t="s">
        <v>412</v>
      </c>
      <c r="L86" s="97"/>
    </row>
    <row r="87" spans="3:12" x14ac:dyDescent="0.25">
      <c r="C87" s="140" t="s">
        <v>2594</v>
      </c>
      <c r="D87" s="157">
        <v>1</v>
      </c>
      <c r="E87" s="686">
        <v>1180.0000500000001</v>
      </c>
      <c r="F87" s="96">
        <f t="shared" si="6"/>
        <v>1180.0000500000001</v>
      </c>
      <c r="G87" s="160" t="s">
        <v>129</v>
      </c>
      <c r="H87" s="141" t="s">
        <v>683</v>
      </c>
      <c r="I87" s="129" t="str">
        <f>VLOOKUP(H87,Presupuesto!$B$11:$C$565,2,0)</f>
        <v>MANTENIMIENTO Y REPARACION DE OBRAS CIVILES EINSTALACIONES VARIAS</v>
      </c>
      <c r="J87" s="97" t="str">
        <f t="shared" si="7"/>
        <v>Gestión Administrativa y  financiera en apoyo al Desarrollo Académico</v>
      </c>
      <c r="K87" s="97" t="s">
        <v>412</v>
      </c>
      <c r="L87" s="97"/>
    </row>
    <row r="88" spans="3:12" x14ac:dyDescent="0.25">
      <c r="C88" s="140" t="s">
        <v>2595</v>
      </c>
      <c r="D88" s="157">
        <v>2</v>
      </c>
      <c r="E88" s="686">
        <v>939.99999500000001</v>
      </c>
      <c r="F88" s="96">
        <f t="shared" si="6"/>
        <v>1879.99999</v>
      </c>
      <c r="G88" s="160" t="s">
        <v>129</v>
      </c>
      <c r="H88" s="141" t="s">
        <v>683</v>
      </c>
      <c r="I88" s="129" t="str">
        <f>VLOOKUP(H88,Presupuesto!$B$11:$C$565,2,0)</f>
        <v>MANTENIMIENTO Y REPARACION DE OBRAS CIVILES EINSTALACIONES VARIAS</v>
      </c>
      <c r="J88" s="97" t="str">
        <f t="shared" si="7"/>
        <v>Gestión Administrativa y  financiera en apoyo al Desarrollo Académico</v>
      </c>
      <c r="K88" s="97" t="s">
        <v>412</v>
      </c>
      <c r="L88" s="97"/>
    </row>
    <row r="89" spans="3:12" x14ac:dyDescent="0.25">
      <c r="C89" s="140" t="s">
        <v>2596</v>
      </c>
      <c r="D89" s="157">
        <v>1</v>
      </c>
      <c r="E89" s="686">
        <v>214.99997500000001</v>
      </c>
      <c r="F89" s="96">
        <f t="shared" si="6"/>
        <v>214.99997500000001</v>
      </c>
      <c r="G89" s="160" t="s">
        <v>129</v>
      </c>
      <c r="H89" s="141" t="s">
        <v>683</v>
      </c>
      <c r="I89" s="129" t="str">
        <f>VLOOKUP(H89,Presupuesto!$B$11:$C$565,2,0)</f>
        <v>MANTENIMIENTO Y REPARACION DE OBRAS CIVILES EINSTALACIONES VARIAS</v>
      </c>
      <c r="J89" s="97" t="str">
        <f t="shared" si="7"/>
        <v>Gestión Administrativa y  financiera en apoyo al Desarrollo Académico</v>
      </c>
      <c r="K89" s="97" t="s">
        <v>412</v>
      </c>
      <c r="L89" s="97"/>
    </row>
    <row r="90" spans="3:12" x14ac:dyDescent="0.25">
      <c r="C90" s="140" t="s">
        <v>2597</v>
      </c>
      <c r="D90" s="157">
        <v>2</v>
      </c>
      <c r="E90" s="686">
        <v>98.000010000000003</v>
      </c>
      <c r="F90" s="96">
        <f t="shared" si="6"/>
        <v>196.00002000000001</v>
      </c>
      <c r="G90" s="160" t="s">
        <v>129</v>
      </c>
      <c r="H90" s="141" t="s">
        <v>683</v>
      </c>
      <c r="I90" s="129" t="str">
        <f>VLOOKUP(H90,Presupuesto!$B$11:$C$565,2,0)</f>
        <v>MANTENIMIENTO Y REPARACION DE OBRAS CIVILES EINSTALACIONES VARIAS</v>
      </c>
      <c r="J90" s="97" t="str">
        <f t="shared" si="7"/>
        <v>Gestión Administrativa y  financiera en apoyo al Desarrollo Académico</v>
      </c>
      <c r="K90" s="97" t="s">
        <v>412</v>
      </c>
      <c r="L90" s="97"/>
    </row>
    <row r="91" spans="3:12" x14ac:dyDescent="0.25">
      <c r="C91" s="140" t="s">
        <v>2598</v>
      </c>
      <c r="D91" s="157">
        <v>2</v>
      </c>
      <c r="E91" s="686">
        <v>115</v>
      </c>
      <c r="F91" s="96">
        <f t="shared" si="6"/>
        <v>230</v>
      </c>
      <c r="G91" s="160" t="s">
        <v>129</v>
      </c>
      <c r="H91" s="141" t="s">
        <v>683</v>
      </c>
      <c r="I91" s="129" t="str">
        <f>VLOOKUP(H91,Presupuesto!$B$11:$C$565,2,0)</f>
        <v>MANTENIMIENTO Y REPARACION DE OBRAS CIVILES EINSTALACIONES VARIAS</v>
      </c>
      <c r="J91" s="97" t="str">
        <f t="shared" si="7"/>
        <v>Gestión Administrativa y  financiera en apoyo al Desarrollo Académico</v>
      </c>
      <c r="K91" s="97" t="s">
        <v>412</v>
      </c>
      <c r="L91" s="97"/>
    </row>
    <row r="92" spans="3:12" x14ac:dyDescent="0.25">
      <c r="C92" s="140" t="s">
        <v>2599</v>
      </c>
      <c r="D92" s="157">
        <v>1</v>
      </c>
      <c r="E92" s="686">
        <v>53</v>
      </c>
      <c r="F92" s="96">
        <f t="shared" si="6"/>
        <v>53</v>
      </c>
      <c r="G92" s="160" t="s">
        <v>129</v>
      </c>
      <c r="H92" s="141" t="s">
        <v>683</v>
      </c>
      <c r="I92" s="129" t="str">
        <f>VLOOKUP(H92,Presupuesto!$B$11:$C$565,2,0)</f>
        <v>MANTENIMIENTO Y REPARACION DE OBRAS CIVILES EINSTALACIONES VARIAS</v>
      </c>
      <c r="J92" s="97" t="str">
        <f t="shared" si="7"/>
        <v>Gestión Administrativa y  financiera en apoyo al Desarrollo Académico</v>
      </c>
      <c r="K92" s="97" t="s">
        <v>412</v>
      </c>
      <c r="L92" s="97"/>
    </row>
    <row r="93" spans="3:12" x14ac:dyDescent="0.25">
      <c r="C93" s="142" t="s">
        <v>2600</v>
      </c>
      <c r="D93" s="157">
        <v>2</v>
      </c>
      <c r="E93" s="687">
        <v>199.99995000000001</v>
      </c>
      <c r="F93" s="96">
        <f t="shared" si="6"/>
        <v>399.99990000000003</v>
      </c>
      <c r="G93" s="160" t="s">
        <v>129</v>
      </c>
      <c r="H93" s="141" t="s">
        <v>683</v>
      </c>
      <c r="I93" s="129" t="str">
        <f>VLOOKUP(H93,Presupuesto!$B$11:$C$565,2,0)</f>
        <v>MANTENIMIENTO Y REPARACION DE OBRAS CIVILES EINSTALACIONES VARIAS</v>
      </c>
      <c r="J93" s="97" t="str">
        <f t="shared" si="7"/>
        <v>Gestión Administrativa y  financiera en apoyo al Desarrollo Académico</v>
      </c>
      <c r="K93" s="97" t="s">
        <v>412</v>
      </c>
      <c r="L93" s="97"/>
    </row>
    <row r="94" spans="3:12" x14ac:dyDescent="0.25">
      <c r="C94" s="142" t="s">
        <v>2601</v>
      </c>
      <c r="D94" s="157">
        <v>4</v>
      </c>
      <c r="E94" s="687">
        <v>11.35</v>
      </c>
      <c r="F94" s="96">
        <f t="shared" si="6"/>
        <v>45.4</v>
      </c>
      <c r="G94" s="160" t="s">
        <v>129</v>
      </c>
      <c r="H94" s="141" t="s">
        <v>683</v>
      </c>
      <c r="I94" s="129" t="str">
        <f>VLOOKUP(H94,Presupuesto!$B$11:$C$565,2,0)</f>
        <v>MANTENIMIENTO Y REPARACION DE OBRAS CIVILES EINSTALACIONES VARIAS</v>
      </c>
      <c r="J94" s="97" t="str">
        <f t="shared" si="7"/>
        <v>Gestión Administrativa y  financiera en apoyo al Desarrollo Académico</v>
      </c>
      <c r="K94" s="97" t="s">
        <v>412</v>
      </c>
      <c r="L94" s="97"/>
    </row>
    <row r="95" spans="3:12" x14ac:dyDescent="0.25">
      <c r="C95" s="142" t="s">
        <v>2602</v>
      </c>
      <c r="D95" s="157">
        <v>2</v>
      </c>
      <c r="E95" s="687">
        <v>9.5999700000000008</v>
      </c>
      <c r="F95" s="96">
        <f t="shared" si="6"/>
        <v>19.199940000000002</v>
      </c>
      <c r="G95" s="160" t="s">
        <v>129</v>
      </c>
      <c r="H95" s="141" t="s">
        <v>683</v>
      </c>
      <c r="I95" s="129" t="str">
        <f>VLOOKUP(H95,Presupuesto!$B$11:$C$565,2,0)</f>
        <v>MANTENIMIENTO Y REPARACION DE OBRAS CIVILES EINSTALACIONES VARIAS</v>
      </c>
      <c r="J95" s="97" t="str">
        <f t="shared" si="7"/>
        <v>Gestión Administrativa y  financiera en apoyo al Desarrollo Académico</v>
      </c>
      <c r="K95" s="97" t="s">
        <v>412</v>
      </c>
      <c r="L95" s="97"/>
    </row>
    <row r="96" spans="3:12" x14ac:dyDescent="0.25">
      <c r="C96" s="142" t="s">
        <v>2603</v>
      </c>
      <c r="D96" s="157">
        <v>1</v>
      </c>
      <c r="E96" s="687">
        <v>159.99950000000001</v>
      </c>
      <c r="F96" s="96">
        <f t="shared" si="6"/>
        <v>159.99950000000001</v>
      </c>
      <c r="G96" s="160" t="s">
        <v>129</v>
      </c>
      <c r="H96" s="141" t="s">
        <v>683</v>
      </c>
      <c r="I96" s="129" t="str">
        <f>VLOOKUP(H96,Presupuesto!$B$11:$C$565,2,0)</f>
        <v>MANTENIMIENTO Y REPARACION DE OBRAS CIVILES EINSTALACIONES VARIAS</v>
      </c>
      <c r="J96" s="97" t="str">
        <f t="shared" si="7"/>
        <v>Gestión Administrativa y  financiera en apoyo al Desarrollo Académico</v>
      </c>
      <c r="K96" s="97" t="s">
        <v>412</v>
      </c>
      <c r="L96" s="97"/>
    </row>
    <row r="97" spans="3:12" x14ac:dyDescent="0.25">
      <c r="C97" s="142" t="s">
        <v>2604</v>
      </c>
      <c r="D97" s="157">
        <v>4</v>
      </c>
      <c r="E97" s="687">
        <v>1.899915</v>
      </c>
      <c r="F97" s="96">
        <f t="shared" si="6"/>
        <v>7.5996600000000001</v>
      </c>
      <c r="G97" s="160" t="s">
        <v>129</v>
      </c>
      <c r="H97" s="141" t="s">
        <v>683</v>
      </c>
      <c r="I97" s="129" t="str">
        <f>VLOOKUP(H97,Presupuesto!$B$11:$C$565,2,0)</f>
        <v>MANTENIMIENTO Y REPARACION DE OBRAS CIVILES EINSTALACIONES VARIAS</v>
      </c>
      <c r="J97" s="97" t="str">
        <f t="shared" si="7"/>
        <v>Gestión Administrativa y  financiera en apoyo al Desarrollo Académico</v>
      </c>
      <c r="K97" s="97" t="s">
        <v>412</v>
      </c>
      <c r="L97" s="97"/>
    </row>
    <row r="98" spans="3:12" x14ac:dyDescent="0.25">
      <c r="C98" s="142" t="s">
        <v>2605</v>
      </c>
      <c r="D98" s="157">
        <v>1</v>
      </c>
      <c r="E98" s="687">
        <v>610.00001999999995</v>
      </c>
      <c r="F98" s="96">
        <f t="shared" si="6"/>
        <v>610.00001999999995</v>
      </c>
      <c r="G98" s="160" t="s">
        <v>129</v>
      </c>
      <c r="H98" s="141" t="s">
        <v>683</v>
      </c>
      <c r="I98" s="129" t="str">
        <f>VLOOKUP(H98,Presupuesto!$B$11:$C$565,2,0)</f>
        <v>MANTENIMIENTO Y REPARACION DE OBRAS CIVILES EINSTALACIONES VARIAS</v>
      </c>
      <c r="J98" s="97" t="str">
        <f t="shared" si="7"/>
        <v>Gestión Administrativa y  financiera en apoyo al Desarrollo Académico</v>
      </c>
      <c r="K98" s="97" t="s">
        <v>412</v>
      </c>
      <c r="L98" s="97"/>
    </row>
    <row r="99" spans="3:12" x14ac:dyDescent="0.25">
      <c r="C99" s="140" t="s">
        <v>2606</v>
      </c>
      <c r="D99" s="157">
        <v>1</v>
      </c>
      <c r="E99" s="687">
        <v>1015.000005</v>
      </c>
      <c r="F99" s="96">
        <f t="shared" si="6"/>
        <v>1015.000005</v>
      </c>
      <c r="G99" s="160" t="s">
        <v>129</v>
      </c>
      <c r="H99" s="141" t="s">
        <v>683</v>
      </c>
      <c r="I99" s="129" t="str">
        <f>VLOOKUP(H99,Presupuesto!$B$11:$C$565,2,0)</f>
        <v>MANTENIMIENTO Y REPARACION DE OBRAS CIVILES EINSTALACIONES VARIAS</v>
      </c>
      <c r="J99" s="97" t="str">
        <f t="shared" si="7"/>
        <v>Gestión Administrativa y  financiera en apoyo al Desarrollo Académico</v>
      </c>
      <c r="K99" s="97" t="s">
        <v>412</v>
      </c>
      <c r="L99" s="97"/>
    </row>
    <row r="100" spans="3:12" x14ac:dyDescent="0.25">
      <c r="C100" s="144" t="s">
        <v>2607</v>
      </c>
      <c r="D100" s="157">
        <v>2</v>
      </c>
      <c r="E100" s="687">
        <v>21.499939999999999</v>
      </c>
      <c r="F100" s="96">
        <f t="shared" si="6"/>
        <v>42.999879999999997</v>
      </c>
      <c r="G100" s="160" t="s">
        <v>129</v>
      </c>
      <c r="H100" s="141" t="s">
        <v>683</v>
      </c>
      <c r="I100" s="129" t="str">
        <f>VLOOKUP(H100,Presupuesto!$B$11:$C$565,2,0)</f>
        <v>MANTENIMIENTO Y REPARACION DE OBRAS CIVILES EINSTALACIONES VARIAS</v>
      </c>
      <c r="J100" s="97" t="str">
        <f t="shared" si="7"/>
        <v>Gestión Administrativa y  financiera en apoyo al Desarrollo Académico</v>
      </c>
      <c r="K100" s="97" t="s">
        <v>412</v>
      </c>
      <c r="L100" s="97"/>
    </row>
    <row r="101" spans="3:12" x14ac:dyDescent="0.25">
      <c r="C101" s="144" t="s">
        <v>2608</v>
      </c>
      <c r="D101" s="157">
        <v>10</v>
      </c>
      <c r="E101" s="687">
        <v>345</v>
      </c>
      <c r="F101" s="96">
        <f t="shared" si="6"/>
        <v>3450</v>
      </c>
      <c r="G101" s="160" t="s">
        <v>129</v>
      </c>
      <c r="H101" s="141" t="s">
        <v>683</v>
      </c>
      <c r="I101" s="129" t="str">
        <f>VLOOKUP(H101,Presupuesto!$B$11:$C$565,2,0)</f>
        <v>MANTENIMIENTO Y REPARACION DE OBRAS CIVILES EINSTALACIONES VARIAS</v>
      </c>
      <c r="J101" s="97" t="str">
        <f t="shared" si="7"/>
        <v>Gestión Administrativa y  financiera en apoyo al Desarrollo Académico</v>
      </c>
      <c r="K101" s="97" t="s">
        <v>412</v>
      </c>
      <c r="L101" s="97"/>
    </row>
    <row r="102" spans="3:12" x14ac:dyDescent="0.25">
      <c r="C102" s="144" t="s">
        <v>2609</v>
      </c>
      <c r="D102" s="157">
        <v>4</v>
      </c>
      <c r="E102" s="687">
        <v>30.999974999999999</v>
      </c>
      <c r="F102" s="96">
        <f t="shared" si="6"/>
        <v>123.9999</v>
      </c>
      <c r="G102" s="160" t="s">
        <v>129</v>
      </c>
      <c r="H102" s="141" t="s">
        <v>683</v>
      </c>
      <c r="I102" s="129" t="str">
        <f>VLOOKUP(H102,Presupuesto!$B$11:$C$565,2,0)</f>
        <v>MANTENIMIENTO Y REPARACION DE OBRAS CIVILES EINSTALACIONES VARIAS</v>
      </c>
      <c r="J102" s="97" t="str">
        <f t="shared" si="7"/>
        <v>Gestión Administrativa y  financiera en apoyo al Desarrollo Académico</v>
      </c>
      <c r="K102" s="97" t="s">
        <v>412</v>
      </c>
      <c r="L102" s="97"/>
    </row>
    <row r="103" spans="3:12" x14ac:dyDescent="0.25">
      <c r="C103" s="144" t="s">
        <v>2610</v>
      </c>
      <c r="D103" s="157">
        <v>2</v>
      </c>
      <c r="E103" s="687">
        <v>7950.0000250000003</v>
      </c>
      <c r="F103" s="96">
        <f t="shared" si="6"/>
        <v>15900.000050000001</v>
      </c>
      <c r="G103" s="160" t="s">
        <v>129</v>
      </c>
      <c r="H103" s="141" t="s">
        <v>683</v>
      </c>
      <c r="I103" s="129" t="str">
        <f>VLOOKUP(H103,Presupuesto!$B$11:$C$565,2,0)</f>
        <v>MANTENIMIENTO Y REPARACION DE OBRAS CIVILES EINSTALACIONES VARIAS</v>
      </c>
      <c r="J103" s="97" t="str">
        <f t="shared" si="7"/>
        <v>Gestión Administrativa y  financiera en apoyo al Desarrollo Académico</v>
      </c>
      <c r="K103" s="97" t="s">
        <v>412</v>
      </c>
      <c r="L103" s="97"/>
    </row>
    <row r="104" spans="3:12" ht="15.75" thickBot="1" x14ac:dyDescent="0.3">
      <c r="C104" s="634" t="s">
        <v>2611</v>
      </c>
      <c r="D104" s="576">
        <v>1</v>
      </c>
      <c r="E104" s="688">
        <v>65</v>
      </c>
      <c r="F104" s="131">
        <f t="shared" si="6"/>
        <v>65</v>
      </c>
      <c r="G104" s="160" t="s">
        <v>129</v>
      </c>
      <c r="H104" s="141" t="s">
        <v>683</v>
      </c>
      <c r="I104" s="131" t="str">
        <f>VLOOKUP(H104,Presupuesto!$B$11:$C$565,2,0)</f>
        <v>MANTENIMIENTO Y REPARACION DE OBRAS CIVILES EINSTALACIONES VARIAS</v>
      </c>
      <c r="J104" s="105" t="str">
        <f t="shared" si="7"/>
        <v>Gestión Administrativa y  financiera en apoyo al Desarrollo Académico</v>
      </c>
      <c r="K104" s="97" t="s">
        <v>412</v>
      </c>
      <c r="L104" s="105"/>
    </row>
    <row r="105" spans="3:12" ht="15.75" thickBot="1" x14ac:dyDescent="0.3">
      <c r="C105" s="634" t="s">
        <v>2612</v>
      </c>
      <c r="D105" s="576">
        <v>5</v>
      </c>
      <c r="E105" s="688">
        <v>25</v>
      </c>
      <c r="F105" s="131">
        <f t="shared" si="6"/>
        <v>125</v>
      </c>
      <c r="G105" s="160" t="s">
        <v>129</v>
      </c>
      <c r="H105" s="141" t="s">
        <v>683</v>
      </c>
      <c r="I105" s="131" t="str">
        <f>VLOOKUP(H105,Presupuesto!$B$11:$C$565,2,0)</f>
        <v>MANTENIMIENTO Y REPARACION DE OBRAS CIVILES EINSTALACIONES VARIAS</v>
      </c>
      <c r="J105" s="105" t="str">
        <f t="shared" si="7"/>
        <v>Gestión Administrativa y  financiera en apoyo al Desarrollo Académico</v>
      </c>
      <c r="K105" s="97" t="s">
        <v>412</v>
      </c>
      <c r="L105" s="105"/>
    </row>
    <row r="107" spans="3:12" ht="15.75" thickBot="1" x14ac:dyDescent="0.3"/>
    <row r="108" spans="3:12" ht="15.75" thickBot="1" x14ac:dyDescent="0.3">
      <c r="C108" s="156" t="s">
        <v>53</v>
      </c>
      <c r="D108" s="352">
        <f>SUM(F115:F136)</f>
        <v>26779.198965000003</v>
      </c>
      <c r="E108" s="437"/>
      <c r="F108" s="70"/>
      <c r="G108" s="78"/>
      <c r="H108" s="70"/>
      <c r="I108" s="70"/>
      <c r="J108" s="437"/>
      <c r="K108" s="437"/>
      <c r="L108" s="437"/>
    </row>
    <row r="109" spans="3:12" x14ac:dyDescent="0.25">
      <c r="C109" s="70"/>
      <c r="D109" s="31"/>
      <c r="E109" s="92"/>
      <c r="F109" s="92"/>
      <c r="G109" s="92"/>
      <c r="H109" s="75"/>
      <c r="I109" s="75"/>
      <c r="J109" s="75"/>
      <c r="K109" s="111"/>
      <c r="L109" s="437"/>
    </row>
    <row r="110" spans="3:12" ht="15.75" x14ac:dyDescent="0.25">
      <c r="C110" s="296" t="s">
        <v>392</v>
      </c>
      <c r="D110" s="350">
        <f>'11. Gestion Administrativa'!E18</f>
        <v>11.04</v>
      </c>
      <c r="E110" s="92"/>
      <c r="F110" s="92"/>
      <c r="G110" s="92"/>
      <c r="H110" s="75"/>
      <c r="I110" s="75"/>
      <c r="J110" s="75"/>
      <c r="K110" s="111"/>
      <c r="L110" s="437"/>
    </row>
    <row r="111" spans="3:12" ht="18.75" x14ac:dyDescent="0.25">
      <c r="C111" s="207" t="str">
        <f>IFERROR(VLOOKUP(D110,'1. Desarrollo e Innov. Curricu.'!$E:$F,2,FALSE),IFERROR(VLOOKUP(D110,'2. Investigación Científica'!$E:$F,2,FALSE),IFERROR(VLOOKUP(D110,'3. Vinculación Univ. Sociedad'!$E:$F,2,FALSE),IFERROR(VLOOKUP(D110,'4. Docencia y Profesorado Univ.'!$E:$F,2,FALSE),IFERROR(VLOOKUP(D110,'5. Estudiantes y Graduados'!$E:$F,2,FALSE),IFERROR(VLOOKUP(D110,'11. Gestion Administrativa'!$E:$F,2,FALSE),IFERROR(VLOOKUP(D110,'13. Gestión Académica'!$E:$F,2,FALSE),IFERROR(VLOOKUP(D110,'8. Asegura. de la Calid. y M'!$E:$F,2,FALSE),IFERROR(VLOOKUP(D110,'6. Gestión del Conocimiento'!$E:$F,2,FALSE),IFERROR(VLOOKUP(D110,'15. Gobernabilidad y Proceso...'!$E:$F,2,FALSE),IFERROR(VLOOKUP(D110,'12. Gestión del Talento Humano'!$E:$F,2,FALSE),IFERROR(VLOOKUP(D110,'14. Internacional... de la E.S.'!$E:$F,2,FALSE),IFERROR(VLOOKUP(D110,'10. Posgrado'!$E:$F,2,FALSE),IFERROR(VLOOKUP(D110,'17. Gestión TIC'!$E:$F,2,FALSE),IFERROR(VLOOKUP(D110,'16. Desa. del Sistema Educ.Sup.'!$E:$F,2,FALSE),IFERROR(VLOOKUP(D110,'9. Cultura de Inno. Insti...'!$E:$F,2,FALSE),VLOOKUP(D110,'7. Lo Esencial de la Reforma U.'!$E:$F,2,0)))))))))))))))))</f>
        <v xml:space="preserve">Mantenimiento de instalaciones hidrosanitaria Edificio I-1 </v>
      </c>
      <c r="D111" s="31"/>
      <c r="E111" s="92"/>
      <c r="F111" s="92"/>
      <c r="G111" s="92"/>
      <c r="H111" s="75"/>
      <c r="I111" s="75"/>
      <c r="J111" s="75"/>
      <c r="K111" s="111"/>
      <c r="L111" s="437"/>
    </row>
    <row r="112" spans="3:12" x14ac:dyDescent="0.25">
      <c r="C112" s="437"/>
      <c r="D112" s="437"/>
      <c r="E112" s="92"/>
      <c r="F112" s="92"/>
      <c r="G112" s="92"/>
      <c r="H112" s="75"/>
      <c r="I112" s="75"/>
      <c r="J112" s="75"/>
      <c r="K112" s="111"/>
      <c r="L112" s="437"/>
    </row>
    <row r="113" spans="3:12" ht="15.75" thickBot="1" x14ac:dyDescent="0.3">
      <c r="C113" s="437"/>
      <c r="D113" s="437"/>
      <c r="E113" s="437"/>
      <c r="F113" s="92"/>
      <c r="G113" s="75"/>
      <c r="H113" s="75"/>
      <c r="I113" s="75"/>
      <c r="J113" s="437"/>
      <c r="K113" s="437"/>
      <c r="L113" s="437"/>
    </row>
    <row r="114" spans="3:12" ht="15.75" thickBot="1" x14ac:dyDescent="0.3">
      <c r="C114" s="128" t="s">
        <v>44</v>
      </c>
      <c r="D114" s="133" t="s">
        <v>55</v>
      </c>
      <c r="E114" s="135" t="s">
        <v>57</v>
      </c>
      <c r="F114" s="134" t="s">
        <v>27</v>
      </c>
      <c r="G114" s="132" t="s">
        <v>131</v>
      </c>
      <c r="H114" s="135" t="s">
        <v>46</v>
      </c>
      <c r="I114" s="132" t="s">
        <v>132</v>
      </c>
      <c r="J114" s="132" t="s">
        <v>410</v>
      </c>
      <c r="K114" s="132" t="s">
        <v>411</v>
      </c>
      <c r="L114" s="132" t="s">
        <v>121</v>
      </c>
    </row>
    <row r="115" spans="3:12" x14ac:dyDescent="0.25">
      <c r="C115" s="140" t="s">
        <v>2591</v>
      </c>
      <c r="D115" s="157">
        <v>2</v>
      </c>
      <c r="E115" s="680">
        <v>3299.9999800000001</v>
      </c>
      <c r="F115" s="96">
        <f t="shared" ref="F115:F136" si="8">D115*E115</f>
        <v>6599.9999600000001</v>
      </c>
      <c r="G115" s="160" t="s">
        <v>129</v>
      </c>
      <c r="H115" s="141" t="s">
        <v>683</v>
      </c>
      <c r="I115" s="129" t="str">
        <f>VLOOKUP(H115,Presupuesto!$B$11:$C$565,2,0)</f>
        <v>MANTENIMIENTO Y REPARACION DE OBRAS CIVILES EINSTALACIONES VARIAS</v>
      </c>
      <c r="J115" s="215" t="s">
        <v>1364</v>
      </c>
      <c r="K115" s="97" t="s">
        <v>396</v>
      </c>
      <c r="L115" s="97"/>
    </row>
    <row r="116" spans="3:12" x14ac:dyDescent="0.25">
      <c r="C116" s="140" t="s">
        <v>2592</v>
      </c>
      <c r="D116" s="157">
        <v>4</v>
      </c>
      <c r="E116" s="686">
        <v>154.99999</v>
      </c>
      <c r="F116" s="96">
        <f t="shared" si="8"/>
        <v>619.99995999999999</v>
      </c>
      <c r="G116" s="160" t="s">
        <v>129</v>
      </c>
      <c r="H116" s="141" t="s">
        <v>683</v>
      </c>
      <c r="I116" s="129" t="str">
        <f>VLOOKUP(H116,Presupuesto!$B$11:$C$565,2,0)</f>
        <v>MANTENIMIENTO Y REPARACION DE OBRAS CIVILES EINSTALACIONES VARIAS</v>
      </c>
      <c r="J116" s="97" t="str">
        <f>$J$84</f>
        <v>Gestión Administrativa y  financiera en apoyo al Desarrollo Académico</v>
      </c>
      <c r="K116" s="97" t="s">
        <v>396</v>
      </c>
      <c r="L116" s="97"/>
    </row>
    <row r="117" spans="3:12" x14ac:dyDescent="0.25">
      <c r="C117" s="140" t="s">
        <v>2593</v>
      </c>
      <c r="D117" s="157">
        <v>2</v>
      </c>
      <c r="E117" s="686">
        <v>115</v>
      </c>
      <c r="F117" s="96">
        <f t="shared" si="8"/>
        <v>230</v>
      </c>
      <c r="G117" s="160" t="s">
        <v>129</v>
      </c>
      <c r="H117" s="141" t="s">
        <v>683</v>
      </c>
      <c r="I117" s="129" t="str">
        <f>VLOOKUP(H117,Presupuesto!$B$11:$C$565,2,0)</f>
        <v>MANTENIMIENTO Y REPARACION DE OBRAS CIVILES EINSTALACIONES VARIAS</v>
      </c>
      <c r="J117" s="97" t="str">
        <f t="shared" ref="J117:J136" si="9">$J$84</f>
        <v>Gestión Administrativa y  financiera en apoyo al Desarrollo Académico</v>
      </c>
      <c r="K117" s="97" t="s">
        <v>396</v>
      </c>
      <c r="L117" s="97"/>
    </row>
    <row r="118" spans="3:12" x14ac:dyDescent="0.25">
      <c r="C118" s="140" t="s">
        <v>2594</v>
      </c>
      <c r="D118" s="157">
        <v>0</v>
      </c>
      <c r="E118" s="686">
        <v>1180.0000500000001</v>
      </c>
      <c r="F118" s="96">
        <f t="shared" si="8"/>
        <v>0</v>
      </c>
      <c r="G118" s="160" t="s">
        <v>129</v>
      </c>
      <c r="H118" s="141" t="s">
        <v>683</v>
      </c>
      <c r="I118" s="129" t="str">
        <f>VLOOKUP(H118,Presupuesto!$B$11:$C$565,2,0)</f>
        <v>MANTENIMIENTO Y REPARACION DE OBRAS CIVILES EINSTALACIONES VARIAS</v>
      </c>
      <c r="J118" s="97" t="str">
        <f t="shared" si="9"/>
        <v>Gestión Administrativa y  financiera en apoyo al Desarrollo Académico</v>
      </c>
      <c r="K118" s="97" t="s">
        <v>396</v>
      </c>
      <c r="L118" s="97"/>
    </row>
    <row r="119" spans="3:12" x14ac:dyDescent="0.25">
      <c r="C119" s="140" t="s">
        <v>2595</v>
      </c>
      <c r="D119" s="157">
        <v>2</v>
      </c>
      <c r="E119" s="686">
        <v>939.99999500000001</v>
      </c>
      <c r="F119" s="96">
        <f t="shared" si="8"/>
        <v>1879.99999</v>
      </c>
      <c r="G119" s="160" t="s">
        <v>129</v>
      </c>
      <c r="H119" s="141" t="s">
        <v>683</v>
      </c>
      <c r="I119" s="129" t="str">
        <f>VLOOKUP(H119,Presupuesto!$B$11:$C$565,2,0)</f>
        <v>MANTENIMIENTO Y REPARACION DE OBRAS CIVILES EINSTALACIONES VARIAS</v>
      </c>
      <c r="J119" s="97" t="str">
        <f t="shared" si="9"/>
        <v>Gestión Administrativa y  financiera en apoyo al Desarrollo Académico</v>
      </c>
      <c r="K119" s="97" t="s">
        <v>396</v>
      </c>
      <c r="L119" s="97"/>
    </row>
    <row r="120" spans="3:12" x14ac:dyDescent="0.25">
      <c r="C120" s="140" t="s">
        <v>2596</v>
      </c>
      <c r="D120" s="157">
        <v>0</v>
      </c>
      <c r="E120" s="686">
        <v>214.99997500000001</v>
      </c>
      <c r="F120" s="96">
        <f t="shared" si="8"/>
        <v>0</v>
      </c>
      <c r="G120" s="160" t="s">
        <v>129</v>
      </c>
      <c r="H120" s="141" t="s">
        <v>683</v>
      </c>
      <c r="I120" s="129" t="str">
        <f>VLOOKUP(H120,Presupuesto!$B$11:$C$565,2,0)</f>
        <v>MANTENIMIENTO Y REPARACION DE OBRAS CIVILES EINSTALACIONES VARIAS</v>
      </c>
      <c r="J120" s="97" t="str">
        <f t="shared" si="9"/>
        <v>Gestión Administrativa y  financiera en apoyo al Desarrollo Académico</v>
      </c>
      <c r="K120" s="97" t="s">
        <v>396</v>
      </c>
      <c r="L120" s="97"/>
    </row>
    <row r="121" spans="3:12" x14ac:dyDescent="0.25">
      <c r="C121" s="140" t="s">
        <v>2597</v>
      </c>
      <c r="D121" s="157">
        <v>0</v>
      </c>
      <c r="E121" s="686">
        <v>98.000010000000003</v>
      </c>
      <c r="F121" s="96">
        <f t="shared" si="8"/>
        <v>0</v>
      </c>
      <c r="G121" s="160" t="s">
        <v>129</v>
      </c>
      <c r="H121" s="141" t="s">
        <v>683</v>
      </c>
      <c r="I121" s="129" t="str">
        <f>VLOOKUP(H121,Presupuesto!$B$11:$C$565,2,0)</f>
        <v>MANTENIMIENTO Y REPARACION DE OBRAS CIVILES EINSTALACIONES VARIAS</v>
      </c>
      <c r="J121" s="97" t="str">
        <f t="shared" si="9"/>
        <v>Gestión Administrativa y  financiera en apoyo al Desarrollo Académico</v>
      </c>
      <c r="K121" s="97" t="s">
        <v>396</v>
      </c>
      <c r="L121" s="97"/>
    </row>
    <row r="122" spans="3:12" x14ac:dyDescent="0.25">
      <c r="C122" s="140" t="s">
        <v>2598</v>
      </c>
      <c r="D122" s="157">
        <v>0</v>
      </c>
      <c r="E122" s="686">
        <v>115</v>
      </c>
      <c r="F122" s="96">
        <f t="shared" si="8"/>
        <v>0</v>
      </c>
      <c r="G122" s="160" t="s">
        <v>129</v>
      </c>
      <c r="H122" s="141" t="s">
        <v>683</v>
      </c>
      <c r="I122" s="129" t="str">
        <f>VLOOKUP(H122,Presupuesto!$B$11:$C$565,2,0)</f>
        <v>MANTENIMIENTO Y REPARACION DE OBRAS CIVILES EINSTALACIONES VARIAS</v>
      </c>
      <c r="J122" s="97" t="str">
        <f t="shared" si="9"/>
        <v>Gestión Administrativa y  financiera en apoyo al Desarrollo Académico</v>
      </c>
      <c r="K122" s="97" t="s">
        <v>396</v>
      </c>
      <c r="L122" s="97"/>
    </row>
    <row r="123" spans="3:12" x14ac:dyDescent="0.25">
      <c r="C123" s="140" t="s">
        <v>2599</v>
      </c>
      <c r="D123" s="157">
        <v>1</v>
      </c>
      <c r="E123" s="686">
        <v>53</v>
      </c>
      <c r="F123" s="96">
        <f t="shared" si="8"/>
        <v>53</v>
      </c>
      <c r="G123" s="160" t="s">
        <v>129</v>
      </c>
      <c r="H123" s="141" t="s">
        <v>683</v>
      </c>
      <c r="I123" s="129" t="str">
        <f>VLOOKUP(H123,Presupuesto!$B$11:$C$565,2,0)</f>
        <v>MANTENIMIENTO Y REPARACION DE OBRAS CIVILES EINSTALACIONES VARIAS</v>
      </c>
      <c r="J123" s="97" t="str">
        <f t="shared" si="9"/>
        <v>Gestión Administrativa y  financiera en apoyo al Desarrollo Académico</v>
      </c>
      <c r="K123" s="97" t="s">
        <v>396</v>
      </c>
      <c r="L123" s="97"/>
    </row>
    <row r="124" spans="3:12" x14ac:dyDescent="0.25">
      <c r="C124" s="142" t="s">
        <v>2600</v>
      </c>
      <c r="D124" s="157">
        <v>0</v>
      </c>
      <c r="E124" s="687">
        <v>199.99995000000001</v>
      </c>
      <c r="F124" s="96">
        <f t="shared" si="8"/>
        <v>0</v>
      </c>
      <c r="G124" s="160" t="s">
        <v>129</v>
      </c>
      <c r="H124" s="141" t="s">
        <v>683</v>
      </c>
      <c r="I124" s="129" t="str">
        <f>VLOOKUP(H124,Presupuesto!$B$11:$C$565,2,0)</f>
        <v>MANTENIMIENTO Y REPARACION DE OBRAS CIVILES EINSTALACIONES VARIAS</v>
      </c>
      <c r="J124" s="97" t="str">
        <f t="shared" si="9"/>
        <v>Gestión Administrativa y  financiera en apoyo al Desarrollo Académico</v>
      </c>
      <c r="K124" s="97" t="s">
        <v>396</v>
      </c>
      <c r="L124" s="97"/>
    </row>
    <row r="125" spans="3:12" x14ac:dyDescent="0.25">
      <c r="C125" s="142" t="s">
        <v>2601</v>
      </c>
      <c r="D125" s="157">
        <v>4</v>
      </c>
      <c r="E125" s="687">
        <v>11.35</v>
      </c>
      <c r="F125" s="96">
        <f t="shared" si="8"/>
        <v>45.4</v>
      </c>
      <c r="G125" s="160" t="s">
        <v>129</v>
      </c>
      <c r="H125" s="141" t="s">
        <v>683</v>
      </c>
      <c r="I125" s="129" t="str">
        <f>VLOOKUP(H125,Presupuesto!$B$11:$C$565,2,0)</f>
        <v>MANTENIMIENTO Y REPARACION DE OBRAS CIVILES EINSTALACIONES VARIAS</v>
      </c>
      <c r="J125" s="97" t="str">
        <f t="shared" si="9"/>
        <v>Gestión Administrativa y  financiera en apoyo al Desarrollo Académico</v>
      </c>
      <c r="K125" s="97" t="s">
        <v>396</v>
      </c>
      <c r="L125" s="97"/>
    </row>
    <row r="126" spans="3:12" x14ac:dyDescent="0.25">
      <c r="C126" s="142" t="s">
        <v>2602</v>
      </c>
      <c r="D126" s="157">
        <v>2</v>
      </c>
      <c r="E126" s="687">
        <v>9.5999700000000008</v>
      </c>
      <c r="F126" s="96">
        <f t="shared" si="8"/>
        <v>19.199940000000002</v>
      </c>
      <c r="G126" s="160" t="s">
        <v>129</v>
      </c>
      <c r="H126" s="141" t="s">
        <v>683</v>
      </c>
      <c r="I126" s="129" t="str">
        <f>VLOOKUP(H126,Presupuesto!$B$11:$C$565,2,0)</f>
        <v>MANTENIMIENTO Y REPARACION DE OBRAS CIVILES EINSTALACIONES VARIAS</v>
      </c>
      <c r="J126" s="97" t="str">
        <f t="shared" si="9"/>
        <v>Gestión Administrativa y  financiera en apoyo al Desarrollo Académico</v>
      </c>
      <c r="K126" s="97" t="s">
        <v>396</v>
      </c>
      <c r="L126" s="97"/>
    </row>
    <row r="127" spans="3:12" x14ac:dyDescent="0.25">
      <c r="C127" s="142" t="s">
        <v>2603</v>
      </c>
      <c r="D127" s="157">
        <v>1</v>
      </c>
      <c r="E127" s="687">
        <v>159.99950000000001</v>
      </c>
      <c r="F127" s="96">
        <f t="shared" si="8"/>
        <v>159.99950000000001</v>
      </c>
      <c r="G127" s="160" t="s">
        <v>129</v>
      </c>
      <c r="H127" s="141" t="s">
        <v>683</v>
      </c>
      <c r="I127" s="129" t="str">
        <f>VLOOKUP(H127,Presupuesto!$B$11:$C$565,2,0)</f>
        <v>MANTENIMIENTO Y REPARACION DE OBRAS CIVILES EINSTALACIONES VARIAS</v>
      </c>
      <c r="J127" s="97" t="str">
        <f t="shared" si="9"/>
        <v>Gestión Administrativa y  financiera en apoyo al Desarrollo Académico</v>
      </c>
      <c r="K127" s="97" t="s">
        <v>396</v>
      </c>
      <c r="L127" s="97"/>
    </row>
    <row r="128" spans="3:12" x14ac:dyDescent="0.25">
      <c r="C128" s="142" t="s">
        <v>2604</v>
      </c>
      <c r="D128" s="157">
        <v>4</v>
      </c>
      <c r="E128" s="687">
        <v>1.899915</v>
      </c>
      <c r="F128" s="96">
        <f t="shared" si="8"/>
        <v>7.5996600000000001</v>
      </c>
      <c r="G128" s="160" t="s">
        <v>129</v>
      </c>
      <c r="H128" s="141" t="s">
        <v>683</v>
      </c>
      <c r="I128" s="129" t="str">
        <f>VLOOKUP(H128,Presupuesto!$B$11:$C$565,2,0)</f>
        <v>MANTENIMIENTO Y REPARACION DE OBRAS CIVILES EINSTALACIONES VARIAS</v>
      </c>
      <c r="J128" s="97" t="str">
        <f t="shared" si="9"/>
        <v>Gestión Administrativa y  financiera en apoyo al Desarrollo Académico</v>
      </c>
      <c r="K128" s="97" t="s">
        <v>396</v>
      </c>
      <c r="L128" s="97"/>
    </row>
    <row r="129" spans="3:12" x14ac:dyDescent="0.25">
      <c r="C129" s="142" t="s">
        <v>2605</v>
      </c>
      <c r="D129" s="157">
        <v>0</v>
      </c>
      <c r="E129" s="687">
        <v>610.00001999999995</v>
      </c>
      <c r="F129" s="96">
        <f t="shared" si="8"/>
        <v>0</v>
      </c>
      <c r="G129" s="160" t="s">
        <v>129</v>
      </c>
      <c r="H129" s="141" t="s">
        <v>683</v>
      </c>
      <c r="I129" s="129" t="str">
        <f>VLOOKUP(H129,Presupuesto!$B$11:$C$565,2,0)</f>
        <v>MANTENIMIENTO Y REPARACION DE OBRAS CIVILES EINSTALACIONES VARIAS</v>
      </c>
      <c r="J129" s="97" t="str">
        <f t="shared" si="9"/>
        <v>Gestión Administrativa y  financiera en apoyo al Desarrollo Académico</v>
      </c>
      <c r="K129" s="97" t="s">
        <v>396</v>
      </c>
      <c r="L129" s="97"/>
    </row>
    <row r="130" spans="3:12" x14ac:dyDescent="0.25">
      <c r="C130" s="140" t="s">
        <v>2606</v>
      </c>
      <c r="D130" s="157">
        <v>1</v>
      </c>
      <c r="E130" s="687">
        <v>1015.000005</v>
      </c>
      <c r="F130" s="96">
        <f t="shared" si="8"/>
        <v>1015.000005</v>
      </c>
      <c r="G130" s="160" t="s">
        <v>129</v>
      </c>
      <c r="H130" s="141" t="s">
        <v>683</v>
      </c>
      <c r="I130" s="129" t="str">
        <f>VLOOKUP(H130,Presupuesto!$B$11:$C$565,2,0)</f>
        <v>MANTENIMIENTO Y REPARACION DE OBRAS CIVILES EINSTALACIONES VARIAS</v>
      </c>
      <c r="J130" s="97" t="str">
        <f t="shared" si="9"/>
        <v>Gestión Administrativa y  financiera en apoyo al Desarrollo Académico</v>
      </c>
      <c r="K130" s="97" t="s">
        <v>396</v>
      </c>
      <c r="L130" s="97"/>
    </row>
    <row r="131" spans="3:12" x14ac:dyDescent="0.25">
      <c r="C131" s="144" t="s">
        <v>2607</v>
      </c>
      <c r="D131" s="157">
        <v>0</v>
      </c>
      <c r="E131" s="687">
        <v>21.499939999999999</v>
      </c>
      <c r="F131" s="96">
        <f t="shared" si="8"/>
        <v>0</v>
      </c>
      <c r="G131" s="160" t="s">
        <v>129</v>
      </c>
      <c r="H131" s="141" t="s">
        <v>683</v>
      </c>
      <c r="I131" s="129" t="str">
        <f>VLOOKUP(H131,Presupuesto!$B$11:$C$565,2,0)</f>
        <v>MANTENIMIENTO Y REPARACION DE OBRAS CIVILES EINSTALACIONES VARIAS</v>
      </c>
      <c r="J131" s="97" t="str">
        <f t="shared" si="9"/>
        <v>Gestión Administrativa y  financiera en apoyo al Desarrollo Académico</v>
      </c>
      <c r="K131" s="97" t="s">
        <v>396</v>
      </c>
      <c r="L131" s="97"/>
    </row>
    <row r="132" spans="3:12" x14ac:dyDescent="0.25">
      <c r="C132" s="144" t="s">
        <v>2608</v>
      </c>
      <c r="D132" s="157">
        <v>0</v>
      </c>
      <c r="E132" s="687">
        <v>345</v>
      </c>
      <c r="F132" s="96">
        <f t="shared" si="8"/>
        <v>0</v>
      </c>
      <c r="G132" s="160" t="s">
        <v>129</v>
      </c>
      <c r="H132" s="141" t="s">
        <v>683</v>
      </c>
      <c r="I132" s="129" t="str">
        <f>VLOOKUP(H132,Presupuesto!$B$11:$C$565,2,0)</f>
        <v>MANTENIMIENTO Y REPARACION DE OBRAS CIVILES EINSTALACIONES VARIAS</v>
      </c>
      <c r="J132" s="97" t="str">
        <f t="shared" si="9"/>
        <v>Gestión Administrativa y  financiera en apoyo al Desarrollo Académico</v>
      </c>
      <c r="K132" s="97" t="s">
        <v>396</v>
      </c>
      <c r="L132" s="97"/>
    </row>
    <row r="133" spans="3:12" x14ac:dyDescent="0.25">
      <c r="C133" s="144" t="s">
        <v>2609</v>
      </c>
      <c r="D133" s="157">
        <v>4</v>
      </c>
      <c r="E133" s="687">
        <v>30.999974999999999</v>
      </c>
      <c r="F133" s="96">
        <f t="shared" si="8"/>
        <v>123.9999</v>
      </c>
      <c r="G133" s="160" t="s">
        <v>129</v>
      </c>
      <c r="H133" s="141" t="s">
        <v>683</v>
      </c>
      <c r="I133" s="129" t="str">
        <f>VLOOKUP(H133,Presupuesto!$B$11:$C$565,2,0)</f>
        <v>MANTENIMIENTO Y REPARACION DE OBRAS CIVILES EINSTALACIONES VARIAS</v>
      </c>
      <c r="J133" s="97" t="str">
        <f t="shared" si="9"/>
        <v>Gestión Administrativa y  financiera en apoyo al Desarrollo Académico</v>
      </c>
      <c r="K133" s="97" t="s">
        <v>396</v>
      </c>
      <c r="L133" s="97"/>
    </row>
    <row r="134" spans="3:12" x14ac:dyDescent="0.25">
      <c r="C134" s="634" t="s">
        <v>2610</v>
      </c>
      <c r="D134" s="576">
        <v>2</v>
      </c>
      <c r="E134" s="688">
        <v>7950.0000250000003</v>
      </c>
      <c r="F134" s="690">
        <f t="shared" si="8"/>
        <v>15900.000050000001</v>
      </c>
      <c r="G134" s="160" t="s">
        <v>129</v>
      </c>
      <c r="H134" s="141" t="s">
        <v>683</v>
      </c>
      <c r="I134" s="129" t="str">
        <f>VLOOKUP(H134,Presupuesto!$B$11:$C$565,2,0)</f>
        <v>MANTENIMIENTO Y REPARACION DE OBRAS CIVILES EINSTALACIONES VARIAS</v>
      </c>
      <c r="J134" s="97" t="str">
        <f t="shared" si="9"/>
        <v>Gestión Administrativa y  financiera en apoyo al Desarrollo Académico</v>
      </c>
      <c r="K134" s="97" t="s">
        <v>396</v>
      </c>
      <c r="L134" s="97"/>
    </row>
    <row r="135" spans="3:12" ht="15.75" thickBot="1" x14ac:dyDescent="0.3">
      <c r="C135" s="634" t="s">
        <v>2611</v>
      </c>
      <c r="D135" s="576">
        <v>0</v>
      </c>
      <c r="E135" s="688">
        <v>65</v>
      </c>
      <c r="F135" s="690">
        <f t="shared" si="8"/>
        <v>0</v>
      </c>
      <c r="G135" s="160" t="s">
        <v>129</v>
      </c>
      <c r="H135" s="141" t="s">
        <v>683</v>
      </c>
      <c r="I135" s="131" t="str">
        <f>VLOOKUP(H135,Presupuesto!$B$11:$C$565,2,0)</f>
        <v>MANTENIMIENTO Y REPARACION DE OBRAS CIVILES EINSTALACIONES VARIAS</v>
      </c>
      <c r="J135" s="105" t="str">
        <f t="shared" si="9"/>
        <v>Gestión Administrativa y  financiera en apoyo al Desarrollo Académico</v>
      </c>
      <c r="K135" s="97" t="s">
        <v>396</v>
      </c>
      <c r="L135" s="105"/>
    </row>
    <row r="136" spans="3:12" ht="15.75" thickBot="1" x14ac:dyDescent="0.3">
      <c r="C136" s="634" t="s">
        <v>2612</v>
      </c>
      <c r="D136" s="576">
        <v>5</v>
      </c>
      <c r="E136" s="688">
        <v>25</v>
      </c>
      <c r="F136" s="690">
        <f t="shared" si="8"/>
        <v>125</v>
      </c>
      <c r="G136" s="160" t="s">
        <v>129</v>
      </c>
      <c r="H136" s="141" t="s">
        <v>683</v>
      </c>
      <c r="I136" s="131" t="str">
        <f>VLOOKUP(H136,Presupuesto!$B$11:$C$565,2,0)</f>
        <v>MANTENIMIENTO Y REPARACION DE OBRAS CIVILES EINSTALACIONES VARIAS</v>
      </c>
      <c r="J136" s="105" t="str">
        <f t="shared" si="9"/>
        <v>Gestión Administrativa y  financiera en apoyo al Desarrollo Académico</v>
      </c>
      <c r="K136" s="97" t="s">
        <v>396</v>
      </c>
      <c r="L136" s="105"/>
    </row>
    <row r="138" spans="3:12" ht="15.75" thickBot="1" x14ac:dyDescent="0.3"/>
    <row r="139" spans="3:12" ht="15.75" thickBot="1" x14ac:dyDescent="0.3">
      <c r="C139" s="156" t="s">
        <v>53</v>
      </c>
      <c r="D139" s="352">
        <f>SUM(F146:F167)</f>
        <v>1549.9996550000001</v>
      </c>
      <c r="E139" s="437"/>
      <c r="F139" s="70"/>
      <c r="G139" s="78"/>
      <c r="H139" s="70"/>
      <c r="I139" s="70"/>
      <c r="J139" s="437"/>
      <c r="K139" s="437"/>
      <c r="L139" s="437"/>
    </row>
    <row r="140" spans="3:12" x14ac:dyDescent="0.25">
      <c r="C140" s="70"/>
      <c r="D140" s="31"/>
      <c r="E140" s="92"/>
      <c r="F140" s="92"/>
      <c r="G140" s="92"/>
      <c r="H140" s="75"/>
      <c r="I140" s="75"/>
      <c r="J140" s="75"/>
      <c r="K140" s="111"/>
      <c r="L140" s="437"/>
    </row>
    <row r="141" spans="3:12" ht="15.75" x14ac:dyDescent="0.25">
      <c r="C141" s="296" t="s">
        <v>392</v>
      </c>
      <c r="D141" s="350">
        <f>'11. Gestion Administrativa'!E18</f>
        <v>11.04</v>
      </c>
      <c r="E141" s="92"/>
      <c r="F141" s="92"/>
      <c r="G141" s="92"/>
      <c r="H141" s="75"/>
      <c r="I141" s="75"/>
      <c r="J141" s="75"/>
      <c r="K141" s="111"/>
      <c r="L141" s="437"/>
    </row>
    <row r="142" spans="3:12" ht="18.75" x14ac:dyDescent="0.25">
      <c r="C142" s="207" t="str">
        <f>IFERROR(VLOOKUP(D141,'1. Desarrollo e Innov. Curricu.'!$E:$F,2,FALSE),IFERROR(VLOOKUP(D141,'2. Investigación Científica'!$E:$F,2,FALSE),IFERROR(VLOOKUP(D141,'3. Vinculación Univ. Sociedad'!$E:$F,2,FALSE),IFERROR(VLOOKUP(D141,'4. Docencia y Profesorado Univ.'!$E:$F,2,FALSE),IFERROR(VLOOKUP(D141,'5. Estudiantes y Graduados'!$E:$F,2,FALSE),IFERROR(VLOOKUP(D141,'11. Gestion Administrativa'!$E:$F,2,FALSE),IFERROR(VLOOKUP(D141,'13. Gestión Académica'!$E:$F,2,FALSE),IFERROR(VLOOKUP(D141,'8. Asegura. de la Calid. y M'!$E:$F,2,FALSE),IFERROR(VLOOKUP(D141,'6. Gestión del Conocimiento'!$E:$F,2,FALSE),IFERROR(VLOOKUP(D141,'15. Gobernabilidad y Proceso...'!$E:$F,2,FALSE),IFERROR(VLOOKUP(D141,'12. Gestión del Talento Humano'!$E:$F,2,FALSE),IFERROR(VLOOKUP(D141,'14. Internacional... de la E.S.'!$E:$F,2,FALSE),IFERROR(VLOOKUP(D141,'10. Posgrado'!$E:$F,2,FALSE),IFERROR(VLOOKUP(D141,'17. Gestión TIC'!$E:$F,2,FALSE),IFERROR(VLOOKUP(D141,'16. Desa. del Sistema Educ.Sup.'!$E:$F,2,FALSE),IFERROR(VLOOKUP(D141,'9. Cultura de Inno. Insti...'!$E:$F,2,FALSE),VLOOKUP(D141,'7. Lo Esencial de la Reforma U.'!$E:$F,2,0)))))))))))))))))</f>
        <v xml:space="preserve">Mantenimiento de instalaciones hidrosanitaria Edificio I-1 </v>
      </c>
      <c r="D142" s="31"/>
      <c r="E142" s="92"/>
      <c r="F142" s="92"/>
      <c r="G142" s="92"/>
      <c r="H142" s="75"/>
      <c r="I142" s="75"/>
      <c r="J142" s="75"/>
      <c r="K142" s="111"/>
      <c r="L142" s="437"/>
    </row>
    <row r="143" spans="3:12" x14ac:dyDescent="0.25">
      <c r="C143" s="437"/>
      <c r="D143" s="437"/>
      <c r="E143" s="92"/>
      <c r="F143" s="92"/>
      <c r="G143" s="92"/>
      <c r="H143" s="75"/>
      <c r="I143" s="75"/>
      <c r="J143" s="75"/>
      <c r="K143" s="111"/>
      <c r="L143" s="437"/>
    </row>
    <row r="144" spans="3:12" ht="15.75" thickBot="1" x14ac:dyDescent="0.3">
      <c r="C144" s="437"/>
      <c r="D144" s="437"/>
      <c r="E144" s="437"/>
      <c r="F144" s="92"/>
      <c r="G144" s="75"/>
      <c r="H144" s="75"/>
      <c r="I144" s="75"/>
      <c r="J144" s="437"/>
      <c r="K144" s="437"/>
      <c r="L144" s="437"/>
    </row>
    <row r="145" spans="3:12" ht="15.75" thickBot="1" x14ac:dyDescent="0.3">
      <c r="C145" s="128" t="s">
        <v>44</v>
      </c>
      <c r="D145" s="133" t="s">
        <v>55</v>
      </c>
      <c r="E145" s="135" t="s">
        <v>57</v>
      </c>
      <c r="F145" s="134" t="s">
        <v>27</v>
      </c>
      <c r="G145" s="132" t="s">
        <v>131</v>
      </c>
      <c r="H145" s="135" t="s">
        <v>46</v>
      </c>
      <c r="I145" s="132" t="s">
        <v>132</v>
      </c>
      <c r="J145" s="132" t="s">
        <v>410</v>
      </c>
      <c r="K145" s="132" t="s">
        <v>411</v>
      </c>
      <c r="L145" s="132" t="s">
        <v>121</v>
      </c>
    </row>
    <row r="146" spans="3:12" x14ac:dyDescent="0.25">
      <c r="C146" s="140" t="s">
        <v>2591</v>
      </c>
      <c r="D146" s="157">
        <v>0</v>
      </c>
      <c r="E146" s="680">
        <v>3299.9999800000001</v>
      </c>
      <c r="F146" s="96">
        <f t="shared" ref="F146:F167" si="10">D146*E146</f>
        <v>0</v>
      </c>
      <c r="G146" s="160" t="s">
        <v>129</v>
      </c>
      <c r="H146" s="141" t="s">
        <v>683</v>
      </c>
      <c r="I146" s="129" t="str">
        <f>VLOOKUP(H146,Presupuesto!$B$11:$C$565,2,0)</f>
        <v>MANTENIMIENTO Y REPARACION DE OBRAS CIVILES EINSTALACIONES VARIAS</v>
      </c>
      <c r="J146" s="215" t="s">
        <v>1364</v>
      </c>
      <c r="K146" s="97" t="s">
        <v>399</v>
      </c>
      <c r="L146" s="97"/>
    </row>
    <row r="147" spans="3:12" x14ac:dyDescent="0.25">
      <c r="C147" s="140" t="s">
        <v>2592</v>
      </c>
      <c r="D147" s="157">
        <v>2</v>
      </c>
      <c r="E147" s="686">
        <v>154.99999</v>
      </c>
      <c r="F147" s="96">
        <f t="shared" si="10"/>
        <v>309.99997999999999</v>
      </c>
      <c r="G147" s="160" t="s">
        <v>129</v>
      </c>
      <c r="H147" s="141" t="s">
        <v>683</v>
      </c>
      <c r="I147" s="129" t="str">
        <f>VLOOKUP(H147,Presupuesto!$B$11:$C$565,2,0)</f>
        <v>MANTENIMIENTO Y REPARACION DE OBRAS CIVILES EINSTALACIONES VARIAS</v>
      </c>
      <c r="J147" s="97" t="str">
        <f>$J$84</f>
        <v>Gestión Administrativa y  financiera en apoyo al Desarrollo Académico</v>
      </c>
      <c r="K147" s="97" t="s">
        <v>399</v>
      </c>
      <c r="L147" s="97"/>
    </row>
    <row r="148" spans="3:12" x14ac:dyDescent="0.25">
      <c r="C148" s="140" t="s">
        <v>2593</v>
      </c>
      <c r="D148" s="157">
        <v>0</v>
      </c>
      <c r="E148" s="686">
        <v>115</v>
      </c>
      <c r="F148" s="96">
        <f t="shared" si="10"/>
        <v>0</v>
      </c>
      <c r="G148" s="160" t="s">
        <v>129</v>
      </c>
      <c r="H148" s="141" t="s">
        <v>683</v>
      </c>
      <c r="I148" s="129" t="str">
        <f>VLOOKUP(H148,Presupuesto!$B$11:$C$565,2,0)</f>
        <v>MANTENIMIENTO Y REPARACION DE OBRAS CIVILES EINSTALACIONES VARIAS</v>
      </c>
      <c r="J148" s="97" t="str">
        <f t="shared" ref="J148:J167" si="11">$J$84</f>
        <v>Gestión Administrativa y  financiera en apoyo al Desarrollo Académico</v>
      </c>
      <c r="K148" s="97" t="s">
        <v>399</v>
      </c>
      <c r="L148" s="97"/>
    </row>
    <row r="149" spans="3:12" x14ac:dyDescent="0.25">
      <c r="C149" s="140" t="s">
        <v>2594</v>
      </c>
      <c r="D149" s="157">
        <v>0</v>
      </c>
      <c r="E149" s="686">
        <v>1180.0000500000001</v>
      </c>
      <c r="F149" s="96">
        <f t="shared" si="10"/>
        <v>0</v>
      </c>
      <c r="G149" s="160" t="s">
        <v>129</v>
      </c>
      <c r="H149" s="141" t="s">
        <v>683</v>
      </c>
      <c r="I149" s="129" t="str">
        <f>VLOOKUP(H149,Presupuesto!$B$11:$C$565,2,0)</f>
        <v>MANTENIMIENTO Y REPARACION DE OBRAS CIVILES EINSTALACIONES VARIAS</v>
      </c>
      <c r="J149" s="97" t="str">
        <f t="shared" si="11"/>
        <v>Gestión Administrativa y  financiera en apoyo al Desarrollo Académico</v>
      </c>
      <c r="K149" s="97" t="s">
        <v>399</v>
      </c>
      <c r="L149" s="97"/>
    </row>
    <row r="150" spans="3:12" x14ac:dyDescent="0.25">
      <c r="C150" s="140" t="s">
        <v>2595</v>
      </c>
      <c r="D150" s="157">
        <v>0</v>
      </c>
      <c r="E150" s="686">
        <v>939.99999500000001</v>
      </c>
      <c r="F150" s="96">
        <f t="shared" si="10"/>
        <v>0</v>
      </c>
      <c r="G150" s="160" t="s">
        <v>129</v>
      </c>
      <c r="H150" s="141" t="s">
        <v>683</v>
      </c>
      <c r="I150" s="129" t="str">
        <f>VLOOKUP(H150,Presupuesto!$B$11:$C$565,2,0)</f>
        <v>MANTENIMIENTO Y REPARACION DE OBRAS CIVILES EINSTALACIONES VARIAS</v>
      </c>
      <c r="J150" s="97" t="str">
        <f t="shared" si="11"/>
        <v>Gestión Administrativa y  financiera en apoyo al Desarrollo Académico</v>
      </c>
      <c r="K150" s="97" t="s">
        <v>399</v>
      </c>
      <c r="L150" s="97"/>
    </row>
    <row r="151" spans="3:12" x14ac:dyDescent="0.25">
      <c r="C151" s="140" t="s">
        <v>2596</v>
      </c>
      <c r="D151" s="157">
        <v>0</v>
      </c>
      <c r="E151" s="686">
        <v>214.99997500000001</v>
      </c>
      <c r="F151" s="96">
        <f t="shared" si="10"/>
        <v>0</v>
      </c>
      <c r="G151" s="160" t="s">
        <v>129</v>
      </c>
      <c r="H151" s="141" t="s">
        <v>683</v>
      </c>
      <c r="I151" s="129" t="str">
        <f>VLOOKUP(H151,Presupuesto!$B$11:$C$565,2,0)</f>
        <v>MANTENIMIENTO Y REPARACION DE OBRAS CIVILES EINSTALACIONES VARIAS</v>
      </c>
      <c r="J151" s="97" t="str">
        <f t="shared" si="11"/>
        <v>Gestión Administrativa y  financiera en apoyo al Desarrollo Académico</v>
      </c>
      <c r="K151" s="97" t="s">
        <v>399</v>
      </c>
      <c r="L151" s="97"/>
    </row>
    <row r="152" spans="3:12" x14ac:dyDescent="0.25">
      <c r="C152" s="140" t="s">
        <v>2597</v>
      </c>
      <c r="D152" s="157">
        <v>0</v>
      </c>
      <c r="E152" s="686">
        <v>98.000010000000003</v>
      </c>
      <c r="F152" s="96">
        <f t="shared" si="10"/>
        <v>0</v>
      </c>
      <c r="G152" s="160" t="s">
        <v>129</v>
      </c>
      <c r="H152" s="141" t="s">
        <v>683</v>
      </c>
      <c r="I152" s="129" t="str">
        <f>VLOOKUP(H152,Presupuesto!$B$11:$C$565,2,0)</f>
        <v>MANTENIMIENTO Y REPARACION DE OBRAS CIVILES EINSTALACIONES VARIAS</v>
      </c>
      <c r="J152" s="97" t="str">
        <f t="shared" si="11"/>
        <v>Gestión Administrativa y  financiera en apoyo al Desarrollo Académico</v>
      </c>
      <c r="K152" s="97" t="s">
        <v>399</v>
      </c>
      <c r="L152" s="97"/>
    </row>
    <row r="153" spans="3:12" x14ac:dyDescent="0.25">
      <c r="C153" s="140" t="s">
        <v>2598</v>
      </c>
      <c r="D153" s="157">
        <v>0</v>
      </c>
      <c r="E153" s="686">
        <v>115</v>
      </c>
      <c r="F153" s="96">
        <f t="shared" si="10"/>
        <v>0</v>
      </c>
      <c r="G153" s="160" t="s">
        <v>129</v>
      </c>
      <c r="H153" s="141" t="s">
        <v>683</v>
      </c>
      <c r="I153" s="129" t="str">
        <f>VLOOKUP(H153,Presupuesto!$B$11:$C$565,2,0)</f>
        <v>MANTENIMIENTO Y REPARACION DE OBRAS CIVILES EINSTALACIONES VARIAS</v>
      </c>
      <c r="J153" s="97" t="str">
        <f t="shared" si="11"/>
        <v>Gestión Administrativa y  financiera en apoyo al Desarrollo Académico</v>
      </c>
      <c r="K153" s="97" t="s">
        <v>399</v>
      </c>
      <c r="L153" s="97"/>
    </row>
    <row r="154" spans="3:12" x14ac:dyDescent="0.25">
      <c r="C154" s="140" t="s">
        <v>2599</v>
      </c>
      <c r="D154" s="157">
        <v>1</v>
      </c>
      <c r="E154" s="686">
        <v>53</v>
      </c>
      <c r="F154" s="96">
        <f t="shared" si="10"/>
        <v>53</v>
      </c>
      <c r="G154" s="160" t="s">
        <v>129</v>
      </c>
      <c r="H154" s="141" t="s">
        <v>683</v>
      </c>
      <c r="I154" s="129" t="str">
        <f>VLOOKUP(H154,Presupuesto!$B$11:$C$565,2,0)</f>
        <v>MANTENIMIENTO Y REPARACION DE OBRAS CIVILES EINSTALACIONES VARIAS</v>
      </c>
      <c r="J154" s="97" t="str">
        <f t="shared" si="11"/>
        <v>Gestión Administrativa y  financiera en apoyo al Desarrollo Académico</v>
      </c>
      <c r="K154" s="97" t="s">
        <v>399</v>
      </c>
      <c r="L154" s="97"/>
    </row>
    <row r="155" spans="3:12" x14ac:dyDescent="0.25">
      <c r="C155" s="142" t="s">
        <v>2600</v>
      </c>
      <c r="D155" s="157">
        <v>0</v>
      </c>
      <c r="E155" s="687">
        <v>199.99995000000001</v>
      </c>
      <c r="F155" s="96">
        <f t="shared" si="10"/>
        <v>0</v>
      </c>
      <c r="G155" s="160" t="s">
        <v>129</v>
      </c>
      <c r="H155" s="141" t="s">
        <v>683</v>
      </c>
      <c r="I155" s="129" t="str">
        <f>VLOOKUP(H155,Presupuesto!$B$11:$C$565,2,0)</f>
        <v>MANTENIMIENTO Y REPARACION DE OBRAS CIVILES EINSTALACIONES VARIAS</v>
      </c>
      <c r="J155" s="97" t="str">
        <f t="shared" si="11"/>
        <v>Gestión Administrativa y  financiera en apoyo al Desarrollo Académico</v>
      </c>
      <c r="K155" s="97" t="s">
        <v>399</v>
      </c>
      <c r="L155" s="97"/>
    </row>
    <row r="156" spans="3:12" x14ac:dyDescent="0.25">
      <c r="C156" s="142" t="s">
        <v>2601</v>
      </c>
      <c r="D156" s="157">
        <v>0</v>
      </c>
      <c r="E156" s="687">
        <v>11.35</v>
      </c>
      <c r="F156" s="96">
        <f t="shared" si="10"/>
        <v>0</v>
      </c>
      <c r="G156" s="160" t="s">
        <v>129</v>
      </c>
      <c r="H156" s="141" t="s">
        <v>683</v>
      </c>
      <c r="I156" s="129" t="str">
        <f>VLOOKUP(H156,Presupuesto!$B$11:$C$565,2,0)</f>
        <v>MANTENIMIENTO Y REPARACION DE OBRAS CIVILES EINSTALACIONES VARIAS</v>
      </c>
      <c r="J156" s="97" t="str">
        <f t="shared" si="11"/>
        <v>Gestión Administrativa y  financiera en apoyo al Desarrollo Académico</v>
      </c>
      <c r="K156" s="97" t="s">
        <v>399</v>
      </c>
      <c r="L156" s="97"/>
    </row>
    <row r="157" spans="3:12" x14ac:dyDescent="0.25">
      <c r="C157" s="142" t="s">
        <v>2602</v>
      </c>
      <c r="D157" s="157">
        <v>2</v>
      </c>
      <c r="E157" s="687">
        <v>9.5999700000000008</v>
      </c>
      <c r="F157" s="96">
        <f t="shared" si="10"/>
        <v>19.199940000000002</v>
      </c>
      <c r="G157" s="160" t="s">
        <v>129</v>
      </c>
      <c r="H157" s="141" t="s">
        <v>683</v>
      </c>
      <c r="I157" s="129" t="str">
        <f>VLOOKUP(H157,Presupuesto!$B$11:$C$565,2,0)</f>
        <v>MANTENIMIENTO Y REPARACION DE OBRAS CIVILES EINSTALACIONES VARIAS</v>
      </c>
      <c r="J157" s="97" t="str">
        <f t="shared" si="11"/>
        <v>Gestión Administrativa y  financiera en apoyo al Desarrollo Académico</v>
      </c>
      <c r="K157" s="97" t="s">
        <v>399</v>
      </c>
      <c r="L157" s="97"/>
    </row>
    <row r="158" spans="3:12" x14ac:dyDescent="0.25">
      <c r="C158" s="142" t="s">
        <v>2603</v>
      </c>
      <c r="D158" s="157">
        <v>0</v>
      </c>
      <c r="E158" s="687">
        <v>159.99950000000001</v>
      </c>
      <c r="F158" s="96">
        <f t="shared" si="10"/>
        <v>0</v>
      </c>
      <c r="G158" s="160" t="s">
        <v>129</v>
      </c>
      <c r="H158" s="141" t="s">
        <v>683</v>
      </c>
      <c r="I158" s="129" t="str">
        <f>VLOOKUP(H158,Presupuesto!$B$11:$C$565,2,0)</f>
        <v>MANTENIMIENTO Y REPARACION DE OBRAS CIVILES EINSTALACIONES VARIAS</v>
      </c>
      <c r="J158" s="97" t="str">
        <f t="shared" si="11"/>
        <v>Gestión Administrativa y  financiera en apoyo al Desarrollo Académico</v>
      </c>
      <c r="K158" s="97" t="s">
        <v>399</v>
      </c>
      <c r="L158" s="97"/>
    </row>
    <row r="159" spans="3:12" x14ac:dyDescent="0.25">
      <c r="C159" s="142" t="s">
        <v>2604</v>
      </c>
      <c r="D159" s="157">
        <v>2</v>
      </c>
      <c r="E159" s="687">
        <v>1.899915</v>
      </c>
      <c r="F159" s="96">
        <f t="shared" si="10"/>
        <v>3.79983</v>
      </c>
      <c r="G159" s="160" t="s">
        <v>129</v>
      </c>
      <c r="H159" s="141" t="s">
        <v>683</v>
      </c>
      <c r="I159" s="129" t="str">
        <f>VLOOKUP(H159,Presupuesto!$B$11:$C$565,2,0)</f>
        <v>MANTENIMIENTO Y REPARACION DE OBRAS CIVILES EINSTALACIONES VARIAS</v>
      </c>
      <c r="J159" s="97" t="str">
        <f t="shared" si="11"/>
        <v>Gestión Administrativa y  financiera en apoyo al Desarrollo Académico</v>
      </c>
      <c r="K159" s="97" t="s">
        <v>399</v>
      </c>
      <c r="L159" s="97"/>
    </row>
    <row r="160" spans="3:12" x14ac:dyDescent="0.25">
      <c r="C160" s="142" t="s">
        <v>2605</v>
      </c>
      <c r="D160" s="157">
        <v>0</v>
      </c>
      <c r="E160" s="687">
        <v>610.00001999999995</v>
      </c>
      <c r="F160" s="96">
        <f t="shared" si="10"/>
        <v>0</v>
      </c>
      <c r="G160" s="160" t="s">
        <v>129</v>
      </c>
      <c r="H160" s="141" t="s">
        <v>683</v>
      </c>
      <c r="I160" s="129" t="str">
        <f>VLOOKUP(H160,Presupuesto!$B$11:$C$565,2,0)</f>
        <v>MANTENIMIENTO Y REPARACION DE OBRAS CIVILES EINSTALACIONES VARIAS</v>
      </c>
      <c r="J160" s="97" t="str">
        <f t="shared" si="11"/>
        <v>Gestión Administrativa y  financiera en apoyo al Desarrollo Académico</v>
      </c>
      <c r="K160" s="97" t="s">
        <v>399</v>
      </c>
      <c r="L160" s="97"/>
    </row>
    <row r="161" spans="3:12" x14ac:dyDescent="0.25">
      <c r="C161" s="140" t="s">
        <v>2606</v>
      </c>
      <c r="D161" s="157">
        <v>1</v>
      </c>
      <c r="E161" s="687">
        <v>1015.000005</v>
      </c>
      <c r="F161" s="96">
        <f t="shared" si="10"/>
        <v>1015.000005</v>
      </c>
      <c r="G161" s="160" t="s">
        <v>129</v>
      </c>
      <c r="H161" s="141" t="s">
        <v>683</v>
      </c>
      <c r="I161" s="129" t="str">
        <f>VLOOKUP(H161,Presupuesto!$B$11:$C$565,2,0)</f>
        <v>MANTENIMIENTO Y REPARACION DE OBRAS CIVILES EINSTALACIONES VARIAS</v>
      </c>
      <c r="J161" s="97" t="str">
        <f t="shared" si="11"/>
        <v>Gestión Administrativa y  financiera en apoyo al Desarrollo Académico</v>
      </c>
      <c r="K161" s="97" t="s">
        <v>399</v>
      </c>
      <c r="L161" s="97"/>
    </row>
    <row r="162" spans="3:12" x14ac:dyDescent="0.25">
      <c r="C162" s="144" t="s">
        <v>2607</v>
      </c>
      <c r="D162" s="157">
        <v>0</v>
      </c>
      <c r="E162" s="687">
        <v>21.499939999999999</v>
      </c>
      <c r="F162" s="96">
        <f t="shared" si="10"/>
        <v>0</v>
      </c>
      <c r="G162" s="160" t="s">
        <v>129</v>
      </c>
      <c r="H162" s="141" t="s">
        <v>683</v>
      </c>
      <c r="I162" s="129" t="str">
        <f>VLOOKUP(H162,Presupuesto!$B$11:$C$565,2,0)</f>
        <v>MANTENIMIENTO Y REPARACION DE OBRAS CIVILES EINSTALACIONES VARIAS</v>
      </c>
      <c r="J162" s="97" t="str">
        <f t="shared" si="11"/>
        <v>Gestión Administrativa y  financiera en apoyo al Desarrollo Académico</v>
      </c>
      <c r="K162" s="97" t="s">
        <v>399</v>
      </c>
      <c r="L162" s="97"/>
    </row>
    <row r="163" spans="3:12" x14ac:dyDescent="0.25">
      <c r="C163" s="144" t="s">
        <v>2608</v>
      </c>
      <c r="D163" s="157">
        <v>0</v>
      </c>
      <c r="E163" s="687">
        <v>345</v>
      </c>
      <c r="F163" s="96">
        <f t="shared" si="10"/>
        <v>0</v>
      </c>
      <c r="G163" s="160" t="s">
        <v>129</v>
      </c>
      <c r="H163" s="141" t="s">
        <v>683</v>
      </c>
      <c r="I163" s="129" t="str">
        <f>VLOOKUP(H163,Presupuesto!$B$11:$C$565,2,0)</f>
        <v>MANTENIMIENTO Y REPARACION DE OBRAS CIVILES EINSTALACIONES VARIAS</v>
      </c>
      <c r="J163" s="97" t="str">
        <f t="shared" si="11"/>
        <v>Gestión Administrativa y  financiera en apoyo al Desarrollo Académico</v>
      </c>
      <c r="K163" s="97" t="s">
        <v>399</v>
      </c>
      <c r="L163" s="97"/>
    </row>
    <row r="164" spans="3:12" x14ac:dyDescent="0.25">
      <c r="C164" s="144" t="s">
        <v>2609</v>
      </c>
      <c r="D164" s="157">
        <v>4</v>
      </c>
      <c r="E164" s="687">
        <v>30.999974999999999</v>
      </c>
      <c r="F164" s="96">
        <f t="shared" si="10"/>
        <v>123.9999</v>
      </c>
      <c r="G164" s="160" t="s">
        <v>129</v>
      </c>
      <c r="H164" s="141" t="s">
        <v>683</v>
      </c>
      <c r="I164" s="129" t="str">
        <f>VLOOKUP(H164,Presupuesto!$B$11:$C$565,2,0)</f>
        <v>MANTENIMIENTO Y REPARACION DE OBRAS CIVILES EINSTALACIONES VARIAS</v>
      </c>
      <c r="J164" s="97" t="str">
        <f t="shared" si="11"/>
        <v>Gestión Administrativa y  financiera en apoyo al Desarrollo Académico</v>
      </c>
      <c r="K164" s="97" t="s">
        <v>399</v>
      </c>
      <c r="L164" s="97"/>
    </row>
    <row r="165" spans="3:12" x14ac:dyDescent="0.25">
      <c r="C165" s="144" t="s">
        <v>2610</v>
      </c>
      <c r="D165" s="157">
        <v>0</v>
      </c>
      <c r="E165" s="687">
        <v>7950.0000250000003</v>
      </c>
      <c r="F165" s="690">
        <f t="shared" si="10"/>
        <v>0</v>
      </c>
      <c r="G165" s="160" t="s">
        <v>129</v>
      </c>
      <c r="H165" s="141" t="s">
        <v>683</v>
      </c>
      <c r="I165" s="129" t="str">
        <f>VLOOKUP(H165,Presupuesto!$B$11:$C$565,2,0)</f>
        <v>MANTENIMIENTO Y REPARACION DE OBRAS CIVILES EINSTALACIONES VARIAS</v>
      </c>
      <c r="J165" s="97" t="str">
        <f t="shared" si="11"/>
        <v>Gestión Administrativa y  financiera en apoyo al Desarrollo Académico</v>
      </c>
      <c r="K165" s="97" t="s">
        <v>399</v>
      </c>
      <c r="L165" s="97"/>
    </row>
    <row r="166" spans="3:12" ht="15.75" thickBot="1" x14ac:dyDescent="0.3">
      <c r="C166" s="634" t="s">
        <v>2611</v>
      </c>
      <c r="D166" s="576">
        <v>0</v>
      </c>
      <c r="E166" s="688">
        <v>65</v>
      </c>
      <c r="F166" s="690">
        <f t="shared" si="10"/>
        <v>0</v>
      </c>
      <c r="G166" s="160" t="s">
        <v>129</v>
      </c>
      <c r="H166" s="141" t="s">
        <v>683</v>
      </c>
      <c r="I166" s="131" t="str">
        <f>VLOOKUP(H166,Presupuesto!$B$11:$C$565,2,0)</f>
        <v>MANTENIMIENTO Y REPARACION DE OBRAS CIVILES EINSTALACIONES VARIAS</v>
      </c>
      <c r="J166" s="105" t="str">
        <f t="shared" si="11"/>
        <v>Gestión Administrativa y  financiera en apoyo al Desarrollo Académico</v>
      </c>
      <c r="K166" s="97" t="s">
        <v>399</v>
      </c>
      <c r="L166" s="105"/>
    </row>
    <row r="167" spans="3:12" ht="15.75" thickBot="1" x14ac:dyDescent="0.3">
      <c r="C167" s="634" t="s">
        <v>2612</v>
      </c>
      <c r="D167" s="576">
        <v>1</v>
      </c>
      <c r="E167" s="688">
        <v>25</v>
      </c>
      <c r="F167" s="690">
        <f t="shared" si="10"/>
        <v>25</v>
      </c>
      <c r="G167" s="160" t="s">
        <v>129</v>
      </c>
      <c r="H167" s="141" t="s">
        <v>683</v>
      </c>
      <c r="I167" s="131" t="str">
        <f>VLOOKUP(H167,Presupuesto!$B$11:$C$565,2,0)</f>
        <v>MANTENIMIENTO Y REPARACION DE OBRAS CIVILES EINSTALACIONES VARIAS</v>
      </c>
      <c r="J167" s="105" t="str">
        <f t="shared" si="11"/>
        <v>Gestión Administrativa y  financiera en apoyo al Desarrollo Académico</v>
      </c>
      <c r="K167" s="97" t="s">
        <v>399</v>
      </c>
      <c r="L167" s="105"/>
    </row>
    <row r="169" spans="3:12" ht="15.75" thickBot="1" x14ac:dyDescent="0.3"/>
    <row r="170" spans="3:12" ht="15.75" thickBot="1" x14ac:dyDescent="0.3">
      <c r="C170" s="156" t="s">
        <v>53</v>
      </c>
      <c r="D170" s="352">
        <f>SUM(F177:F198)</f>
        <v>7119.9991250000003</v>
      </c>
      <c r="E170" s="437"/>
      <c r="F170" s="70"/>
      <c r="G170" s="78"/>
      <c r="H170" s="70"/>
      <c r="I170" s="70"/>
      <c r="J170" s="437"/>
      <c r="K170" s="437"/>
      <c r="L170" s="437"/>
    </row>
    <row r="171" spans="3:12" x14ac:dyDescent="0.25">
      <c r="C171" s="70"/>
      <c r="D171" s="31"/>
      <c r="E171" s="92"/>
      <c r="F171" s="92"/>
      <c r="G171" s="92"/>
      <c r="H171" s="75"/>
      <c r="I171" s="75"/>
      <c r="J171" s="75"/>
      <c r="K171" s="111"/>
      <c r="L171" s="437"/>
    </row>
    <row r="172" spans="3:12" ht="15.75" x14ac:dyDescent="0.25">
      <c r="C172" s="296" t="s">
        <v>392</v>
      </c>
      <c r="D172" s="350">
        <f>'11. Gestion Administrativa'!E18</f>
        <v>11.04</v>
      </c>
      <c r="E172" s="92"/>
      <c r="F172" s="92"/>
      <c r="G172" s="92"/>
      <c r="H172" s="75"/>
      <c r="I172" s="75"/>
      <c r="J172" s="75"/>
      <c r="K172" s="111"/>
      <c r="L172" s="437"/>
    </row>
    <row r="173" spans="3:12" ht="18.75" x14ac:dyDescent="0.25">
      <c r="C173" s="207" t="str">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Posgrado'!$E:$F,2,FALSE),IFERROR(VLOOKUP(D172,'17. Gestión TIC'!$E:$F,2,FALSE),IFERROR(VLOOKUP(D172,'16. Desa. del Sistema Educ.Sup.'!$E:$F,2,FALSE),IFERROR(VLOOKUP(D172,'9. Cultura de Inno. Insti...'!$E:$F,2,FALSE),VLOOKUP(D172,'7. Lo Esencial de la Reforma U.'!$E:$F,2,0)))))))))))))))))</f>
        <v xml:space="preserve">Mantenimiento de instalaciones hidrosanitaria Edificio I-1 </v>
      </c>
      <c r="D173" s="31"/>
      <c r="E173" s="92"/>
      <c r="F173" s="92"/>
      <c r="G173" s="92"/>
      <c r="H173" s="75"/>
      <c r="I173" s="75"/>
      <c r="J173" s="75"/>
      <c r="K173" s="111"/>
      <c r="L173" s="437"/>
    </row>
    <row r="174" spans="3:12" x14ac:dyDescent="0.25">
      <c r="C174" s="437"/>
      <c r="D174" s="437"/>
      <c r="E174" s="92"/>
      <c r="F174" s="92"/>
      <c r="G174" s="92"/>
      <c r="H174" s="75"/>
      <c r="I174" s="75"/>
      <c r="J174" s="75"/>
      <c r="K174" s="111"/>
      <c r="L174" s="437"/>
    </row>
    <row r="175" spans="3:12" ht="15.75" thickBot="1" x14ac:dyDescent="0.3">
      <c r="C175" s="437"/>
      <c r="D175" s="437"/>
      <c r="E175" s="437"/>
      <c r="F175" s="92"/>
      <c r="G175" s="75"/>
      <c r="H175" s="75"/>
      <c r="I175" s="75"/>
      <c r="J175" s="437"/>
      <c r="K175" s="437"/>
      <c r="L175" s="437"/>
    </row>
    <row r="176" spans="3:12" ht="15.75" thickBot="1" x14ac:dyDescent="0.3">
      <c r="C176" s="128" t="s">
        <v>44</v>
      </c>
      <c r="D176" s="133" t="s">
        <v>55</v>
      </c>
      <c r="E176" s="135" t="s">
        <v>57</v>
      </c>
      <c r="F176" s="134" t="s">
        <v>27</v>
      </c>
      <c r="G176" s="132" t="s">
        <v>131</v>
      </c>
      <c r="H176" s="135" t="s">
        <v>46</v>
      </c>
      <c r="I176" s="132" t="s">
        <v>132</v>
      </c>
      <c r="J176" s="132" t="s">
        <v>410</v>
      </c>
      <c r="K176" s="132" t="s">
        <v>411</v>
      </c>
      <c r="L176" s="132" t="s">
        <v>121</v>
      </c>
    </row>
    <row r="177" spans="3:12" x14ac:dyDescent="0.25">
      <c r="C177" s="140" t="s">
        <v>2591</v>
      </c>
      <c r="D177" s="157">
        <v>1</v>
      </c>
      <c r="E177" s="680">
        <v>3299.9999800000001</v>
      </c>
      <c r="F177" s="96">
        <f t="shared" ref="F177:F198" si="12">D177*E177</f>
        <v>3299.9999800000001</v>
      </c>
      <c r="G177" s="160" t="s">
        <v>129</v>
      </c>
      <c r="H177" s="141" t="s">
        <v>683</v>
      </c>
      <c r="I177" s="129" t="str">
        <f>VLOOKUP(H177,Presupuesto!$B$11:$C$565,2,0)</f>
        <v>MANTENIMIENTO Y REPARACION DE OBRAS CIVILES EINSTALACIONES VARIAS</v>
      </c>
      <c r="J177" s="215" t="s">
        <v>1364</v>
      </c>
      <c r="K177" s="97" t="s">
        <v>402</v>
      </c>
      <c r="L177" s="97"/>
    </row>
    <row r="178" spans="3:12" x14ac:dyDescent="0.25">
      <c r="C178" s="140" t="s">
        <v>2592</v>
      </c>
      <c r="D178" s="157">
        <v>2</v>
      </c>
      <c r="E178" s="686">
        <v>154.99999</v>
      </c>
      <c r="F178" s="96">
        <f t="shared" si="12"/>
        <v>309.99997999999999</v>
      </c>
      <c r="G178" s="160" t="s">
        <v>129</v>
      </c>
      <c r="H178" s="141" t="s">
        <v>683</v>
      </c>
      <c r="I178" s="129" t="str">
        <f>VLOOKUP(H178,Presupuesto!$B$11:$C$565,2,0)</f>
        <v>MANTENIMIENTO Y REPARACION DE OBRAS CIVILES EINSTALACIONES VARIAS</v>
      </c>
      <c r="J178" s="97" t="str">
        <f>$J$84</f>
        <v>Gestión Administrativa y  financiera en apoyo al Desarrollo Académico</v>
      </c>
      <c r="K178" s="97" t="s">
        <v>402</v>
      </c>
      <c r="L178" s="97"/>
    </row>
    <row r="179" spans="3:12" x14ac:dyDescent="0.25">
      <c r="C179" s="140" t="s">
        <v>2593</v>
      </c>
      <c r="D179" s="157">
        <v>1</v>
      </c>
      <c r="E179" s="686">
        <v>115</v>
      </c>
      <c r="F179" s="96">
        <f t="shared" si="12"/>
        <v>115</v>
      </c>
      <c r="G179" s="160" t="s">
        <v>129</v>
      </c>
      <c r="H179" s="141" t="s">
        <v>683</v>
      </c>
      <c r="I179" s="129" t="str">
        <f>VLOOKUP(H179,Presupuesto!$B$11:$C$565,2,0)</f>
        <v>MANTENIMIENTO Y REPARACION DE OBRAS CIVILES EINSTALACIONES VARIAS</v>
      </c>
      <c r="J179" s="97" t="str">
        <f t="shared" ref="J179:J198" si="13">$J$84</f>
        <v>Gestión Administrativa y  financiera en apoyo al Desarrollo Académico</v>
      </c>
      <c r="K179" s="97" t="s">
        <v>402</v>
      </c>
      <c r="L179" s="97"/>
    </row>
    <row r="180" spans="3:12" x14ac:dyDescent="0.25">
      <c r="C180" s="140" t="s">
        <v>2594</v>
      </c>
      <c r="D180" s="157">
        <v>0</v>
      </c>
      <c r="E180" s="686">
        <v>1180.0000500000001</v>
      </c>
      <c r="F180" s="96">
        <f t="shared" si="12"/>
        <v>0</v>
      </c>
      <c r="G180" s="160" t="s">
        <v>129</v>
      </c>
      <c r="H180" s="141" t="s">
        <v>683</v>
      </c>
      <c r="I180" s="129" t="str">
        <f>VLOOKUP(H180,Presupuesto!$B$11:$C$565,2,0)</f>
        <v>MANTENIMIENTO Y REPARACION DE OBRAS CIVILES EINSTALACIONES VARIAS</v>
      </c>
      <c r="J180" s="97" t="str">
        <f t="shared" si="13"/>
        <v>Gestión Administrativa y  financiera en apoyo al Desarrollo Académico</v>
      </c>
      <c r="K180" s="97" t="s">
        <v>402</v>
      </c>
      <c r="L180" s="97"/>
    </row>
    <row r="181" spans="3:12" x14ac:dyDescent="0.25">
      <c r="C181" s="140" t="s">
        <v>2595</v>
      </c>
      <c r="D181" s="157">
        <v>2</v>
      </c>
      <c r="E181" s="686">
        <v>939.99999500000001</v>
      </c>
      <c r="F181" s="96">
        <f t="shared" si="12"/>
        <v>1879.99999</v>
      </c>
      <c r="G181" s="160" t="s">
        <v>129</v>
      </c>
      <c r="H181" s="141" t="s">
        <v>683</v>
      </c>
      <c r="I181" s="129" t="str">
        <f>VLOOKUP(H181,Presupuesto!$B$11:$C$565,2,0)</f>
        <v>MANTENIMIENTO Y REPARACION DE OBRAS CIVILES EINSTALACIONES VARIAS</v>
      </c>
      <c r="J181" s="97" t="str">
        <f t="shared" si="13"/>
        <v>Gestión Administrativa y  financiera en apoyo al Desarrollo Académico</v>
      </c>
      <c r="K181" s="97" t="s">
        <v>402</v>
      </c>
      <c r="L181" s="97"/>
    </row>
    <row r="182" spans="3:12" x14ac:dyDescent="0.25">
      <c r="C182" s="140" t="s">
        <v>2596</v>
      </c>
      <c r="D182" s="157">
        <v>0</v>
      </c>
      <c r="E182" s="686">
        <v>214.99997500000001</v>
      </c>
      <c r="F182" s="96">
        <f t="shared" si="12"/>
        <v>0</v>
      </c>
      <c r="G182" s="160" t="s">
        <v>129</v>
      </c>
      <c r="H182" s="141" t="s">
        <v>683</v>
      </c>
      <c r="I182" s="129" t="str">
        <f>VLOOKUP(H182,Presupuesto!$B$11:$C$565,2,0)</f>
        <v>MANTENIMIENTO Y REPARACION DE OBRAS CIVILES EINSTALACIONES VARIAS</v>
      </c>
      <c r="J182" s="97" t="str">
        <f t="shared" si="13"/>
        <v>Gestión Administrativa y  financiera en apoyo al Desarrollo Académico</v>
      </c>
      <c r="K182" s="97" t="s">
        <v>402</v>
      </c>
      <c r="L182" s="97"/>
    </row>
    <row r="183" spans="3:12" x14ac:dyDescent="0.25">
      <c r="C183" s="140" t="s">
        <v>2597</v>
      </c>
      <c r="D183" s="157">
        <v>0</v>
      </c>
      <c r="E183" s="686">
        <v>98.000010000000003</v>
      </c>
      <c r="F183" s="96">
        <f t="shared" si="12"/>
        <v>0</v>
      </c>
      <c r="G183" s="160" t="s">
        <v>129</v>
      </c>
      <c r="H183" s="141" t="s">
        <v>683</v>
      </c>
      <c r="I183" s="129" t="str">
        <f>VLOOKUP(H183,Presupuesto!$B$11:$C$565,2,0)</f>
        <v>MANTENIMIENTO Y REPARACION DE OBRAS CIVILES EINSTALACIONES VARIAS</v>
      </c>
      <c r="J183" s="97" t="str">
        <f t="shared" si="13"/>
        <v>Gestión Administrativa y  financiera en apoyo al Desarrollo Académico</v>
      </c>
      <c r="K183" s="97" t="s">
        <v>402</v>
      </c>
      <c r="L183" s="97"/>
    </row>
    <row r="184" spans="3:12" x14ac:dyDescent="0.25">
      <c r="C184" s="140" t="s">
        <v>2598</v>
      </c>
      <c r="D184" s="157">
        <v>1</v>
      </c>
      <c r="E184" s="686">
        <v>115</v>
      </c>
      <c r="F184" s="96">
        <f t="shared" si="12"/>
        <v>115</v>
      </c>
      <c r="G184" s="160" t="s">
        <v>129</v>
      </c>
      <c r="H184" s="141" t="s">
        <v>683</v>
      </c>
      <c r="I184" s="129" t="str">
        <f>VLOOKUP(H184,Presupuesto!$B$11:$C$565,2,0)</f>
        <v>MANTENIMIENTO Y REPARACION DE OBRAS CIVILES EINSTALACIONES VARIAS</v>
      </c>
      <c r="J184" s="97" t="str">
        <f t="shared" si="13"/>
        <v>Gestión Administrativa y  financiera en apoyo al Desarrollo Académico</v>
      </c>
      <c r="K184" s="97" t="s">
        <v>402</v>
      </c>
      <c r="L184" s="97"/>
    </row>
    <row r="185" spans="3:12" x14ac:dyDescent="0.25">
      <c r="C185" s="140" t="s">
        <v>2599</v>
      </c>
      <c r="D185" s="157">
        <v>1</v>
      </c>
      <c r="E185" s="686">
        <v>53</v>
      </c>
      <c r="F185" s="96">
        <f t="shared" si="12"/>
        <v>53</v>
      </c>
      <c r="G185" s="160" t="s">
        <v>129</v>
      </c>
      <c r="H185" s="141" t="s">
        <v>683</v>
      </c>
      <c r="I185" s="129" t="str">
        <f>VLOOKUP(H185,Presupuesto!$B$11:$C$565,2,0)</f>
        <v>MANTENIMIENTO Y REPARACION DE OBRAS CIVILES EINSTALACIONES VARIAS</v>
      </c>
      <c r="J185" s="97" t="str">
        <f t="shared" si="13"/>
        <v>Gestión Administrativa y  financiera en apoyo al Desarrollo Académico</v>
      </c>
      <c r="K185" s="97" t="s">
        <v>402</v>
      </c>
      <c r="L185" s="97"/>
    </row>
    <row r="186" spans="3:12" x14ac:dyDescent="0.25">
      <c r="C186" s="142" t="s">
        <v>2600</v>
      </c>
      <c r="D186" s="157">
        <v>0</v>
      </c>
      <c r="E186" s="687">
        <v>199.99995000000001</v>
      </c>
      <c r="F186" s="96">
        <f t="shared" si="12"/>
        <v>0</v>
      </c>
      <c r="G186" s="160" t="s">
        <v>129</v>
      </c>
      <c r="H186" s="141" t="s">
        <v>683</v>
      </c>
      <c r="I186" s="129" t="str">
        <f>VLOOKUP(H186,Presupuesto!$B$11:$C$565,2,0)</f>
        <v>MANTENIMIENTO Y REPARACION DE OBRAS CIVILES EINSTALACIONES VARIAS</v>
      </c>
      <c r="J186" s="97" t="str">
        <f t="shared" si="13"/>
        <v>Gestión Administrativa y  financiera en apoyo al Desarrollo Académico</v>
      </c>
      <c r="K186" s="97" t="s">
        <v>402</v>
      </c>
      <c r="L186" s="97"/>
    </row>
    <row r="187" spans="3:12" x14ac:dyDescent="0.25">
      <c r="C187" s="142" t="s">
        <v>2601</v>
      </c>
      <c r="D187" s="157">
        <v>0</v>
      </c>
      <c r="E187" s="687">
        <v>11.35</v>
      </c>
      <c r="F187" s="96">
        <f t="shared" si="12"/>
        <v>0</v>
      </c>
      <c r="G187" s="160" t="s">
        <v>129</v>
      </c>
      <c r="H187" s="141" t="s">
        <v>683</v>
      </c>
      <c r="I187" s="129" t="str">
        <f>VLOOKUP(H187,Presupuesto!$B$11:$C$565,2,0)</f>
        <v>MANTENIMIENTO Y REPARACION DE OBRAS CIVILES EINSTALACIONES VARIAS</v>
      </c>
      <c r="J187" s="97" t="str">
        <f t="shared" si="13"/>
        <v>Gestión Administrativa y  financiera en apoyo al Desarrollo Académico</v>
      </c>
      <c r="K187" s="97" t="s">
        <v>402</v>
      </c>
      <c r="L187" s="97"/>
    </row>
    <row r="188" spans="3:12" x14ac:dyDescent="0.25">
      <c r="C188" s="142" t="s">
        <v>2602</v>
      </c>
      <c r="D188" s="157">
        <v>2</v>
      </c>
      <c r="E188" s="687">
        <v>9.5999700000000008</v>
      </c>
      <c r="F188" s="96">
        <f t="shared" si="12"/>
        <v>19.199940000000002</v>
      </c>
      <c r="G188" s="160" t="s">
        <v>129</v>
      </c>
      <c r="H188" s="141" t="s">
        <v>683</v>
      </c>
      <c r="I188" s="129" t="str">
        <f>VLOOKUP(H188,Presupuesto!$B$11:$C$565,2,0)</f>
        <v>MANTENIMIENTO Y REPARACION DE OBRAS CIVILES EINSTALACIONES VARIAS</v>
      </c>
      <c r="J188" s="97" t="str">
        <f t="shared" si="13"/>
        <v>Gestión Administrativa y  financiera en apoyo al Desarrollo Académico</v>
      </c>
      <c r="K188" s="97" t="s">
        <v>402</v>
      </c>
      <c r="L188" s="97"/>
    </row>
    <row r="189" spans="3:12" x14ac:dyDescent="0.25">
      <c r="C189" s="142" t="s">
        <v>2603</v>
      </c>
      <c r="D189" s="157">
        <v>1</v>
      </c>
      <c r="E189" s="687">
        <v>159.99950000000001</v>
      </c>
      <c r="F189" s="96">
        <f t="shared" si="12"/>
        <v>159.99950000000001</v>
      </c>
      <c r="G189" s="160" t="s">
        <v>129</v>
      </c>
      <c r="H189" s="141" t="s">
        <v>683</v>
      </c>
      <c r="I189" s="129" t="str">
        <f>VLOOKUP(H189,Presupuesto!$B$11:$C$565,2,0)</f>
        <v>MANTENIMIENTO Y REPARACION DE OBRAS CIVILES EINSTALACIONES VARIAS</v>
      </c>
      <c r="J189" s="97" t="str">
        <f t="shared" si="13"/>
        <v>Gestión Administrativa y  financiera en apoyo al Desarrollo Académico</v>
      </c>
      <c r="K189" s="97" t="s">
        <v>402</v>
      </c>
      <c r="L189" s="97"/>
    </row>
    <row r="190" spans="3:12" x14ac:dyDescent="0.25">
      <c r="C190" s="142" t="s">
        <v>2604</v>
      </c>
      <c r="D190" s="157">
        <v>2</v>
      </c>
      <c r="E190" s="687">
        <v>1.899915</v>
      </c>
      <c r="F190" s="96">
        <f t="shared" si="12"/>
        <v>3.79983</v>
      </c>
      <c r="G190" s="160" t="s">
        <v>129</v>
      </c>
      <c r="H190" s="141" t="s">
        <v>683</v>
      </c>
      <c r="I190" s="129" t="str">
        <f>VLOOKUP(H190,Presupuesto!$B$11:$C$565,2,0)</f>
        <v>MANTENIMIENTO Y REPARACION DE OBRAS CIVILES EINSTALACIONES VARIAS</v>
      </c>
      <c r="J190" s="97" t="str">
        <f t="shared" si="13"/>
        <v>Gestión Administrativa y  financiera en apoyo al Desarrollo Académico</v>
      </c>
      <c r="K190" s="97" t="s">
        <v>402</v>
      </c>
      <c r="L190" s="97"/>
    </row>
    <row r="191" spans="3:12" x14ac:dyDescent="0.25">
      <c r="C191" s="142" t="s">
        <v>2605</v>
      </c>
      <c r="D191" s="157">
        <v>0</v>
      </c>
      <c r="E191" s="687">
        <v>610.00001999999995</v>
      </c>
      <c r="F191" s="96">
        <f t="shared" si="12"/>
        <v>0</v>
      </c>
      <c r="G191" s="160" t="s">
        <v>129</v>
      </c>
      <c r="H191" s="141" t="s">
        <v>683</v>
      </c>
      <c r="I191" s="129" t="str">
        <f>VLOOKUP(H191,Presupuesto!$B$11:$C$565,2,0)</f>
        <v>MANTENIMIENTO Y REPARACION DE OBRAS CIVILES EINSTALACIONES VARIAS</v>
      </c>
      <c r="J191" s="97" t="str">
        <f t="shared" si="13"/>
        <v>Gestión Administrativa y  financiera en apoyo al Desarrollo Académico</v>
      </c>
      <c r="K191" s="97" t="s">
        <v>402</v>
      </c>
      <c r="L191" s="97"/>
    </row>
    <row r="192" spans="3:12" x14ac:dyDescent="0.25">
      <c r="C192" s="140" t="s">
        <v>2606</v>
      </c>
      <c r="D192" s="157">
        <v>1</v>
      </c>
      <c r="E192" s="687">
        <v>1015.000005</v>
      </c>
      <c r="F192" s="96">
        <f t="shared" si="12"/>
        <v>1015.000005</v>
      </c>
      <c r="G192" s="160" t="s">
        <v>129</v>
      </c>
      <c r="H192" s="141" t="s">
        <v>683</v>
      </c>
      <c r="I192" s="129" t="str">
        <f>VLOOKUP(H192,Presupuesto!$B$11:$C$565,2,0)</f>
        <v>MANTENIMIENTO Y REPARACION DE OBRAS CIVILES EINSTALACIONES VARIAS</v>
      </c>
      <c r="J192" s="97" t="str">
        <f t="shared" si="13"/>
        <v>Gestión Administrativa y  financiera en apoyo al Desarrollo Académico</v>
      </c>
      <c r="K192" s="97" t="s">
        <v>402</v>
      </c>
      <c r="L192" s="97"/>
    </row>
    <row r="193" spans="3:12" x14ac:dyDescent="0.25">
      <c r="C193" s="144" t="s">
        <v>2607</v>
      </c>
      <c r="D193" s="157">
        <v>0</v>
      </c>
      <c r="E193" s="687">
        <v>21.499939999999999</v>
      </c>
      <c r="F193" s="96">
        <f t="shared" si="12"/>
        <v>0</v>
      </c>
      <c r="G193" s="160" t="s">
        <v>129</v>
      </c>
      <c r="H193" s="141" t="s">
        <v>683</v>
      </c>
      <c r="I193" s="129" t="str">
        <f>VLOOKUP(H193,Presupuesto!$B$11:$C$565,2,0)</f>
        <v>MANTENIMIENTO Y REPARACION DE OBRAS CIVILES EINSTALACIONES VARIAS</v>
      </c>
      <c r="J193" s="97" t="str">
        <f t="shared" si="13"/>
        <v>Gestión Administrativa y  financiera en apoyo al Desarrollo Académico</v>
      </c>
      <c r="K193" s="97" t="s">
        <v>402</v>
      </c>
      <c r="L193" s="97"/>
    </row>
    <row r="194" spans="3:12" x14ac:dyDescent="0.25">
      <c r="C194" s="144" t="s">
        <v>2608</v>
      </c>
      <c r="D194" s="157">
        <v>0</v>
      </c>
      <c r="E194" s="687">
        <v>345</v>
      </c>
      <c r="F194" s="96">
        <f t="shared" si="12"/>
        <v>0</v>
      </c>
      <c r="G194" s="160" t="s">
        <v>129</v>
      </c>
      <c r="H194" s="141" t="s">
        <v>683</v>
      </c>
      <c r="I194" s="129" t="str">
        <f>VLOOKUP(H194,Presupuesto!$B$11:$C$565,2,0)</f>
        <v>MANTENIMIENTO Y REPARACION DE OBRAS CIVILES EINSTALACIONES VARIAS</v>
      </c>
      <c r="J194" s="97" t="str">
        <f t="shared" si="13"/>
        <v>Gestión Administrativa y  financiera en apoyo al Desarrollo Académico</v>
      </c>
      <c r="K194" s="97" t="s">
        <v>402</v>
      </c>
      <c r="L194" s="97"/>
    </row>
    <row r="195" spans="3:12" x14ac:dyDescent="0.25">
      <c r="C195" s="144" t="s">
        <v>2609</v>
      </c>
      <c r="D195" s="157">
        <v>4</v>
      </c>
      <c r="E195" s="687">
        <v>30.999974999999999</v>
      </c>
      <c r="F195" s="96">
        <f t="shared" si="12"/>
        <v>123.9999</v>
      </c>
      <c r="G195" s="160" t="s">
        <v>129</v>
      </c>
      <c r="H195" s="141" t="s">
        <v>683</v>
      </c>
      <c r="I195" s="129" t="str">
        <f>VLOOKUP(H195,Presupuesto!$B$11:$C$565,2,0)</f>
        <v>MANTENIMIENTO Y REPARACION DE OBRAS CIVILES EINSTALACIONES VARIAS</v>
      </c>
      <c r="J195" s="97" t="str">
        <f t="shared" si="13"/>
        <v>Gestión Administrativa y  financiera en apoyo al Desarrollo Académico</v>
      </c>
      <c r="K195" s="97" t="s">
        <v>402</v>
      </c>
      <c r="L195" s="97"/>
    </row>
    <row r="196" spans="3:12" x14ac:dyDescent="0.25">
      <c r="C196" s="144" t="s">
        <v>2610</v>
      </c>
      <c r="D196" s="157">
        <v>0</v>
      </c>
      <c r="E196" s="687">
        <v>7950.0000250000003</v>
      </c>
      <c r="F196" s="690">
        <f t="shared" si="12"/>
        <v>0</v>
      </c>
      <c r="G196" s="160" t="s">
        <v>129</v>
      </c>
      <c r="H196" s="141" t="s">
        <v>683</v>
      </c>
      <c r="I196" s="129" t="str">
        <f>VLOOKUP(H196,Presupuesto!$B$11:$C$565,2,0)</f>
        <v>MANTENIMIENTO Y REPARACION DE OBRAS CIVILES EINSTALACIONES VARIAS</v>
      </c>
      <c r="J196" s="97" t="str">
        <f t="shared" si="13"/>
        <v>Gestión Administrativa y  financiera en apoyo al Desarrollo Académico</v>
      </c>
      <c r="K196" s="97" t="s">
        <v>402</v>
      </c>
      <c r="L196" s="97"/>
    </row>
    <row r="197" spans="3:12" ht="15.75" thickBot="1" x14ac:dyDescent="0.3">
      <c r="C197" s="634" t="s">
        <v>2611</v>
      </c>
      <c r="D197" s="576">
        <v>0</v>
      </c>
      <c r="E197" s="691">
        <v>65</v>
      </c>
      <c r="F197" s="690">
        <f t="shared" si="12"/>
        <v>0</v>
      </c>
      <c r="G197" s="160" t="s">
        <v>129</v>
      </c>
      <c r="H197" s="141" t="s">
        <v>683</v>
      </c>
      <c r="I197" s="131" t="str">
        <f>VLOOKUP(H197,Presupuesto!$B$11:$C$565,2,0)</f>
        <v>MANTENIMIENTO Y REPARACION DE OBRAS CIVILES EINSTALACIONES VARIAS</v>
      </c>
      <c r="J197" s="105" t="str">
        <f t="shared" si="13"/>
        <v>Gestión Administrativa y  financiera en apoyo al Desarrollo Académico</v>
      </c>
      <c r="K197" s="97" t="s">
        <v>402</v>
      </c>
      <c r="L197" s="105"/>
    </row>
    <row r="198" spans="3:12" ht="15.75" thickBot="1" x14ac:dyDescent="0.3">
      <c r="C198" s="634" t="s">
        <v>2612</v>
      </c>
      <c r="D198" s="576">
        <v>1</v>
      </c>
      <c r="E198" s="691">
        <v>25</v>
      </c>
      <c r="F198" s="690">
        <f t="shared" si="12"/>
        <v>25</v>
      </c>
      <c r="G198" s="160" t="s">
        <v>129</v>
      </c>
      <c r="H198" s="141" t="s">
        <v>683</v>
      </c>
      <c r="I198" s="131" t="str">
        <f>VLOOKUP(H198,Presupuesto!$B$11:$C$565,2,0)</f>
        <v>MANTENIMIENTO Y REPARACION DE OBRAS CIVILES EINSTALACIONES VARIAS</v>
      </c>
      <c r="J198" s="105" t="str">
        <f t="shared" si="13"/>
        <v>Gestión Administrativa y  financiera en apoyo al Desarrollo Académico</v>
      </c>
      <c r="K198" s="97" t="s">
        <v>402</v>
      </c>
      <c r="L198" s="105"/>
    </row>
    <row r="201" spans="3:12" ht="15.75" thickBot="1" x14ac:dyDescent="0.3"/>
    <row r="202" spans="3:12" ht="15.75" thickBot="1" x14ac:dyDescent="0.3">
      <c r="C202" s="156" t="s">
        <v>53</v>
      </c>
      <c r="D202" s="352">
        <f>SUM(F209:F210)</f>
        <v>32969.994344999999</v>
      </c>
      <c r="E202" s="437"/>
      <c r="F202" s="70"/>
      <c r="G202" s="78"/>
      <c r="H202" s="70"/>
      <c r="I202" s="70"/>
      <c r="J202" s="437"/>
      <c r="K202" s="437"/>
      <c r="L202" s="437"/>
    </row>
    <row r="203" spans="3:12" x14ac:dyDescent="0.25">
      <c r="C203" s="70"/>
      <c r="D203" s="31"/>
      <c r="E203" s="92"/>
      <c r="F203" s="92"/>
      <c r="G203" s="92"/>
      <c r="H203" s="75"/>
      <c r="I203" s="75"/>
      <c r="J203" s="75"/>
      <c r="K203" s="111"/>
      <c r="L203" s="437"/>
    </row>
    <row r="204" spans="3:12" ht="15.75" x14ac:dyDescent="0.25">
      <c r="C204" s="296" t="s">
        <v>392</v>
      </c>
      <c r="D204" s="350">
        <f>'11. Gestion Administrativa'!E19</f>
        <v>11.05</v>
      </c>
      <c r="E204" s="92"/>
      <c r="F204" s="92"/>
      <c r="G204" s="92"/>
      <c r="H204" s="75"/>
      <c r="I204" s="75"/>
      <c r="J204" s="75"/>
      <c r="K204" s="111"/>
      <c r="L204" s="437"/>
    </row>
    <row r="205" spans="3:12" ht="18.75" x14ac:dyDescent="0.25">
      <c r="C205" s="207" t="str">
        <f>IFERROR(VLOOKUP(D204,'1. Desarrollo e Innov. Curricu.'!$E:$F,2,FALSE),IFERROR(VLOOKUP(D204,'2. Investigación Científica'!$E:$F,2,FALSE),IFERROR(VLOOKUP(D204,'3. Vinculación Univ. Sociedad'!$E:$F,2,FALSE),IFERROR(VLOOKUP(D204,'4. Docencia y Profesorado Univ.'!$E:$F,2,FALSE),IFERROR(VLOOKUP(D204,'5. Estudiantes y Graduados'!$E:$F,2,FALSE),IFERROR(VLOOKUP(D204,'11. Gestion Administrativa'!$E:$F,2,FALSE),IFERROR(VLOOKUP(D204,'13. Gestión Académica'!$E:$F,2,FALSE),IFERROR(VLOOKUP(D204,'8. Asegura. de la Calid. y M'!$E:$F,2,FALSE),IFERROR(VLOOKUP(D204,'6. Gestión del Conocimiento'!$E:$F,2,FALSE),IFERROR(VLOOKUP(D204,'15. Gobernabilidad y Proceso...'!$E:$F,2,FALSE),IFERROR(VLOOKUP(D204,'12. Gestión del Talento Humano'!$E:$F,2,FALSE),IFERROR(VLOOKUP(D204,'14. Internacional... de la E.S.'!$E:$F,2,FALSE),IFERROR(VLOOKUP(D204,'10. Posgrado'!$E:$F,2,FALSE),IFERROR(VLOOKUP(D204,'17. Gestión TIC'!$E:$F,2,FALSE),IFERROR(VLOOKUP(D204,'16. Desa. del Sistema Educ.Sup.'!$E:$F,2,FALSE),IFERROR(VLOOKUP(D204,'9. Cultura de Inno. Insti...'!$E:$F,2,FALSE),VLOOKUP(D204,'7. Lo Esencial de la Reforma U.'!$E:$F,2,0)))))))))))))))))</f>
        <v xml:space="preserve">Cambio de laminas en pozos de luz Edificio I-1 </v>
      </c>
      <c r="D205" s="31"/>
      <c r="E205" s="92"/>
      <c r="F205" s="92"/>
      <c r="G205" s="92"/>
      <c r="H205" s="75"/>
      <c r="I205" s="75"/>
      <c r="J205" s="75"/>
      <c r="K205" s="111"/>
      <c r="L205" s="437"/>
    </row>
    <row r="206" spans="3:12" x14ac:dyDescent="0.25">
      <c r="C206" s="437"/>
      <c r="D206" s="437"/>
      <c r="E206" s="92"/>
      <c r="F206" s="92"/>
      <c r="G206" s="92"/>
      <c r="H206" s="75"/>
      <c r="I206" s="75"/>
      <c r="J206" s="75"/>
      <c r="K206" s="111"/>
      <c r="L206" s="437"/>
    </row>
    <row r="207" spans="3:12" ht="15.75" thickBot="1" x14ac:dyDescent="0.3">
      <c r="C207" s="437"/>
      <c r="D207" s="437"/>
      <c r="E207" s="437"/>
      <c r="F207" s="92"/>
      <c r="G207" s="75"/>
      <c r="H207" s="75"/>
      <c r="I207" s="75"/>
      <c r="J207" s="437"/>
      <c r="K207" s="437"/>
      <c r="L207" s="437"/>
    </row>
    <row r="208" spans="3:12" ht="15.75" thickBot="1" x14ac:dyDescent="0.3">
      <c r="C208" s="128" t="s">
        <v>44</v>
      </c>
      <c r="D208" s="133" t="s">
        <v>55</v>
      </c>
      <c r="E208" s="135" t="s">
        <v>57</v>
      </c>
      <c r="F208" s="134" t="s">
        <v>27</v>
      </c>
      <c r="G208" s="132" t="s">
        <v>131</v>
      </c>
      <c r="H208" s="135" t="s">
        <v>46</v>
      </c>
      <c r="I208" s="132" t="s">
        <v>132</v>
      </c>
      <c r="J208" s="132" t="s">
        <v>410</v>
      </c>
      <c r="K208" s="132" t="s">
        <v>411</v>
      </c>
      <c r="L208" s="132" t="s">
        <v>121</v>
      </c>
    </row>
    <row r="209" spans="3:12" x14ac:dyDescent="0.25">
      <c r="C209" s="140" t="s">
        <v>2614</v>
      </c>
      <c r="D209" s="157">
        <v>27</v>
      </c>
      <c r="E209" s="680">
        <v>1209.9999849999999</v>
      </c>
      <c r="F209" s="96">
        <f t="shared" ref="F209:F210" si="14">D209*E209</f>
        <v>32669.999594999997</v>
      </c>
      <c r="G209" s="160" t="s">
        <v>129</v>
      </c>
      <c r="H209" s="141" t="s">
        <v>683</v>
      </c>
      <c r="I209" s="129" t="str">
        <f>VLOOKUP(H209,Presupuesto!$B$11:$C$565,2,0)</f>
        <v>MANTENIMIENTO Y REPARACION DE OBRAS CIVILES EINSTALACIONES VARIAS</v>
      </c>
      <c r="J209" s="215" t="s">
        <v>1364</v>
      </c>
      <c r="K209" s="97" t="s">
        <v>396</v>
      </c>
      <c r="L209" s="97"/>
    </row>
    <row r="210" spans="3:12" x14ac:dyDescent="0.25">
      <c r="C210" s="140" t="s">
        <v>2615</v>
      </c>
      <c r="D210" s="157">
        <v>250</v>
      </c>
      <c r="E210" s="686">
        <v>1.1999789999999999</v>
      </c>
      <c r="F210" s="96">
        <f t="shared" si="14"/>
        <v>299.99474999999995</v>
      </c>
      <c r="G210" s="160" t="s">
        <v>129</v>
      </c>
      <c r="H210" s="141" t="s">
        <v>683</v>
      </c>
      <c r="I210" s="129" t="str">
        <f>VLOOKUP(H210,Presupuesto!$B$11:$C$565,2,0)</f>
        <v>MANTENIMIENTO Y REPARACION DE OBRAS CIVILES EINSTALACIONES VARIAS</v>
      </c>
      <c r="J210" s="97" t="str">
        <f>$J$84</f>
        <v>Gestión Administrativa y  financiera en apoyo al Desarrollo Académico</v>
      </c>
      <c r="K210" s="97" t="s">
        <v>396</v>
      </c>
      <c r="L210" s="97"/>
    </row>
    <row r="213" spans="3:12" ht="15.75" thickBot="1" x14ac:dyDescent="0.3"/>
    <row r="214" spans="3:12" ht="15.75" thickBot="1" x14ac:dyDescent="0.3">
      <c r="C214" s="156" t="s">
        <v>53</v>
      </c>
      <c r="D214" s="352">
        <f>SUM(F221:F222)</f>
        <v>32969.994344999999</v>
      </c>
      <c r="E214" s="437"/>
      <c r="F214" s="70"/>
      <c r="G214" s="78"/>
      <c r="H214" s="70"/>
      <c r="I214" s="70"/>
      <c r="J214" s="437"/>
      <c r="K214" s="437"/>
      <c r="L214" s="437"/>
    </row>
    <row r="215" spans="3:12" x14ac:dyDescent="0.25">
      <c r="C215" s="70"/>
      <c r="D215" s="31"/>
      <c r="E215" s="92"/>
      <c r="F215" s="92"/>
      <c r="G215" s="92"/>
      <c r="H215" s="75"/>
      <c r="I215" s="75"/>
      <c r="J215" s="75"/>
      <c r="K215" s="111"/>
      <c r="L215" s="437"/>
    </row>
    <row r="216" spans="3:12" ht="15.75" x14ac:dyDescent="0.25">
      <c r="C216" s="296" t="s">
        <v>392</v>
      </c>
      <c r="D216" s="350">
        <f>'11. Gestion Administrativa'!E19</f>
        <v>11.05</v>
      </c>
      <c r="E216" s="92"/>
      <c r="F216" s="92"/>
      <c r="G216" s="92"/>
      <c r="H216" s="75"/>
      <c r="I216" s="75"/>
      <c r="J216" s="75"/>
      <c r="K216" s="111"/>
      <c r="L216" s="437"/>
    </row>
    <row r="217" spans="3:12" ht="18.75" x14ac:dyDescent="0.25">
      <c r="C217" s="207" t="str">
        <f>IFERROR(VLOOKUP(D216,'1. Desarrollo e Innov. Curricu.'!$E:$F,2,FALSE),IFERROR(VLOOKUP(D216,'2. Investigación Científica'!$E:$F,2,FALSE),IFERROR(VLOOKUP(D216,'3. Vinculación Univ. Sociedad'!$E:$F,2,FALSE),IFERROR(VLOOKUP(D216,'4. Docencia y Profesorado Univ.'!$E:$F,2,FALSE),IFERROR(VLOOKUP(D216,'5. Estudiantes y Graduados'!$E:$F,2,FALSE),IFERROR(VLOOKUP(D216,'11. Gestion Administrativa'!$E:$F,2,FALSE),IFERROR(VLOOKUP(D216,'13. Gestión Académica'!$E:$F,2,FALSE),IFERROR(VLOOKUP(D216,'8. Asegura. de la Calid. y M'!$E:$F,2,FALSE),IFERROR(VLOOKUP(D216,'6. Gestión del Conocimiento'!$E:$F,2,FALSE),IFERROR(VLOOKUP(D216,'15. Gobernabilidad y Proceso...'!$E:$F,2,FALSE),IFERROR(VLOOKUP(D216,'12. Gestión del Talento Humano'!$E:$F,2,FALSE),IFERROR(VLOOKUP(D216,'14. Internacional... de la E.S.'!$E:$F,2,FALSE),IFERROR(VLOOKUP(D216,'10. Posgrado'!$E:$F,2,FALSE),IFERROR(VLOOKUP(D216,'17. Gestión TIC'!$E:$F,2,FALSE),IFERROR(VLOOKUP(D216,'16. Desa. del Sistema Educ.Sup.'!$E:$F,2,FALSE),IFERROR(VLOOKUP(D216,'9. Cultura de Inno. Insti...'!$E:$F,2,FALSE),VLOOKUP(D216,'7. Lo Esencial de la Reforma U.'!$E:$F,2,0)))))))))))))))))</f>
        <v xml:space="preserve">Cambio de laminas en pozos de luz Edificio I-1 </v>
      </c>
      <c r="D217" s="31"/>
      <c r="E217" s="92"/>
      <c r="F217" s="92"/>
      <c r="G217" s="92"/>
      <c r="H217" s="75"/>
      <c r="I217" s="75"/>
      <c r="J217" s="75"/>
      <c r="K217" s="111"/>
      <c r="L217" s="437"/>
    </row>
    <row r="218" spans="3:12" x14ac:dyDescent="0.25">
      <c r="C218" s="437"/>
      <c r="D218" s="437"/>
      <c r="E218" s="92"/>
      <c r="F218" s="92"/>
      <c r="G218" s="92"/>
      <c r="H218" s="75"/>
      <c r="I218" s="75"/>
      <c r="J218" s="75"/>
      <c r="K218" s="111"/>
      <c r="L218" s="437"/>
    </row>
    <row r="219" spans="3:12" ht="15.75" thickBot="1" x14ac:dyDescent="0.3">
      <c r="C219" s="437"/>
      <c r="D219" s="437"/>
      <c r="E219" s="437"/>
      <c r="F219" s="92"/>
      <c r="G219" s="75"/>
      <c r="H219" s="75"/>
      <c r="I219" s="75"/>
      <c r="J219" s="437"/>
      <c r="K219" s="437"/>
      <c r="L219" s="437"/>
    </row>
    <row r="220" spans="3:12" ht="15.75" thickBot="1" x14ac:dyDescent="0.3">
      <c r="C220" s="128" t="s">
        <v>44</v>
      </c>
      <c r="D220" s="133" t="s">
        <v>55</v>
      </c>
      <c r="E220" s="135" t="s">
        <v>57</v>
      </c>
      <c r="F220" s="134" t="s">
        <v>27</v>
      </c>
      <c r="G220" s="132" t="s">
        <v>131</v>
      </c>
      <c r="H220" s="135" t="s">
        <v>46</v>
      </c>
      <c r="I220" s="132" t="s">
        <v>132</v>
      </c>
      <c r="J220" s="132" t="s">
        <v>410</v>
      </c>
      <c r="K220" s="132" t="s">
        <v>411</v>
      </c>
      <c r="L220" s="132" t="s">
        <v>121</v>
      </c>
    </row>
    <row r="221" spans="3:12" x14ac:dyDescent="0.25">
      <c r="C221" s="140" t="s">
        <v>2614</v>
      </c>
      <c r="D221" s="157">
        <v>27</v>
      </c>
      <c r="E221" s="680">
        <v>1209.9999849999999</v>
      </c>
      <c r="F221" s="96">
        <f t="shared" ref="F221:F222" si="15">D221*E221</f>
        <v>32669.999594999997</v>
      </c>
      <c r="G221" s="160" t="s">
        <v>129</v>
      </c>
      <c r="H221" s="141" t="s">
        <v>683</v>
      </c>
      <c r="I221" s="129" t="str">
        <f>VLOOKUP(H221,Presupuesto!$B$11:$C$565,2,0)</f>
        <v>MANTENIMIENTO Y REPARACION DE OBRAS CIVILES EINSTALACIONES VARIAS</v>
      </c>
      <c r="J221" s="215" t="s">
        <v>1364</v>
      </c>
      <c r="K221" s="97" t="s">
        <v>399</v>
      </c>
      <c r="L221" s="97"/>
    </row>
    <row r="222" spans="3:12" x14ac:dyDescent="0.25">
      <c r="C222" s="140" t="s">
        <v>2615</v>
      </c>
      <c r="D222" s="157">
        <v>250</v>
      </c>
      <c r="E222" s="686">
        <v>1.1999789999999999</v>
      </c>
      <c r="F222" s="96">
        <f t="shared" si="15"/>
        <v>299.99474999999995</v>
      </c>
      <c r="G222" s="160" t="s">
        <v>129</v>
      </c>
      <c r="H222" s="141" t="s">
        <v>683</v>
      </c>
      <c r="I222" s="129" t="str">
        <f>VLOOKUP(H222,Presupuesto!$B$11:$C$565,2,0)</f>
        <v>MANTENIMIENTO Y REPARACION DE OBRAS CIVILES EINSTALACIONES VARIAS</v>
      </c>
      <c r="J222" s="97" t="str">
        <f>$J$84</f>
        <v>Gestión Administrativa y  financiera en apoyo al Desarrollo Académico</v>
      </c>
      <c r="K222" s="97" t="s">
        <v>399</v>
      </c>
      <c r="L222" s="97"/>
    </row>
    <row r="224" spans="3:12" ht="15.75" thickBot="1" x14ac:dyDescent="0.3"/>
    <row r="225" spans="3:12" ht="15.75" thickBot="1" x14ac:dyDescent="0.3">
      <c r="C225" s="156" t="s">
        <v>53</v>
      </c>
      <c r="D225" s="352">
        <f>SUM(F232:F246)</f>
        <v>138893.75</v>
      </c>
      <c r="E225" s="437"/>
      <c r="F225" s="70"/>
      <c r="G225" s="78"/>
      <c r="H225" s="70"/>
      <c r="I225" s="70"/>
      <c r="J225" s="437"/>
      <c r="K225" s="437"/>
      <c r="L225" s="437"/>
    </row>
    <row r="226" spans="3:12" x14ac:dyDescent="0.25">
      <c r="C226" s="70"/>
      <c r="D226" s="31"/>
      <c r="E226" s="92"/>
      <c r="F226" s="92"/>
      <c r="G226" s="92"/>
      <c r="H226" s="75"/>
      <c r="I226" s="75"/>
      <c r="J226" s="75"/>
      <c r="K226" s="111"/>
      <c r="L226" s="437"/>
    </row>
    <row r="227" spans="3:12" ht="15.75" x14ac:dyDescent="0.25">
      <c r="C227" s="296" t="s">
        <v>392</v>
      </c>
      <c r="D227" s="350">
        <f>'11. Gestion Administrativa'!E20</f>
        <v>11.06</v>
      </c>
      <c r="E227" s="92"/>
      <c r="F227" s="92"/>
      <c r="G227" s="92"/>
      <c r="H227" s="75"/>
      <c r="I227" s="75"/>
      <c r="J227" s="75"/>
      <c r="K227" s="111"/>
      <c r="L227" s="437"/>
    </row>
    <row r="228" spans="3:12" ht="18.75" x14ac:dyDescent="0.25">
      <c r="C228" s="207" t="str">
        <f>IFERROR(VLOOKUP(D227,'1. Desarrollo e Innov. Curricu.'!$E:$F,2,FALSE),IFERROR(VLOOKUP(D227,'2. Investigación Científica'!$E:$F,2,FALSE),IFERROR(VLOOKUP(D227,'3. Vinculación Univ. Sociedad'!$E:$F,2,FALSE),IFERROR(VLOOKUP(D227,'4. Docencia y Profesorado Univ.'!$E:$F,2,FALSE),IFERROR(VLOOKUP(D227,'5. Estudiantes y Graduados'!$E:$F,2,FALSE),IFERROR(VLOOKUP(D227,'11. Gestion Administrativa'!$E:$F,2,FALSE),IFERROR(VLOOKUP(D227,'13. Gestión Académica'!$E:$F,2,FALSE),IFERROR(VLOOKUP(D227,'8. Asegura. de la Calid. y M'!$E:$F,2,FALSE),IFERROR(VLOOKUP(D227,'6. Gestión del Conocimiento'!$E:$F,2,FALSE),IFERROR(VLOOKUP(D227,'15. Gobernabilidad y Proceso...'!$E:$F,2,FALSE),IFERROR(VLOOKUP(D227,'12. Gestión del Talento Humano'!$E:$F,2,FALSE),IFERROR(VLOOKUP(D227,'14. Internacional... de la E.S.'!$E:$F,2,FALSE),IFERROR(VLOOKUP(D227,'10. Posgrado'!$E:$F,2,FALSE),IFERROR(VLOOKUP(D227,'17. Gestión TIC'!$E:$F,2,FALSE),IFERROR(VLOOKUP(D227,'16. Desa. del Sistema Educ.Sup.'!$E:$F,2,FALSE),IFERROR(VLOOKUP(D227,'9. Cultura de Inno. Insti...'!$E:$F,2,FALSE),VLOOKUP(D227,'7. Lo Esencial de la Reforma U.'!$E:$F,2,0)))))))))))))))))</f>
        <v xml:space="preserve">Mantenimiento instalaciones electricas Edificio I-1 </v>
      </c>
      <c r="D228" s="31"/>
      <c r="E228" s="92"/>
      <c r="F228" s="92"/>
      <c r="G228" s="92"/>
      <c r="H228" s="75"/>
      <c r="I228" s="75"/>
      <c r="J228" s="75"/>
      <c r="K228" s="111"/>
      <c r="L228" s="437"/>
    </row>
    <row r="229" spans="3:12" x14ac:dyDescent="0.25">
      <c r="C229" s="437"/>
      <c r="D229" s="437"/>
      <c r="E229" s="92"/>
      <c r="F229" s="92"/>
      <c r="G229" s="92"/>
      <c r="H229" s="75"/>
      <c r="I229" s="75"/>
      <c r="J229" s="75"/>
      <c r="K229" s="111"/>
      <c r="L229" s="437"/>
    </row>
    <row r="230" spans="3:12" ht="15.75" thickBot="1" x14ac:dyDescent="0.3">
      <c r="C230" s="437"/>
      <c r="D230" s="437"/>
      <c r="E230" s="437"/>
      <c r="F230" s="92"/>
      <c r="G230" s="75"/>
      <c r="H230" s="75"/>
      <c r="I230" s="75"/>
      <c r="J230" s="437"/>
      <c r="K230" s="437"/>
      <c r="L230" s="437"/>
    </row>
    <row r="231" spans="3:12" ht="15.75" thickBot="1" x14ac:dyDescent="0.3">
      <c r="C231" s="128" t="s">
        <v>44</v>
      </c>
      <c r="D231" s="133" t="s">
        <v>55</v>
      </c>
      <c r="E231" s="135" t="s">
        <v>57</v>
      </c>
      <c r="F231" s="134" t="s">
        <v>27</v>
      </c>
      <c r="G231" s="132" t="s">
        <v>131</v>
      </c>
      <c r="H231" s="135" t="s">
        <v>46</v>
      </c>
      <c r="I231" s="132" t="s">
        <v>132</v>
      </c>
      <c r="J231" s="132" t="s">
        <v>410</v>
      </c>
      <c r="K231" s="132" t="s">
        <v>411</v>
      </c>
      <c r="L231" s="132" t="s">
        <v>121</v>
      </c>
    </row>
    <row r="232" spans="3:12" x14ac:dyDescent="0.25">
      <c r="C232" s="140" t="s">
        <v>2617</v>
      </c>
      <c r="D232" s="157">
        <v>3</v>
      </c>
      <c r="E232" s="680">
        <v>89.7</v>
      </c>
      <c r="F232" s="692">
        <f t="shared" ref="F232:F246" si="16">D232*E232</f>
        <v>269.10000000000002</v>
      </c>
      <c r="G232" s="160" t="s">
        <v>129</v>
      </c>
      <c r="H232" s="141" t="s">
        <v>683</v>
      </c>
      <c r="I232" s="129" t="str">
        <f>VLOOKUP(H232,Presupuesto!$B$11:$C$565,2,0)</f>
        <v>MANTENIMIENTO Y REPARACION DE OBRAS CIVILES EINSTALACIONES VARIAS</v>
      </c>
      <c r="J232" s="215" t="s">
        <v>1364</v>
      </c>
      <c r="K232" s="97" t="s">
        <v>412</v>
      </c>
      <c r="L232" s="97"/>
    </row>
    <row r="233" spans="3:12" x14ac:dyDescent="0.25">
      <c r="C233" s="140" t="s">
        <v>2618</v>
      </c>
      <c r="D233" s="157">
        <v>3</v>
      </c>
      <c r="E233" s="686">
        <v>128.80000000000001</v>
      </c>
      <c r="F233" s="692">
        <f t="shared" si="16"/>
        <v>386.40000000000003</v>
      </c>
      <c r="G233" s="160" t="s">
        <v>129</v>
      </c>
      <c r="H233" s="141" t="s">
        <v>683</v>
      </c>
      <c r="I233" s="129" t="str">
        <f>VLOOKUP(H233,Presupuesto!$B$11:$C$565,2,0)</f>
        <v>MANTENIMIENTO Y REPARACION DE OBRAS CIVILES EINSTALACIONES VARIAS</v>
      </c>
      <c r="J233" s="215" t="s">
        <v>1364</v>
      </c>
      <c r="K233" s="97" t="s">
        <v>412</v>
      </c>
      <c r="L233" s="97"/>
    </row>
    <row r="234" spans="3:12" x14ac:dyDescent="0.25">
      <c r="C234" s="140" t="s">
        <v>2619</v>
      </c>
      <c r="D234" s="157">
        <v>3</v>
      </c>
      <c r="E234" s="686">
        <v>69</v>
      </c>
      <c r="F234" s="692">
        <f t="shared" si="16"/>
        <v>207</v>
      </c>
      <c r="G234" s="160" t="s">
        <v>129</v>
      </c>
      <c r="H234" s="141" t="s">
        <v>683</v>
      </c>
      <c r="I234" s="129" t="str">
        <f>VLOOKUP(H234,Presupuesto!$B$11:$C$565,2,0)</f>
        <v>MANTENIMIENTO Y REPARACION DE OBRAS CIVILES EINSTALACIONES VARIAS</v>
      </c>
      <c r="J234" s="215" t="s">
        <v>1364</v>
      </c>
      <c r="K234" s="97" t="s">
        <v>412</v>
      </c>
      <c r="L234" s="97"/>
    </row>
    <row r="235" spans="3:12" x14ac:dyDescent="0.25">
      <c r="C235" s="140" t="s">
        <v>2620</v>
      </c>
      <c r="D235" s="157">
        <v>100</v>
      </c>
      <c r="E235" s="686">
        <v>39.1</v>
      </c>
      <c r="F235" s="692">
        <f t="shared" si="16"/>
        <v>3910</v>
      </c>
      <c r="G235" s="160" t="s">
        <v>129</v>
      </c>
      <c r="H235" s="141" t="s">
        <v>683</v>
      </c>
      <c r="I235" s="129" t="str">
        <f>VLOOKUP(H235,Presupuesto!$B$11:$C$565,2,0)</f>
        <v>MANTENIMIENTO Y REPARACION DE OBRAS CIVILES EINSTALACIONES VARIAS</v>
      </c>
      <c r="J235" s="215" t="s">
        <v>1364</v>
      </c>
      <c r="K235" s="97" t="s">
        <v>412</v>
      </c>
      <c r="L235" s="97"/>
    </row>
    <row r="236" spans="3:12" x14ac:dyDescent="0.25">
      <c r="C236" s="140" t="s">
        <v>2621</v>
      </c>
      <c r="D236" s="157">
        <v>20</v>
      </c>
      <c r="E236" s="686">
        <v>333.5</v>
      </c>
      <c r="F236" s="692">
        <f t="shared" si="16"/>
        <v>6670</v>
      </c>
      <c r="G236" s="160" t="s">
        <v>129</v>
      </c>
      <c r="H236" s="141" t="s">
        <v>683</v>
      </c>
      <c r="I236" s="129" t="str">
        <f>VLOOKUP(H236,Presupuesto!$B$11:$C$565,2,0)</f>
        <v>MANTENIMIENTO Y REPARACION DE OBRAS CIVILES EINSTALACIONES VARIAS</v>
      </c>
      <c r="J236" s="215" t="s">
        <v>1364</v>
      </c>
      <c r="K236" s="97" t="s">
        <v>412</v>
      </c>
      <c r="L236" s="97"/>
    </row>
    <row r="237" spans="3:12" x14ac:dyDescent="0.25">
      <c r="C237" s="140" t="s">
        <v>2622</v>
      </c>
      <c r="D237" s="157">
        <v>3</v>
      </c>
      <c r="E237" s="686">
        <v>138</v>
      </c>
      <c r="F237" s="692">
        <f t="shared" si="16"/>
        <v>414</v>
      </c>
      <c r="G237" s="160" t="s">
        <v>129</v>
      </c>
      <c r="H237" s="141" t="s">
        <v>683</v>
      </c>
      <c r="I237" s="129" t="str">
        <f>VLOOKUP(H237,Presupuesto!$B$11:$C$565,2,0)</f>
        <v>MANTENIMIENTO Y REPARACION DE OBRAS CIVILES EINSTALACIONES VARIAS</v>
      </c>
      <c r="J237" s="215" t="s">
        <v>1364</v>
      </c>
      <c r="K237" s="97" t="s">
        <v>412</v>
      </c>
      <c r="L237" s="97"/>
    </row>
    <row r="238" spans="3:12" x14ac:dyDescent="0.25">
      <c r="C238" s="140" t="s">
        <v>2623</v>
      </c>
      <c r="D238" s="157">
        <v>3</v>
      </c>
      <c r="E238" s="686">
        <v>477.25</v>
      </c>
      <c r="F238" s="692">
        <f t="shared" si="16"/>
        <v>1431.75</v>
      </c>
      <c r="G238" s="160" t="s">
        <v>129</v>
      </c>
      <c r="H238" s="141" t="s">
        <v>683</v>
      </c>
      <c r="I238" s="129" t="str">
        <f>VLOOKUP(H238,Presupuesto!$B$11:$C$565,2,0)</f>
        <v>MANTENIMIENTO Y REPARACION DE OBRAS CIVILES EINSTALACIONES VARIAS</v>
      </c>
      <c r="J238" s="215" t="s">
        <v>1364</v>
      </c>
      <c r="K238" s="97" t="s">
        <v>412</v>
      </c>
      <c r="L238" s="97"/>
    </row>
    <row r="239" spans="3:12" x14ac:dyDescent="0.25">
      <c r="C239" s="140" t="s">
        <v>2624</v>
      </c>
      <c r="D239" s="157">
        <v>5</v>
      </c>
      <c r="E239" s="686">
        <v>11.5</v>
      </c>
      <c r="F239" s="692">
        <f t="shared" si="16"/>
        <v>57.5</v>
      </c>
      <c r="G239" s="160" t="s">
        <v>129</v>
      </c>
      <c r="H239" s="141" t="s">
        <v>683</v>
      </c>
      <c r="I239" s="129" t="str">
        <f>VLOOKUP(H239,Presupuesto!$B$11:$C$565,2,0)</f>
        <v>MANTENIMIENTO Y REPARACION DE OBRAS CIVILES EINSTALACIONES VARIAS</v>
      </c>
      <c r="J239" s="215" t="s">
        <v>1364</v>
      </c>
      <c r="K239" s="97" t="s">
        <v>412</v>
      </c>
      <c r="L239" s="97"/>
    </row>
    <row r="240" spans="3:12" x14ac:dyDescent="0.25">
      <c r="C240" s="140" t="s">
        <v>2625</v>
      </c>
      <c r="D240" s="157">
        <v>5</v>
      </c>
      <c r="E240" s="686">
        <v>11.5</v>
      </c>
      <c r="F240" s="692">
        <f t="shared" si="16"/>
        <v>57.5</v>
      </c>
      <c r="G240" s="160" t="s">
        <v>129</v>
      </c>
      <c r="H240" s="141" t="s">
        <v>683</v>
      </c>
      <c r="I240" s="129" t="str">
        <f>VLOOKUP(H240,Presupuesto!$B$11:$C$565,2,0)</f>
        <v>MANTENIMIENTO Y REPARACION DE OBRAS CIVILES EINSTALACIONES VARIAS</v>
      </c>
      <c r="J240" s="215" t="s">
        <v>1364</v>
      </c>
      <c r="K240" s="97" t="s">
        <v>412</v>
      </c>
      <c r="L240" s="97"/>
    </row>
    <row r="241" spans="3:12" x14ac:dyDescent="0.25">
      <c r="C241" s="140" t="s">
        <v>2626</v>
      </c>
      <c r="D241" s="157">
        <v>5</v>
      </c>
      <c r="E241" s="686">
        <v>11.5</v>
      </c>
      <c r="F241" s="692">
        <f t="shared" si="16"/>
        <v>57.5</v>
      </c>
      <c r="G241" s="160" t="s">
        <v>129</v>
      </c>
      <c r="H241" s="141" t="s">
        <v>683</v>
      </c>
      <c r="I241" s="129" t="str">
        <f>VLOOKUP(H241,Presupuesto!$B$11:$C$565,2,0)</f>
        <v>MANTENIMIENTO Y REPARACION DE OBRAS CIVILES EINSTALACIONES VARIAS</v>
      </c>
      <c r="J241" s="215" t="s">
        <v>1364</v>
      </c>
      <c r="K241" s="97" t="s">
        <v>412</v>
      </c>
      <c r="L241" s="97"/>
    </row>
    <row r="242" spans="3:12" x14ac:dyDescent="0.25">
      <c r="C242" s="140" t="s">
        <v>2627</v>
      </c>
      <c r="D242" s="157">
        <v>715</v>
      </c>
      <c r="E242" s="686">
        <v>97</v>
      </c>
      <c r="F242" s="692">
        <f t="shared" si="16"/>
        <v>69355</v>
      </c>
      <c r="G242" s="160" t="s">
        <v>129</v>
      </c>
      <c r="H242" s="141" t="s">
        <v>683</v>
      </c>
      <c r="I242" s="129" t="str">
        <f>VLOOKUP(H242,Presupuesto!$B$11:$C$565,2,0)</f>
        <v>MANTENIMIENTO Y REPARACION DE OBRAS CIVILES EINSTALACIONES VARIAS</v>
      </c>
      <c r="J242" s="215" t="s">
        <v>1364</v>
      </c>
      <c r="K242" s="97" t="s">
        <v>412</v>
      </c>
      <c r="L242" s="97"/>
    </row>
    <row r="243" spans="3:12" x14ac:dyDescent="0.25">
      <c r="C243" s="140" t="s">
        <v>2628</v>
      </c>
      <c r="D243" s="157">
        <v>1</v>
      </c>
      <c r="E243" s="686">
        <v>55000</v>
      </c>
      <c r="F243" s="692">
        <f t="shared" si="16"/>
        <v>55000</v>
      </c>
      <c r="G243" s="160" t="s">
        <v>129</v>
      </c>
      <c r="H243" s="141" t="s">
        <v>683</v>
      </c>
      <c r="I243" s="129" t="str">
        <f>VLOOKUP(H243,Presupuesto!$B$11:$C$565,2,0)</f>
        <v>MANTENIMIENTO Y REPARACION DE OBRAS CIVILES EINSTALACIONES VARIAS</v>
      </c>
      <c r="J243" s="215" t="s">
        <v>1364</v>
      </c>
      <c r="K243" s="97" t="s">
        <v>412</v>
      </c>
      <c r="L243" s="97"/>
    </row>
    <row r="244" spans="3:12" x14ac:dyDescent="0.25">
      <c r="C244" s="142" t="s">
        <v>2629</v>
      </c>
      <c r="D244" s="150">
        <v>6</v>
      </c>
      <c r="E244" s="687">
        <v>22.5</v>
      </c>
      <c r="F244" s="693">
        <f t="shared" si="16"/>
        <v>135</v>
      </c>
      <c r="G244" s="160" t="s">
        <v>129</v>
      </c>
      <c r="H244" s="141" t="s">
        <v>683</v>
      </c>
      <c r="I244" s="129" t="str">
        <f>VLOOKUP(H244,Presupuesto!$B$11:$C$565,2,0)</f>
        <v>MANTENIMIENTO Y REPARACION DE OBRAS CIVILES EINSTALACIONES VARIAS</v>
      </c>
      <c r="J244" s="215" t="s">
        <v>1364</v>
      </c>
      <c r="K244" s="97" t="s">
        <v>412</v>
      </c>
      <c r="L244" s="97"/>
    </row>
    <row r="245" spans="3:12" x14ac:dyDescent="0.25">
      <c r="C245" s="142" t="s">
        <v>2630</v>
      </c>
      <c r="D245" s="150">
        <v>10</v>
      </c>
      <c r="E245" s="687">
        <v>25.3</v>
      </c>
      <c r="F245" s="693">
        <f t="shared" si="16"/>
        <v>253</v>
      </c>
      <c r="G245" s="160" t="s">
        <v>129</v>
      </c>
      <c r="H245" s="141" t="s">
        <v>683</v>
      </c>
      <c r="I245" s="129" t="str">
        <f>VLOOKUP(H245,Presupuesto!$B$11:$C$565,2,0)</f>
        <v>MANTENIMIENTO Y REPARACION DE OBRAS CIVILES EINSTALACIONES VARIAS</v>
      </c>
      <c r="J245" s="215" t="s">
        <v>1364</v>
      </c>
      <c r="K245" s="97" t="s">
        <v>412</v>
      </c>
      <c r="L245" s="97"/>
    </row>
    <row r="246" spans="3:12" x14ac:dyDescent="0.25">
      <c r="C246" s="142" t="s">
        <v>2631</v>
      </c>
      <c r="D246" s="150">
        <v>10</v>
      </c>
      <c r="E246" s="687">
        <v>69</v>
      </c>
      <c r="F246" s="693">
        <f t="shared" si="16"/>
        <v>690</v>
      </c>
      <c r="G246" s="160" t="s">
        <v>129</v>
      </c>
      <c r="H246" s="141" t="s">
        <v>683</v>
      </c>
      <c r="I246" s="129" t="str">
        <f>VLOOKUP(H246,Presupuesto!$B$11:$C$565,2,0)</f>
        <v>MANTENIMIENTO Y REPARACION DE OBRAS CIVILES EINSTALACIONES VARIAS</v>
      </c>
      <c r="J246" s="215" t="s">
        <v>1364</v>
      </c>
      <c r="K246" s="97" t="s">
        <v>412</v>
      </c>
      <c r="L246" s="97"/>
    </row>
    <row r="248" spans="3:12" ht="15.75" thickBot="1" x14ac:dyDescent="0.3"/>
    <row r="249" spans="3:12" ht="15.75" thickBot="1" x14ac:dyDescent="0.3">
      <c r="C249" s="156" t="s">
        <v>53</v>
      </c>
      <c r="D249" s="352">
        <f>SUM(F256:F270)</f>
        <v>6697.75</v>
      </c>
      <c r="E249" s="437"/>
      <c r="F249" s="70"/>
      <c r="G249" s="78"/>
      <c r="H249" s="70"/>
      <c r="I249" s="70"/>
      <c r="J249" s="437"/>
      <c r="K249" s="437"/>
      <c r="L249" s="437"/>
    </row>
    <row r="250" spans="3:12" x14ac:dyDescent="0.25">
      <c r="C250" s="70"/>
      <c r="D250" s="31"/>
      <c r="E250" s="92"/>
      <c r="F250" s="92"/>
      <c r="G250" s="92"/>
      <c r="H250" s="75"/>
      <c r="I250" s="75"/>
      <c r="J250" s="75"/>
      <c r="K250" s="111"/>
      <c r="L250" s="437"/>
    </row>
    <row r="251" spans="3:12" ht="15.75" x14ac:dyDescent="0.25">
      <c r="C251" s="296" t="s">
        <v>392</v>
      </c>
      <c r="D251" s="350">
        <f>'11. Gestion Administrativa'!E20</f>
        <v>11.06</v>
      </c>
      <c r="E251" s="92"/>
      <c r="F251" s="92"/>
      <c r="G251" s="92"/>
      <c r="H251" s="75"/>
      <c r="I251" s="75"/>
      <c r="J251" s="75"/>
      <c r="K251" s="111"/>
      <c r="L251" s="437"/>
    </row>
    <row r="252" spans="3:12" ht="18.75" x14ac:dyDescent="0.25">
      <c r="C252" s="207" t="str">
        <f>IFERROR(VLOOKUP(D251,'1. Desarrollo e Innov. Curricu.'!$E:$F,2,FALSE),IFERROR(VLOOKUP(D251,'2. Investigación Científica'!$E:$F,2,FALSE),IFERROR(VLOOKUP(D251,'3. Vinculación Univ. Sociedad'!$E:$F,2,FALSE),IFERROR(VLOOKUP(D251,'4. Docencia y Profesorado Univ.'!$E:$F,2,FALSE),IFERROR(VLOOKUP(D251,'5. Estudiantes y Graduados'!$E:$F,2,FALSE),IFERROR(VLOOKUP(D251,'11. Gestion Administrativa'!$E:$F,2,FALSE),IFERROR(VLOOKUP(D251,'13. Gestión Académica'!$E:$F,2,FALSE),IFERROR(VLOOKUP(D251,'8. Asegura. de la Calid. y M'!$E:$F,2,FALSE),IFERROR(VLOOKUP(D251,'6. Gestión del Conocimiento'!$E:$F,2,FALSE),IFERROR(VLOOKUP(D251,'15. Gobernabilidad y Proceso...'!$E:$F,2,FALSE),IFERROR(VLOOKUP(D251,'12. Gestión del Talento Humano'!$E:$F,2,FALSE),IFERROR(VLOOKUP(D251,'14. Internacional... de la E.S.'!$E:$F,2,FALSE),IFERROR(VLOOKUP(D251,'10. Posgrado'!$E:$F,2,FALSE),IFERROR(VLOOKUP(D251,'17. Gestión TIC'!$E:$F,2,FALSE),IFERROR(VLOOKUP(D251,'16. Desa. del Sistema Educ.Sup.'!$E:$F,2,FALSE),IFERROR(VLOOKUP(D251,'9. Cultura de Inno. Insti...'!$E:$F,2,FALSE),VLOOKUP(D251,'7. Lo Esencial de la Reforma U.'!$E:$F,2,0)))))))))))))))))</f>
        <v xml:space="preserve">Mantenimiento instalaciones electricas Edificio I-1 </v>
      </c>
      <c r="D252" s="31"/>
      <c r="E252" s="92"/>
      <c r="F252" s="92"/>
      <c r="G252" s="92"/>
      <c r="H252" s="75"/>
      <c r="I252" s="75"/>
      <c r="J252" s="75"/>
      <c r="K252" s="111"/>
      <c r="L252" s="437"/>
    </row>
    <row r="253" spans="3:12" x14ac:dyDescent="0.25">
      <c r="C253" s="437"/>
      <c r="D253" s="437"/>
      <c r="E253" s="92"/>
      <c r="F253" s="92"/>
      <c r="G253" s="92"/>
      <c r="H253" s="75"/>
      <c r="I253" s="75"/>
      <c r="J253" s="75"/>
      <c r="K253" s="111"/>
      <c r="L253" s="437"/>
    </row>
    <row r="254" spans="3:12" ht="15.75" thickBot="1" x14ac:dyDescent="0.3">
      <c r="C254" s="437"/>
      <c r="D254" s="437"/>
      <c r="E254" s="437"/>
      <c r="F254" s="92"/>
      <c r="G254" s="75"/>
      <c r="H254" s="75"/>
      <c r="I254" s="75"/>
      <c r="J254" s="437"/>
      <c r="K254" s="437"/>
      <c r="L254" s="437"/>
    </row>
    <row r="255" spans="3:12" ht="15.75" thickBot="1" x14ac:dyDescent="0.3">
      <c r="C255" s="128" t="s">
        <v>44</v>
      </c>
      <c r="D255" s="133" t="s">
        <v>55</v>
      </c>
      <c r="E255" s="135" t="s">
        <v>57</v>
      </c>
      <c r="F255" s="134" t="s">
        <v>27</v>
      </c>
      <c r="G255" s="132" t="s">
        <v>131</v>
      </c>
      <c r="H255" s="135" t="s">
        <v>46</v>
      </c>
      <c r="I255" s="132" t="s">
        <v>132</v>
      </c>
      <c r="J255" s="132" t="s">
        <v>410</v>
      </c>
      <c r="K255" s="132" t="s">
        <v>411</v>
      </c>
      <c r="L255" s="132" t="s">
        <v>121</v>
      </c>
    </row>
    <row r="256" spans="3:12" x14ac:dyDescent="0.25">
      <c r="C256" s="140" t="s">
        <v>2617</v>
      </c>
      <c r="D256" s="157">
        <v>1</v>
      </c>
      <c r="E256" s="680">
        <v>89.7</v>
      </c>
      <c r="F256" s="692">
        <f t="shared" ref="F256:F270" si="17">D256*E256</f>
        <v>89.7</v>
      </c>
      <c r="G256" s="160" t="s">
        <v>129</v>
      </c>
      <c r="H256" s="141" t="s">
        <v>683</v>
      </c>
      <c r="I256" s="129" t="str">
        <f>VLOOKUP(H256,Presupuesto!$B$11:$C$565,2,0)</f>
        <v>MANTENIMIENTO Y REPARACION DE OBRAS CIVILES EINSTALACIONES VARIAS</v>
      </c>
      <c r="J256" s="215" t="s">
        <v>1364</v>
      </c>
      <c r="K256" s="97" t="s">
        <v>396</v>
      </c>
      <c r="L256" s="97"/>
    </row>
    <row r="257" spans="3:12" x14ac:dyDescent="0.25">
      <c r="C257" s="140" t="s">
        <v>2618</v>
      </c>
      <c r="D257" s="157">
        <v>1</v>
      </c>
      <c r="E257" s="686">
        <v>128.80000000000001</v>
      </c>
      <c r="F257" s="692">
        <f t="shared" si="17"/>
        <v>128.80000000000001</v>
      </c>
      <c r="G257" s="160" t="s">
        <v>129</v>
      </c>
      <c r="H257" s="141" t="s">
        <v>683</v>
      </c>
      <c r="I257" s="129" t="str">
        <f>VLOOKUP(H257,Presupuesto!$B$11:$C$565,2,0)</f>
        <v>MANTENIMIENTO Y REPARACION DE OBRAS CIVILES EINSTALACIONES VARIAS</v>
      </c>
      <c r="J257" s="215" t="s">
        <v>1364</v>
      </c>
      <c r="K257" s="97" t="s">
        <v>396</v>
      </c>
      <c r="L257" s="97"/>
    </row>
    <row r="258" spans="3:12" x14ac:dyDescent="0.25">
      <c r="C258" s="140" t="s">
        <v>2619</v>
      </c>
      <c r="D258" s="157">
        <v>1</v>
      </c>
      <c r="E258" s="686">
        <v>69</v>
      </c>
      <c r="F258" s="692">
        <f t="shared" si="17"/>
        <v>69</v>
      </c>
      <c r="G258" s="160" t="s">
        <v>129</v>
      </c>
      <c r="H258" s="141" t="s">
        <v>683</v>
      </c>
      <c r="I258" s="129" t="str">
        <f>VLOOKUP(H258,Presupuesto!$B$11:$C$565,2,0)</f>
        <v>MANTENIMIENTO Y REPARACION DE OBRAS CIVILES EINSTALACIONES VARIAS</v>
      </c>
      <c r="J258" s="215" t="s">
        <v>1364</v>
      </c>
      <c r="K258" s="97" t="s">
        <v>396</v>
      </c>
      <c r="L258" s="97"/>
    </row>
    <row r="259" spans="3:12" x14ac:dyDescent="0.25">
      <c r="C259" s="140" t="s">
        <v>2620</v>
      </c>
      <c r="D259" s="157">
        <v>50</v>
      </c>
      <c r="E259" s="686">
        <v>39.1</v>
      </c>
      <c r="F259" s="692">
        <f t="shared" si="17"/>
        <v>1955</v>
      </c>
      <c r="G259" s="160" t="s">
        <v>129</v>
      </c>
      <c r="H259" s="141" t="s">
        <v>683</v>
      </c>
      <c r="I259" s="129" t="str">
        <f>VLOOKUP(H259,Presupuesto!$B$11:$C$565,2,0)</f>
        <v>MANTENIMIENTO Y REPARACION DE OBRAS CIVILES EINSTALACIONES VARIAS</v>
      </c>
      <c r="J259" s="215" t="s">
        <v>1364</v>
      </c>
      <c r="K259" s="97" t="s">
        <v>396</v>
      </c>
      <c r="L259" s="97"/>
    </row>
    <row r="260" spans="3:12" x14ac:dyDescent="0.25">
      <c r="C260" s="140" t="s">
        <v>2621</v>
      </c>
      <c r="D260" s="157">
        <v>10</v>
      </c>
      <c r="E260" s="686">
        <v>333.5</v>
      </c>
      <c r="F260" s="692">
        <f t="shared" si="17"/>
        <v>3335</v>
      </c>
      <c r="G260" s="160" t="s">
        <v>129</v>
      </c>
      <c r="H260" s="141" t="s">
        <v>683</v>
      </c>
      <c r="I260" s="129" t="str">
        <f>VLOOKUP(H260,Presupuesto!$B$11:$C$565,2,0)</f>
        <v>MANTENIMIENTO Y REPARACION DE OBRAS CIVILES EINSTALACIONES VARIAS</v>
      </c>
      <c r="J260" s="215" t="s">
        <v>1364</v>
      </c>
      <c r="K260" s="97" t="s">
        <v>396</v>
      </c>
      <c r="L260" s="97"/>
    </row>
    <row r="261" spans="3:12" x14ac:dyDescent="0.25">
      <c r="C261" s="140" t="s">
        <v>2622</v>
      </c>
      <c r="D261" s="157">
        <v>1</v>
      </c>
      <c r="E261" s="686">
        <v>138</v>
      </c>
      <c r="F261" s="692">
        <f t="shared" si="17"/>
        <v>138</v>
      </c>
      <c r="G261" s="160" t="s">
        <v>129</v>
      </c>
      <c r="H261" s="141" t="s">
        <v>683</v>
      </c>
      <c r="I261" s="129" t="str">
        <f>VLOOKUP(H261,Presupuesto!$B$11:$C$565,2,0)</f>
        <v>MANTENIMIENTO Y REPARACION DE OBRAS CIVILES EINSTALACIONES VARIAS</v>
      </c>
      <c r="J261" s="215" t="s">
        <v>1364</v>
      </c>
      <c r="K261" s="97" t="s">
        <v>396</v>
      </c>
      <c r="L261" s="97"/>
    </row>
    <row r="262" spans="3:12" x14ac:dyDescent="0.25">
      <c r="C262" s="140" t="s">
        <v>2623</v>
      </c>
      <c r="D262" s="157">
        <v>1</v>
      </c>
      <c r="E262" s="686">
        <v>477.25</v>
      </c>
      <c r="F262" s="692">
        <f t="shared" si="17"/>
        <v>477.25</v>
      </c>
      <c r="G262" s="160" t="s">
        <v>129</v>
      </c>
      <c r="H262" s="141" t="s">
        <v>683</v>
      </c>
      <c r="I262" s="129" t="str">
        <f>VLOOKUP(H262,Presupuesto!$B$11:$C$565,2,0)</f>
        <v>MANTENIMIENTO Y REPARACION DE OBRAS CIVILES EINSTALACIONES VARIAS</v>
      </c>
      <c r="J262" s="215" t="s">
        <v>1364</v>
      </c>
      <c r="K262" s="97" t="s">
        <v>396</v>
      </c>
      <c r="L262" s="97"/>
    </row>
    <row r="263" spans="3:12" x14ac:dyDescent="0.25">
      <c r="C263" s="140" t="s">
        <v>2624</v>
      </c>
      <c r="D263" s="157">
        <v>2</v>
      </c>
      <c r="E263" s="686">
        <v>11.5</v>
      </c>
      <c r="F263" s="692">
        <f t="shared" si="17"/>
        <v>23</v>
      </c>
      <c r="G263" s="160" t="s">
        <v>129</v>
      </c>
      <c r="H263" s="141" t="s">
        <v>683</v>
      </c>
      <c r="I263" s="129" t="str">
        <f>VLOOKUP(H263,Presupuesto!$B$11:$C$565,2,0)</f>
        <v>MANTENIMIENTO Y REPARACION DE OBRAS CIVILES EINSTALACIONES VARIAS</v>
      </c>
      <c r="J263" s="215" t="s">
        <v>1364</v>
      </c>
      <c r="K263" s="97" t="s">
        <v>396</v>
      </c>
      <c r="L263" s="97"/>
    </row>
    <row r="264" spans="3:12" x14ac:dyDescent="0.25">
      <c r="C264" s="140" t="s">
        <v>2625</v>
      </c>
      <c r="D264" s="157">
        <v>2</v>
      </c>
      <c r="E264" s="686">
        <v>11.5</v>
      </c>
      <c r="F264" s="692">
        <f t="shared" si="17"/>
        <v>23</v>
      </c>
      <c r="G264" s="160" t="s">
        <v>129</v>
      </c>
      <c r="H264" s="141" t="s">
        <v>683</v>
      </c>
      <c r="I264" s="129" t="str">
        <f>VLOOKUP(H264,Presupuesto!$B$11:$C$565,2,0)</f>
        <v>MANTENIMIENTO Y REPARACION DE OBRAS CIVILES EINSTALACIONES VARIAS</v>
      </c>
      <c r="J264" s="215" t="s">
        <v>1364</v>
      </c>
      <c r="K264" s="97" t="s">
        <v>396</v>
      </c>
      <c r="L264" s="97"/>
    </row>
    <row r="265" spans="3:12" x14ac:dyDescent="0.25">
      <c r="C265" s="140" t="s">
        <v>2626</v>
      </c>
      <c r="D265" s="157">
        <v>2</v>
      </c>
      <c r="E265" s="686">
        <v>11.5</v>
      </c>
      <c r="F265" s="692">
        <f t="shared" si="17"/>
        <v>23</v>
      </c>
      <c r="G265" s="160" t="s">
        <v>129</v>
      </c>
      <c r="H265" s="141" t="s">
        <v>683</v>
      </c>
      <c r="I265" s="129" t="str">
        <f>VLOOKUP(H265,Presupuesto!$B$11:$C$565,2,0)</f>
        <v>MANTENIMIENTO Y REPARACION DE OBRAS CIVILES EINSTALACIONES VARIAS</v>
      </c>
      <c r="J265" s="215" t="s">
        <v>1364</v>
      </c>
      <c r="K265" s="97" t="s">
        <v>396</v>
      </c>
      <c r="L265" s="97"/>
    </row>
    <row r="266" spans="3:12" x14ac:dyDescent="0.25">
      <c r="C266" s="140" t="s">
        <v>2627</v>
      </c>
      <c r="D266" s="157">
        <v>0</v>
      </c>
      <c r="E266" s="686">
        <v>97</v>
      </c>
      <c r="F266" s="692">
        <f t="shared" si="17"/>
        <v>0</v>
      </c>
      <c r="G266" s="160" t="s">
        <v>129</v>
      </c>
      <c r="H266" s="141" t="s">
        <v>683</v>
      </c>
      <c r="I266" s="129" t="str">
        <f>VLOOKUP(H266,Presupuesto!$B$11:$C$565,2,0)</f>
        <v>MANTENIMIENTO Y REPARACION DE OBRAS CIVILES EINSTALACIONES VARIAS</v>
      </c>
      <c r="J266" s="215" t="s">
        <v>1364</v>
      </c>
      <c r="K266" s="97" t="s">
        <v>396</v>
      </c>
      <c r="L266" s="97"/>
    </row>
    <row r="267" spans="3:12" x14ac:dyDescent="0.25">
      <c r="C267" s="140" t="s">
        <v>2628</v>
      </c>
      <c r="D267" s="157">
        <v>0</v>
      </c>
      <c r="E267" s="686">
        <v>55000</v>
      </c>
      <c r="F267" s="692">
        <f t="shared" si="17"/>
        <v>0</v>
      </c>
      <c r="G267" s="160" t="s">
        <v>129</v>
      </c>
      <c r="H267" s="141" t="s">
        <v>683</v>
      </c>
      <c r="I267" s="129" t="str">
        <f>VLOOKUP(H267,Presupuesto!$B$11:$C$565,2,0)</f>
        <v>MANTENIMIENTO Y REPARACION DE OBRAS CIVILES EINSTALACIONES VARIAS</v>
      </c>
      <c r="J267" s="215" t="s">
        <v>1364</v>
      </c>
      <c r="K267" s="97" t="s">
        <v>396</v>
      </c>
      <c r="L267" s="97"/>
    </row>
    <row r="268" spans="3:12" x14ac:dyDescent="0.25">
      <c r="C268" s="142" t="s">
        <v>2629</v>
      </c>
      <c r="D268" s="150">
        <v>2</v>
      </c>
      <c r="E268" s="687">
        <v>22.5</v>
      </c>
      <c r="F268" s="693">
        <f t="shared" si="17"/>
        <v>45</v>
      </c>
      <c r="G268" s="160" t="s">
        <v>129</v>
      </c>
      <c r="H268" s="141" t="s">
        <v>683</v>
      </c>
      <c r="I268" s="129" t="str">
        <f>VLOOKUP(H268,Presupuesto!$B$11:$C$565,2,0)</f>
        <v>MANTENIMIENTO Y REPARACION DE OBRAS CIVILES EINSTALACIONES VARIAS</v>
      </c>
      <c r="J268" s="215" t="s">
        <v>1364</v>
      </c>
      <c r="K268" s="97" t="s">
        <v>396</v>
      </c>
      <c r="L268" s="97"/>
    </row>
    <row r="269" spans="3:12" x14ac:dyDescent="0.25">
      <c r="C269" s="142" t="s">
        <v>2630</v>
      </c>
      <c r="D269" s="150">
        <v>10</v>
      </c>
      <c r="E269" s="687">
        <v>25.3</v>
      </c>
      <c r="F269" s="693">
        <f t="shared" si="17"/>
        <v>253</v>
      </c>
      <c r="G269" s="160" t="s">
        <v>129</v>
      </c>
      <c r="H269" s="141" t="s">
        <v>683</v>
      </c>
      <c r="I269" s="129" t="str">
        <f>VLOOKUP(H269,Presupuesto!$B$11:$C$565,2,0)</f>
        <v>MANTENIMIENTO Y REPARACION DE OBRAS CIVILES EINSTALACIONES VARIAS</v>
      </c>
      <c r="J269" s="215" t="s">
        <v>1364</v>
      </c>
      <c r="K269" s="97" t="s">
        <v>396</v>
      </c>
      <c r="L269" s="97"/>
    </row>
    <row r="270" spans="3:12" x14ac:dyDescent="0.25">
      <c r="C270" s="142" t="s">
        <v>2631</v>
      </c>
      <c r="D270" s="150">
        <v>2</v>
      </c>
      <c r="E270" s="687">
        <v>69</v>
      </c>
      <c r="F270" s="693">
        <f t="shared" si="17"/>
        <v>138</v>
      </c>
      <c r="G270" s="160" t="s">
        <v>129</v>
      </c>
      <c r="H270" s="141" t="s">
        <v>683</v>
      </c>
      <c r="I270" s="129" t="str">
        <f>VLOOKUP(H270,Presupuesto!$B$11:$C$565,2,0)</f>
        <v>MANTENIMIENTO Y REPARACION DE OBRAS CIVILES EINSTALACIONES VARIAS</v>
      </c>
      <c r="J270" s="215" t="s">
        <v>1364</v>
      </c>
      <c r="K270" s="97" t="s">
        <v>396</v>
      </c>
      <c r="L270" s="97"/>
    </row>
    <row r="273" spans="3:12" ht="15.75" thickBot="1" x14ac:dyDescent="0.3"/>
    <row r="274" spans="3:12" ht="15.75" thickBot="1" x14ac:dyDescent="0.3">
      <c r="C274" s="156" t="s">
        <v>53</v>
      </c>
      <c r="D274" s="352">
        <f>SUM(F281:F295)</f>
        <v>21099.599999999999</v>
      </c>
      <c r="E274" s="437"/>
      <c r="F274" s="70"/>
      <c r="G274" s="78"/>
      <c r="H274" s="70"/>
      <c r="I274" s="70"/>
      <c r="J274" s="437"/>
      <c r="K274" s="437"/>
      <c r="L274" s="437"/>
    </row>
    <row r="275" spans="3:12" x14ac:dyDescent="0.25">
      <c r="C275" s="70"/>
      <c r="D275" s="31"/>
      <c r="E275" s="92"/>
      <c r="F275" s="92"/>
      <c r="G275" s="92"/>
      <c r="H275" s="75"/>
      <c r="I275" s="75"/>
      <c r="J275" s="75"/>
      <c r="K275" s="111"/>
      <c r="L275" s="437"/>
    </row>
    <row r="276" spans="3:12" ht="15.75" x14ac:dyDescent="0.25">
      <c r="C276" s="296" t="s">
        <v>392</v>
      </c>
      <c r="D276" s="350">
        <f>'11. Gestion Administrativa'!E20</f>
        <v>11.06</v>
      </c>
      <c r="E276" s="92"/>
      <c r="F276" s="92"/>
      <c r="G276" s="92"/>
      <c r="H276" s="75"/>
      <c r="I276" s="75"/>
      <c r="J276" s="75"/>
      <c r="K276" s="111"/>
      <c r="L276" s="437"/>
    </row>
    <row r="277" spans="3:12" ht="18.75" x14ac:dyDescent="0.25">
      <c r="C277" s="207" t="str">
        <f>IFERROR(VLOOKUP(D276,'1. Desarrollo e Innov. Curricu.'!$E:$F,2,FALSE),IFERROR(VLOOKUP(D276,'2. Investigación Científica'!$E:$F,2,FALSE),IFERROR(VLOOKUP(D276,'3. Vinculación Univ. Sociedad'!$E:$F,2,FALSE),IFERROR(VLOOKUP(D276,'4. Docencia y Profesorado Univ.'!$E:$F,2,FALSE),IFERROR(VLOOKUP(D276,'5. Estudiantes y Graduados'!$E:$F,2,FALSE),IFERROR(VLOOKUP(D276,'11. Gestion Administrativa'!$E:$F,2,FALSE),IFERROR(VLOOKUP(D276,'13. Gestión Académica'!$E:$F,2,FALSE),IFERROR(VLOOKUP(D276,'8. Asegura. de la Calid. y M'!$E:$F,2,FALSE),IFERROR(VLOOKUP(D276,'6. Gestión del Conocimiento'!$E:$F,2,FALSE),IFERROR(VLOOKUP(D276,'15. Gobernabilidad y Proceso...'!$E:$F,2,FALSE),IFERROR(VLOOKUP(D276,'12. Gestión del Talento Humano'!$E:$F,2,FALSE),IFERROR(VLOOKUP(D276,'14. Internacional... de la E.S.'!$E:$F,2,FALSE),IFERROR(VLOOKUP(D276,'10. Posgrado'!$E:$F,2,FALSE),IFERROR(VLOOKUP(D276,'17. Gestión TIC'!$E:$F,2,FALSE),IFERROR(VLOOKUP(D276,'16. Desa. del Sistema Educ.Sup.'!$E:$F,2,FALSE),IFERROR(VLOOKUP(D276,'9. Cultura de Inno. Insti...'!$E:$F,2,FALSE),VLOOKUP(D276,'7. Lo Esencial de la Reforma U.'!$E:$F,2,0)))))))))))))))))</f>
        <v xml:space="preserve">Mantenimiento instalaciones electricas Edificio I-1 </v>
      </c>
      <c r="D277" s="31"/>
      <c r="E277" s="92"/>
      <c r="F277" s="92"/>
      <c r="G277" s="92"/>
      <c r="H277" s="75"/>
      <c r="I277" s="75"/>
      <c r="J277" s="75"/>
      <c r="K277" s="111"/>
      <c r="L277" s="437"/>
    </row>
    <row r="278" spans="3:12" x14ac:dyDescent="0.25">
      <c r="C278" s="437"/>
      <c r="D278" s="437"/>
      <c r="E278" s="92"/>
      <c r="F278" s="92"/>
      <c r="G278" s="92"/>
      <c r="H278" s="75"/>
      <c r="I278" s="75"/>
      <c r="J278" s="75"/>
      <c r="K278" s="111"/>
      <c r="L278" s="437"/>
    </row>
    <row r="279" spans="3:12" ht="15.75" thickBot="1" x14ac:dyDescent="0.3">
      <c r="C279" s="437"/>
      <c r="D279" s="437"/>
      <c r="E279" s="437"/>
      <c r="F279" s="92"/>
      <c r="G279" s="75"/>
      <c r="H279" s="75"/>
      <c r="I279" s="75"/>
      <c r="J279" s="437"/>
      <c r="K279" s="437"/>
      <c r="L279" s="437"/>
    </row>
    <row r="280" spans="3:12" ht="15.75" thickBot="1" x14ac:dyDescent="0.3">
      <c r="C280" s="128" t="s">
        <v>44</v>
      </c>
      <c r="D280" s="133" t="s">
        <v>55</v>
      </c>
      <c r="E280" s="135" t="s">
        <v>57</v>
      </c>
      <c r="F280" s="134" t="s">
        <v>27</v>
      </c>
      <c r="G280" s="132" t="s">
        <v>131</v>
      </c>
      <c r="H280" s="135" t="s">
        <v>46</v>
      </c>
      <c r="I280" s="132" t="s">
        <v>132</v>
      </c>
      <c r="J280" s="132" t="s">
        <v>410</v>
      </c>
      <c r="K280" s="132" t="s">
        <v>411</v>
      </c>
      <c r="L280" s="132" t="s">
        <v>121</v>
      </c>
    </row>
    <row r="281" spans="3:12" x14ac:dyDescent="0.25">
      <c r="C281" s="140" t="s">
        <v>2617</v>
      </c>
      <c r="D281" s="157">
        <v>0</v>
      </c>
      <c r="E281" s="680">
        <v>89.7</v>
      </c>
      <c r="F281" s="692">
        <f t="shared" ref="F281:F295" si="18">D281*E281</f>
        <v>0</v>
      </c>
      <c r="G281" s="160" t="s">
        <v>129</v>
      </c>
      <c r="H281" s="141" t="s">
        <v>683</v>
      </c>
      <c r="I281" s="129" t="str">
        <f>VLOOKUP(H281,Presupuesto!$B$11:$C$565,2,0)</f>
        <v>MANTENIMIENTO Y REPARACION DE OBRAS CIVILES EINSTALACIONES VARIAS</v>
      </c>
      <c r="J281" s="215" t="s">
        <v>1364</v>
      </c>
      <c r="K281" s="97" t="s">
        <v>402</v>
      </c>
      <c r="L281" s="97"/>
    </row>
    <row r="282" spans="3:12" x14ac:dyDescent="0.25">
      <c r="C282" s="140" t="s">
        <v>2618</v>
      </c>
      <c r="D282" s="157">
        <v>0</v>
      </c>
      <c r="E282" s="686">
        <v>128.80000000000001</v>
      </c>
      <c r="F282" s="692">
        <f t="shared" si="18"/>
        <v>0</v>
      </c>
      <c r="G282" s="160" t="s">
        <v>129</v>
      </c>
      <c r="H282" s="141" t="s">
        <v>683</v>
      </c>
      <c r="I282" s="129" t="str">
        <f>VLOOKUP(H282,Presupuesto!$B$11:$C$565,2,0)</f>
        <v>MANTENIMIENTO Y REPARACION DE OBRAS CIVILES EINSTALACIONES VARIAS</v>
      </c>
      <c r="J282" s="215" t="s">
        <v>1364</v>
      </c>
      <c r="K282" s="97" t="s">
        <v>402</v>
      </c>
      <c r="L282" s="97"/>
    </row>
    <row r="283" spans="3:12" x14ac:dyDescent="0.25">
      <c r="C283" s="140" t="s">
        <v>2619</v>
      </c>
      <c r="D283" s="157">
        <v>0</v>
      </c>
      <c r="E283" s="686">
        <v>69</v>
      </c>
      <c r="F283" s="692">
        <f t="shared" si="18"/>
        <v>0</v>
      </c>
      <c r="G283" s="160" t="s">
        <v>129</v>
      </c>
      <c r="H283" s="141" t="s">
        <v>683</v>
      </c>
      <c r="I283" s="129" t="str">
        <f>VLOOKUP(H283,Presupuesto!$B$11:$C$565,2,0)</f>
        <v>MANTENIMIENTO Y REPARACION DE OBRAS CIVILES EINSTALACIONES VARIAS</v>
      </c>
      <c r="J283" s="215" t="s">
        <v>1364</v>
      </c>
      <c r="K283" s="97" t="s">
        <v>402</v>
      </c>
      <c r="L283" s="97"/>
    </row>
    <row r="284" spans="3:12" x14ac:dyDescent="0.25">
      <c r="C284" s="140" t="s">
        <v>2620</v>
      </c>
      <c r="D284" s="157">
        <v>50</v>
      </c>
      <c r="E284" s="686">
        <v>39.1</v>
      </c>
      <c r="F284" s="692">
        <f t="shared" si="18"/>
        <v>1955</v>
      </c>
      <c r="G284" s="160" t="s">
        <v>129</v>
      </c>
      <c r="H284" s="141" t="s">
        <v>683</v>
      </c>
      <c r="I284" s="129" t="str">
        <f>VLOOKUP(H284,Presupuesto!$B$11:$C$565,2,0)</f>
        <v>MANTENIMIENTO Y REPARACION DE OBRAS CIVILES EINSTALACIONES VARIAS</v>
      </c>
      <c r="J284" s="215" t="s">
        <v>1364</v>
      </c>
      <c r="K284" s="97" t="s">
        <v>402</v>
      </c>
      <c r="L284" s="97"/>
    </row>
    <row r="285" spans="3:12" x14ac:dyDescent="0.25">
      <c r="C285" s="140" t="s">
        <v>2621</v>
      </c>
      <c r="D285" s="157">
        <v>10</v>
      </c>
      <c r="E285" s="686">
        <v>333.5</v>
      </c>
      <c r="F285" s="692">
        <f t="shared" si="18"/>
        <v>3335</v>
      </c>
      <c r="G285" s="160" t="s">
        <v>129</v>
      </c>
      <c r="H285" s="141" t="s">
        <v>683</v>
      </c>
      <c r="I285" s="129" t="str">
        <f>VLOOKUP(H285,Presupuesto!$B$11:$C$565,2,0)</f>
        <v>MANTENIMIENTO Y REPARACION DE OBRAS CIVILES EINSTALACIONES VARIAS</v>
      </c>
      <c r="J285" s="215" t="s">
        <v>1364</v>
      </c>
      <c r="K285" s="97" t="s">
        <v>402</v>
      </c>
      <c r="L285" s="97"/>
    </row>
    <row r="286" spans="3:12" x14ac:dyDescent="0.25">
      <c r="C286" s="140" t="s">
        <v>2622</v>
      </c>
      <c r="D286" s="157">
        <v>0</v>
      </c>
      <c r="E286" s="686">
        <v>138</v>
      </c>
      <c r="F286" s="692">
        <f t="shared" si="18"/>
        <v>0</v>
      </c>
      <c r="G286" s="160" t="s">
        <v>129</v>
      </c>
      <c r="H286" s="141" t="s">
        <v>683</v>
      </c>
      <c r="I286" s="129" t="str">
        <f>VLOOKUP(H286,Presupuesto!$B$11:$C$565,2,0)</f>
        <v>MANTENIMIENTO Y REPARACION DE OBRAS CIVILES EINSTALACIONES VARIAS</v>
      </c>
      <c r="J286" s="215" t="s">
        <v>1364</v>
      </c>
      <c r="K286" s="97" t="s">
        <v>402</v>
      </c>
      <c r="L286" s="97"/>
    </row>
    <row r="287" spans="3:12" x14ac:dyDescent="0.25">
      <c r="C287" s="140" t="s">
        <v>2623</v>
      </c>
      <c r="D287" s="157">
        <v>0</v>
      </c>
      <c r="E287" s="686">
        <v>477.25</v>
      </c>
      <c r="F287" s="692">
        <f t="shared" si="18"/>
        <v>0</v>
      </c>
      <c r="G287" s="160" t="s">
        <v>129</v>
      </c>
      <c r="H287" s="141" t="s">
        <v>683</v>
      </c>
      <c r="I287" s="129" t="str">
        <f>VLOOKUP(H287,Presupuesto!$B$11:$C$565,2,0)</f>
        <v>MANTENIMIENTO Y REPARACION DE OBRAS CIVILES EINSTALACIONES VARIAS</v>
      </c>
      <c r="J287" s="215" t="s">
        <v>1364</v>
      </c>
      <c r="K287" s="97" t="s">
        <v>402</v>
      </c>
      <c r="L287" s="97"/>
    </row>
    <row r="288" spans="3:12" x14ac:dyDescent="0.25">
      <c r="C288" s="140" t="s">
        <v>2624</v>
      </c>
      <c r="D288" s="157">
        <v>2</v>
      </c>
      <c r="E288" s="686">
        <v>11.5</v>
      </c>
      <c r="F288" s="692">
        <f t="shared" si="18"/>
        <v>23</v>
      </c>
      <c r="G288" s="160" t="s">
        <v>129</v>
      </c>
      <c r="H288" s="141" t="s">
        <v>683</v>
      </c>
      <c r="I288" s="129" t="str">
        <f>VLOOKUP(H288,Presupuesto!$B$11:$C$565,2,0)</f>
        <v>MANTENIMIENTO Y REPARACION DE OBRAS CIVILES EINSTALACIONES VARIAS</v>
      </c>
      <c r="J288" s="215" t="s">
        <v>1364</v>
      </c>
      <c r="K288" s="97" t="s">
        <v>402</v>
      </c>
      <c r="L288" s="97"/>
    </row>
    <row r="289" spans="3:12" x14ac:dyDescent="0.25">
      <c r="C289" s="140" t="s">
        <v>2625</v>
      </c>
      <c r="D289" s="157">
        <v>2</v>
      </c>
      <c r="E289" s="686">
        <v>11.5</v>
      </c>
      <c r="F289" s="692">
        <f t="shared" si="18"/>
        <v>23</v>
      </c>
      <c r="G289" s="160" t="s">
        <v>129</v>
      </c>
      <c r="H289" s="141" t="s">
        <v>683</v>
      </c>
      <c r="I289" s="129" t="str">
        <f>VLOOKUP(H289,Presupuesto!$B$11:$C$565,2,0)</f>
        <v>MANTENIMIENTO Y REPARACION DE OBRAS CIVILES EINSTALACIONES VARIAS</v>
      </c>
      <c r="J289" s="215" t="s">
        <v>1364</v>
      </c>
      <c r="K289" s="97" t="s">
        <v>402</v>
      </c>
      <c r="L289" s="97"/>
    </row>
    <row r="290" spans="3:12" x14ac:dyDescent="0.25">
      <c r="C290" s="140" t="s">
        <v>2626</v>
      </c>
      <c r="D290" s="157">
        <v>2</v>
      </c>
      <c r="E290" s="686">
        <v>11.5</v>
      </c>
      <c r="F290" s="692">
        <f t="shared" si="18"/>
        <v>23</v>
      </c>
      <c r="G290" s="160" t="s">
        <v>129</v>
      </c>
      <c r="H290" s="141" t="s">
        <v>683</v>
      </c>
      <c r="I290" s="129" t="str">
        <f>VLOOKUP(H290,Presupuesto!$B$11:$C$565,2,0)</f>
        <v>MANTENIMIENTO Y REPARACION DE OBRAS CIVILES EINSTALACIONES VARIAS</v>
      </c>
      <c r="J290" s="215" t="s">
        <v>1364</v>
      </c>
      <c r="K290" s="97" t="s">
        <v>402</v>
      </c>
      <c r="L290" s="97"/>
    </row>
    <row r="291" spans="3:12" x14ac:dyDescent="0.25">
      <c r="C291" s="140" t="s">
        <v>2627</v>
      </c>
      <c r="D291" s="157">
        <v>0</v>
      </c>
      <c r="E291" s="686">
        <v>97</v>
      </c>
      <c r="F291" s="692">
        <f t="shared" si="18"/>
        <v>0</v>
      </c>
      <c r="G291" s="160" t="s">
        <v>129</v>
      </c>
      <c r="H291" s="141" t="s">
        <v>683</v>
      </c>
      <c r="I291" s="129" t="str">
        <f>VLOOKUP(H291,Presupuesto!$B$11:$C$565,2,0)</f>
        <v>MANTENIMIENTO Y REPARACION DE OBRAS CIVILES EINSTALACIONES VARIAS</v>
      </c>
      <c r="J291" s="215" t="s">
        <v>1364</v>
      </c>
      <c r="K291" s="97" t="s">
        <v>402</v>
      </c>
      <c r="L291" s="97"/>
    </row>
    <row r="292" spans="3:12" x14ac:dyDescent="0.25">
      <c r="C292" s="140" t="s">
        <v>2628</v>
      </c>
      <c r="D292" s="157">
        <v>1</v>
      </c>
      <c r="E292" s="686">
        <v>15000</v>
      </c>
      <c r="F292" s="692">
        <f t="shared" si="18"/>
        <v>15000</v>
      </c>
      <c r="G292" s="160" t="s">
        <v>129</v>
      </c>
      <c r="H292" s="141" t="s">
        <v>683</v>
      </c>
      <c r="I292" s="129" t="str">
        <f>VLOOKUP(H292,Presupuesto!$B$11:$C$565,2,0)</f>
        <v>MANTENIMIENTO Y REPARACION DE OBRAS CIVILES EINSTALACIONES VARIAS</v>
      </c>
      <c r="J292" s="215" t="s">
        <v>1364</v>
      </c>
      <c r="K292" s="97" t="s">
        <v>402</v>
      </c>
      <c r="L292" s="97"/>
    </row>
    <row r="293" spans="3:12" x14ac:dyDescent="0.25">
      <c r="C293" s="142" t="s">
        <v>2629</v>
      </c>
      <c r="D293" s="150">
        <v>0</v>
      </c>
      <c r="E293" s="687">
        <v>22.5</v>
      </c>
      <c r="F293" s="693">
        <f t="shared" si="18"/>
        <v>0</v>
      </c>
      <c r="G293" s="160" t="s">
        <v>129</v>
      </c>
      <c r="H293" s="141" t="s">
        <v>683</v>
      </c>
      <c r="I293" s="129" t="str">
        <f>VLOOKUP(H293,Presupuesto!$B$11:$C$565,2,0)</f>
        <v>MANTENIMIENTO Y REPARACION DE OBRAS CIVILES EINSTALACIONES VARIAS</v>
      </c>
      <c r="J293" s="215" t="s">
        <v>1364</v>
      </c>
      <c r="K293" s="97" t="s">
        <v>402</v>
      </c>
      <c r="L293" s="97"/>
    </row>
    <row r="294" spans="3:12" x14ac:dyDescent="0.25">
      <c r="C294" s="142" t="s">
        <v>2630</v>
      </c>
      <c r="D294" s="150">
        <v>2</v>
      </c>
      <c r="E294" s="687">
        <v>25.3</v>
      </c>
      <c r="F294" s="693">
        <f t="shared" si="18"/>
        <v>50.6</v>
      </c>
      <c r="G294" s="160" t="s">
        <v>129</v>
      </c>
      <c r="H294" s="141" t="s">
        <v>683</v>
      </c>
      <c r="I294" s="129" t="str">
        <f>VLOOKUP(H294,Presupuesto!$B$11:$C$565,2,0)</f>
        <v>MANTENIMIENTO Y REPARACION DE OBRAS CIVILES EINSTALACIONES VARIAS</v>
      </c>
      <c r="J294" s="215" t="s">
        <v>1364</v>
      </c>
      <c r="K294" s="97" t="s">
        <v>402</v>
      </c>
      <c r="L294" s="97"/>
    </row>
    <row r="295" spans="3:12" x14ac:dyDescent="0.25">
      <c r="C295" s="142" t="s">
        <v>2631</v>
      </c>
      <c r="D295" s="150">
        <v>10</v>
      </c>
      <c r="E295" s="687">
        <v>69</v>
      </c>
      <c r="F295" s="693">
        <f t="shared" si="18"/>
        <v>690</v>
      </c>
      <c r="G295" s="160" t="s">
        <v>129</v>
      </c>
      <c r="H295" s="141" t="s">
        <v>683</v>
      </c>
      <c r="I295" s="129" t="str">
        <f>VLOOKUP(H295,Presupuesto!$B$11:$C$565,2,0)</f>
        <v>MANTENIMIENTO Y REPARACION DE OBRAS CIVILES EINSTALACIONES VARIAS</v>
      </c>
      <c r="J295" s="215" t="s">
        <v>1364</v>
      </c>
      <c r="K295" s="97" t="s">
        <v>402</v>
      </c>
      <c r="L295" s="97"/>
    </row>
    <row r="298" spans="3:12" ht="15.75" thickBot="1" x14ac:dyDescent="0.3"/>
    <row r="299" spans="3:12" ht="15.75" thickBot="1" x14ac:dyDescent="0.3">
      <c r="C299" s="156" t="s">
        <v>53</v>
      </c>
      <c r="D299" s="352">
        <f>SUM(F306:F308)</f>
        <v>40349.9</v>
      </c>
      <c r="E299" s="437"/>
      <c r="F299" s="70"/>
      <c r="G299" s="78"/>
      <c r="H299" s="70"/>
      <c r="I299" s="70"/>
      <c r="J299" s="437"/>
      <c r="K299" s="437"/>
      <c r="L299" s="437"/>
    </row>
    <row r="300" spans="3:12" x14ac:dyDescent="0.25">
      <c r="C300" s="70"/>
      <c r="D300" s="31"/>
      <c r="E300" s="92"/>
      <c r="F300" s="92"/>
      <c r="G300" s="92"/>
      <c r="H300" s="75"/>
      <c r="I300" s="75"/>
      <c r="J300" s="75"/>
      <c r="K300" s="111"/>
      <c r="L300" s="437"/>
    </row>
    <row r="301" spans="3:12" ht="15.75" x14ac:dyDescent="0.25">
      <c r="C301" s="296" t="s">
        <v>392</v>
      </c>
      <c r="D301" s="350">
        <f>'11. Gestion Administrativa'!E21</f>
        <v>11.07</v>
      </c>
      <c r="E301" s="92"/>
      <c r="F301" s="92"/>
      <c r="G301" s="92"/>
      <c r="H301" s="75"/>
      <c r="I301" s="75"/>
      <c r="J301" s="75"/>
      <c r="K301" s="111"/>
      <c r="L301" s="437"/>
    </row>
    <row r="302" spans="3:12" ht="18.75" x14ac:dyDescent="0.25">
      <c r="C302" s="207" t="str">
        <f>IFERROR(VLOOKUP(D301,'1. Desarrollo e Innov. Curricu.'!$E:$F,2,FALSE),IFERROR(VLOOKUP(D301,'2. Investigación Científica'!$E:$F,2,FALSE),IFERROR(VLOOKUP(D301,'3. Vinculación Univ. Sociedad'!$E:$F,2,FALSE),IFERROR(VLOOKUP(D301,'4. Docencia y Profesorado Univ.'!$E:$F,2,FALSE),IFERROR(VLOOKUP(D301,'5. Estudiantes y Graduados'!$E:$F,2,FALSE),IFERROR(VLOOKUP(D301,'11. Gestion Administrativa'!$E:$F,2,FALSE),IFERROR(VLOOKUP(D301,'13. Gestión Académica'!$E:$F,2,FALSE),IFERROR(VLOOKUP(D301,'8. Asegura. de la Calid. y M'!$E:$F,2,FALSE),IFERROR(VLOOKUP(D301,'6. Gestión del Conocimiento'!$E:$F,2,FALSE),IFERROR(VLOOKUP(D301,'15. Gobernabilidad y Proceso...'!$E:$F,2,FALSE),IFERROR(VLOOKUP(D301,'12. Gestión del Talento Humano'!$E:$F,2,FALSE),IFERROR(VLOOKUP(D301,'14. Internacional... de la E.S.'!$E:$F,2,FALSE),IFERROR(VLOOKUP(D301,'10. Posgrado'!$E:$F,2,FALSE),IFERROR(VLOOKUP(D301,'17. Gestión TIC'!$E:$F,2,FALSE),IFERROR(VLOOKUP(D301,'16. Desa. del Sistema Educ.Sup.'!$E:$F,2,FALSE),IFERROR(VLOOKUP(D301,'9. Cultura de Inno. Insti...'!$E:$F,2,FALSE),VLOOKUP(D301,'7. Lo Esencial de la Reforma U.'!$E:$F,2,0)))))))))))))))))</f>
        <v>Trabajo departamento de carpinteria para mantenimiento del Edificio I-1</v>
      </c>
      <c r="D302" s="31"/>
      <c r="E302" s="92"/>
      <c r="F302" s="92"/>
      <c r="G302" s="92"/>
      <c r="H302" s="75"/>
      <c r="I302" s="75"/>
      <c r="J302" s="75"/>
      <c r="K302" s="111"/>
      <c r="L302" s="437"/>
    </row>
    <row r="303" spans="3:12" x14ac:dyDescent="0.25">
      <c r="C303" s="437"/>
      <c r="D303" s="437"/>
      <c r="E303" s="92"/>
      <c r="F303" s="92"/>
      <c r="G303" s="92"/>
      <c r="H303" s="75"/>
      <c r="I303" s="75"/>
      <c r="J303" s="75"/>
      <c r="K303" s="111"/>
      <c r="L303" s="437"/>
    </row>
    <row r="304" spans="3:12" ht="15.75" thickBot="1" x14ac:dyDescent="0.3">
      <c r="C304" s="437"/>
      <c r="D304" s="437"/>
      <c r="E304" s="437"/>
      <c r="F304" s="92"/>
      <c r="G304" s="75"/>
      <c r="H304" s="75"/>
      <c r="I304" s="75"/>
      <c r="J304" s="437"/>
      <c r="K304" s="437"/>
      <c r="L304" s="437"/>
    </row>
    <row r="305" spans="3:12" ht="15.75" thickBot="1" x14ac:dyDescent="0.3">
      <c r="C305" s="128" t="s">
        <v>44</v>
      </c>
      <c r="D305" s="133" t="s">
        <v>55</v>
      </c>
      <c r="E305" s="135" t="s">
        <v>57</v>
      </c>
      <c r="F305" s="134" t="s">
        <v>27</v>
      </c>
      <c r="G305" s="132" t="s">
        <v>131</v>
      </c>
      <c r="H305" s="135" t="s">
        <v>46</v>
      </c>
      <c r="I305" s="132" t="s">
        <v>132</v>
      </c>
      <c r="J305" s="132" t="s">
        <v>410</v>
      </c>
      <c r="K305" s="132" t="s">
        <v>411</v>
      </c>
      <c r="L305" s="132" t="s">
        <v>121</v>
      </c>
    </row>
    <row r="306" spans="3:12" x14ac:dyDescent="0.25">
      <c r="C306" s="140" t="s">
        <v>2633</v>
      </c>
      <c r="D306" s="157">
        <v>12</v>
      </c>
      <c r="E306" s="680">
        <v>650</v>
      </c>
      <c r="F306" s="692">
        <f t="shared" ref="F306:F308" si="19">D306*E306</f>
        <v>7800</v>
      </c>
      <c r="G306" s="160" t="s">
        <v>129</v>
      </c>
      <c r="H306" s="141" t="s">
        <v>683</v>
      </c>
      <c r="I306" s="129" t="str">
        <f>VLOOKUP(H306,Presupuesto!$B$11:$C$565,2,0)</f>
        <v>MANTENIMIENTO Y REPARACION DE OBRAS CIVILES EINSTALACIONES VARIAS</v>
      </c>
      <c r="J306" s="215" t="s">
        <v>1364</v>
      </c>
      <c r="K306" s="97" t="s">
        <v>412</v>
      </c>
      <c r="L306" s="97"/>
    </row>
    <row r="307" spans="3:12" x14ac:dyDescent="0.25">
      <c r="C307" s="140" t="s">
        <v>2634</v>
      </c>
      <c r="D307" s="157">
        <v>10</v>
      </c>
      <c r="E307" s="686">
        <v>454.99</v>
      </c>
      <c r="F307" s="692">
        <f t="shared" si="19"/>
        <v>4549.8999999999996</v>
      </c>
      <c r="G307" s="160" t="s">
        <v>129</v>
      </c>
      <c r="H307" s="141" t="s">
        <v>683</v>
      </c>
      <c r="I307" s="129" t="str">
        <f>VLOOKUP(H307,Presupuesto!$B$11:$C$565,2,0)</f>
        <v>MANTENIMIENTO Y REPARACION DE OBRAS CIVILES EINSTALACIONES VARIAS</v>
      </c>
      <c r="J307" s="215" t="s">
        <v>1364</v>
      </c>
      <c r="K307" s="97" t="s">
        <v>412</v>
      </c>
      <c r="L307" s="97"/>
    </row>
    <row r="308" spans="3:12" x14ac:dyDescent="0.25">
      <c r="C308" s="140" t="s">
        <v>2635</v>
      </c>
      <c r="D308" s="157">
        <v>8</v>
      </c>
      <c r="E308" s="686">
        <v>3500</v>
      </c>
      <c r="F308" s="692">
        <f t="shared" si="19"/>
        <v>28000</v>
      </c>
      <c r="G308" s="160" t="s">
        <v>129</v>
      </c>
      <c r="H308" s="141" t="s">
        <v>683</v>
      </c>
      <c r="I308" s="129" t="str">
        <f>VLOOKUP(H308,Presupuesto!$B$11:$C$565,2,0)</f>
        <v>MANTENIMIENTO Y REPARACION DE OBRAS CIVILES EINSTALACIONES VARIAS</v>
      </c>
      <c r="J308" s="215" t="s">
        <v>1364</v>
      </c>
      <c r="K308" s="97" t="s">
        <v>412</v>
      </c>
      <c r="L308" s="97"/>
    </row>
    <row r="310" spans="3:12" ht="15.75" thickBot="1" x14ac:dyDescent="0.3"/>
    <row r="311" spans="3:12" ht="15.75" thickBot="1" x14ac:dyDescent="0.3">
      <c r="C311" s="156" t="s">
        <v>53</v>
      </c>
      <c r="D311" s="352">
        <f>SUM(F318:F320)</f>
        <v>40349.9</v>
      </c>
      <c r="E311" s="437"/>
      <c r="F311" s="70"/>
      <c r="G311" s="78"/>
      <c r="H311" s="70"/>
      <c r="I311" s="70"/>
      <c r="J311" s="437"/>
      <c r="K311" s="437"/>
      <c r="L311" s="437"/>
    </row>
    <row r="312" spans="3:12" x14ac:dyDescent="0.25">
      <c r="C312" s="70"/>
      <c r="D312" s="31"/>
      <c r="E312" s="92"/>
      <c r="F312" s="92"/>
      <c r="G312" s="92"/>
      <c r="H312" s="75"/>
      <c r="I312" s="75"/>
      <c r="J312" s="75"/>
      <c r="K312" s="111"/>
      <c r="L312" s="437"/>
    </row>
    <row r="313" spans="3:12" ht="15.75" x14ac:dyDescent="0.25">
      <c r="C313" s="296" t="s">
        <v>392</v>
      </c>
      <c r="D313" s="350">
        <f>'11. Gestion Administrativa'!E21</f>
        <v>11.07</v>
      </c>
      <c r="E313" s="92"/>
      <c r="F313" s="92"/>
      <c r="G313" s="92"/>
      <c r="H313" s="75"/>
      <c r="I313" s="75"/>
      <c r="J313" s="75"/>
      <c r="K313" s="111"/>
      <c r="L313" s="437"/>
    </row>
    <row r="314" spans="3:12" ht="18.75" x14ac:dyDescent="0.25">
      <c r="C314" s="207" t="str">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Trabajo departamento de carpinteria para mantenimiento del Edificio I-1</v>
      </c>
      <c r="D314" s="31"/>
      <c r="E314" s="92"/>
      <c r="F314" s="92"/>
      <c r="G314" s="92"/>
      <c r="H314" s="75"/>
      <c r="I314" s="75"/>
      <c r="J314" s="75"/>
      <c r="K314" s="111"/>
      <c r="L314" s="437"/>
    </row>
    <row r="315" spans="3:12" x14ac:dyDescent="0.25">
      <c r="C315" s="437"/>
      <c r="D315" s="437"/>
      <c r="E315" s="92"/>
      <c r="F315" s="92"/>
      <c r="G315" s="92"/>
      <c r="H315" s="75"/>
      <c r="I315" s="75"/>
      <c r="J315" s="75"/>
      <c r="K315" s="111"/>
      <c r="L315" s="437"/>
    </row>
    <row r="316" spans="3:12" ht="15.75" thickBot="1" x14ac:dyDescent="0.3">
      <c r="C316" s="437"/>
      <c r="D316" s="437"/>
      <c r="E316" s="437"/>
      <c r="F316" s="92"/>
      <c r="G316" s="75"/>
      <c r="H316" s="75"/>
      <c r="I316" s="75"/>
      <c r="J316" s="437"/>
      <c r="K316" s="437"/>
      <c r="L316" s="437"/>
    </row>
    <row r="317" spans="3:12" ht="15.75" thickBot="1" x14ac:dyDescent="0.3">
      <c r="C317" s="128" t="s">
        <v>44</v>
      </c>
      <c r="D317" s="133" t="s">
        <v>55</v>
      </c>
      <c r="E317" s="135" t="s">
        <v>57</v>
      </c>
      <c r="F317" s="134" t="s">
        <v>27</v>
      </c>
      <c r="G317" s="132" t="s">
        <v>131</v>
      </c>
      <c r="H317" s="135" t="s">
        <v>46</v>
      </c>
      <c r="I317" s="132" t="s">
        <v>132</v>
      </c>
      <c r="J317" s="132" t="s">
        <v>410</v>
      </c>
      <c r="K317" s="132" t="s">
        <v>411</v>
      </c>
      <c r="L317" s="132" t="s">
        <v>121</v>
      </c>
    </row>
    <row r="318" spans="3:12" x14ac:dyDescent="0.25">
      <c r="C318" s="140" t="s">
        <v>2633</v>
      </c>
      <c r="D318" s="157">
        <v>12</v>
      </c>
      <c r="E318" s="680">
        <v>650</v>
      </c>
      <c r="F318" s="692">
        <f t="shared" ref="F318:F320" si="20">D318*E318</f>
        <v>7800</v>
      </c>
      <c r="G318" s="160" t="s">
        <v>129</v>
      </c>
      <c r="H318" s="141" t="s">
        <v>683</v>
      </c>
      <c r="I318" s="129" t="str">
        <f>VLOOKUP(H318,Presupuesto!$B$11:$C$565,2,0)</f>
        <v>MANTENIMIENTO Y REPARACION DE OBRAS CIVILES EINSTALACIONES VARIAS</v>
      </c>
      <c r="J318" s="215" t="s">
        <v>1364</v>
      </c>
      <c r="K318" s="97" t="s">
        <v>396</v>
      </c>
      <c r="L318" s="97"/>
    </row>
    <row r="319" spans="3:12" x14ac:dyDescent="0.25">
      <c r="C319" s="140" t="s">
        <v>2634</v>
      </c>
      <c r="D319" s="157">
        <v>10</v>
      </c>
      <c r="E319" s="686">
        <v>454.99</v>
      </c>
      <c r="F319" s="692">
        <f t="shared" si="20"/>
        <v>4549.8999999999996</v>
      </c>
      <c r="G319" s="160" t="s">
        <v>129</v>
      </c>
      <c r="H319" s="141" t="s">
        <v>683</v>
      </c>
      <c r="I319" s="129" t="str">
        <f>VLOOKUP(H319,Presupuesto!$B$11:$C$565,2,0)</f>
        <v>MANTENIMIENTO Y REPARACION DE OBRAS CIVILES EINSTALACIONES VARIAS</v>
      </c>
      <c r="J319" s="215" t="s">
        <v>1364</v>
      </c>
      <c r="K319" s="97" t="s">
        <v>396</v>
      </c>
      <c r="L319" s="97"/>
    </row>
    <row r="320" spans="3:12" x14ac:dyDescent="0.25">
      <c r="C320" s="140" t="s">
        <v>2635</v>
      </c>
      <c r="D320" s="157">
        <v>8</v>
      </c>
      <c r="E320" s="686">
        <v>3500</v>
      </c>
      <c r="F320" s="692">
        <f t="shared" si="20"/>
        <v>28000</v>
      </c>
      <c r="G320" s="160" t="s">
        <v>129</v>
      </c>
      <c r="H320" s="141" t="s">
        <v>683</v>
      </c>
      <c r="I320" s="129" t="str">
        <f>VLOOKUP(H320,Presupuesto!$B$11:$C$565,2,0)</f>
        <v>MANTENIMIENTO Y REPARACION DE OBRAS CIVILES EINSTALACIONES VARIAS</v>
      </c>
      <c r="J320" s="215" t="s">
        <v>1364</v>
      </c>
      <c r="K320" s="97" t="s">
        <v>396</v>
      </c>
      <c r="L320" s="97"/>
    </row>
    <row r="322" spans="3:12" ht="15.75" thickBot="1" x14ac:dyDescent="0.3"/>
    <row r="323" spans="3:12" ht="15.75" thickBot="1" x14ac:dyDescent="0.3">
      <c r="C323" s="156" t="s">
        <v>53</v>
      </c>
      <c r="D323" s="352">
        <f>SUM(F330:F332)</f>
        <v>40349.9</v>
      </c>
      <c r="E323" s="437"/>
      <c r="F323" s="70"/>
      <c r="G323" s="78"/>
      <c r="H323" s="70"/>
      <c r="I323" s="70"/>
      <c r="J323" s="437"/>
      <c r="K323" s="437"/>
      <c r="L323" s="437"/>
    </row>
    <row r="324" spans="3:12" x14ac:dyDescent="0.25">
      <c r="C324" s="70"/>
      <c r="D324" s="31"/>
      <c r="E324" s="92"/>
      <c r="F324" s="92"/>
      <c r="G324" s="92"/>
      <c r="H324" s="75"/>
      <c r="I324" s="75"/>
      <c r="J324" s="75"/>
      <c r="K324" s="111"/>
      <c r="L324" s="437"/>
    </row>
    <row r="325" spans="3:12" ht="15.75" x14ac:dyDescent="0.25">
      <c r="C325" s="296" t="s">
        <v>392</v>
      </c>
      <c r="D325" s="350">
        <f>'11. Gestion Administrativa'!E21</f>
        <v>11.07</v>
      </c>
      <c r="E325" s="92"/>
      <c r="F325" s="92"/>
      <c r="G325" s="92"/>
      <c r="H325" s="75"/>
      <c r="I325" s="75"/>
      <c r="J325" s="75"/>
      <c r="K325" s="111"/>
      <c r="L325" s="437"/>
    </row>
    <row r="326" spans="3:12" ht="18.75" x14ac:dyDescent="0.25">
      <c r="C326" s="207" t="str">
        <f>IFERROR(VLOOKUP(D325,'1. Desarrollo e Innov. Curricu.'!$E:$F,2,FALSE),IFERROR(VLOOKUP(D325,'2. Investigación Científica'!$E:$F,2,FALSE),IFERROR(VLOOKUP(D325,'3. Vinculación Univ. Sociedad'!$E:$F,2,FALSE),IFERROR(VLOOKUP(D325,'4. Docencia y Profesorado Univ.'!$E:$F,2,FALSE),IFERROR(VLOOKUP(D325,'5. Estudiantes y Graduados'!$E:$F,2,FALSE),IFERROR(VLOOKUP(D325,'11. Gestion Administrativa'!$E:$F,2,FALSE),IFERROR(VLOOKUP(D325,'13. Gestión Académica'!$E:$F,2,FALSE),IFERROR(VLOOKUP(D325,'8. Asegura. de la Calid. y M'!$E:$F,2,FALSE),IFERROR(VLOOKUP(D325,'6. Gestión del Conocimiento'!$E:$F,2,FALSE),IFERROR(VLOOKUP(D325,'15. Gobernabilidad y Proceso...'!$E:$F,2,FALSE),IFERROR(VLOOKUP(D325,'12. Gestión del Talento Humano'!$E:$F,2,FALSE),IFERROR(VLOOKUP(D325,'14. Internacional... de la E.S.'!$E:$F,2,FALSE),IFERROR(VLOOKUP(D325,'10. Posgrado'!$E:$F,2,FALSE),IFERROR(VLOOKUP(D325,'17. Gestión TIC'!$E:$F,2,FALSE),IFERROR(VLOOKUP(D325,'16. Desa. del Sistema Educ.Sup.'!$E:$F,2,FALSE),IFERROR(VLOOKUP(D325,'9. Cultura de Inno. Insti...'!$E:$F,2,FALSE),VLOOKUP(D325,'7. Lo Esencial de la Reforma U.'!$E:$F,2,0)))))))))))))))))</f>
        <v>Trabajo departamento de carpinteria para mantenimiento del Edificio I-1</v>
      </c>
      <c r="D326" s="31"/>
      <c r="E326" s="92"/>
      <c r="F326" s="92"/>
      <c r="G326" s="92"/>
      <c r="H326" s="75"/>
      <c r="I326" s="75"/>
      <c r="J326" s="75"/>
      <c r="K326" s="111"/>
      <c r="L326" s="437"/>
    </row>
    <row r="327" spans="3:12" x14ac:dyDescent="0.25">
      <c r="C327" s="437"/>
      <c r="D327" s="437"/>
      <c r="E327" s="92"/>
      <c r="F327" s="92"/>
      <c r="G327" s="92"/>
      <c r="H327" s="75"/>
      <c r="I327" s="75"/>
      <c r="J327" s="75"/>
      <c r="K327" s="111"/>
      <c r="L327" s="437"/>
    </row>
    <row r="328" spans="3:12" ht="15.75" thickBot="1" x14ac:dyDescent="0.3">
      <c r="C328" s="437"/>
      <c r="D328" s="437"/>
      <c r="E328" s="437"/>
      <c r="F328" s="92"/>
      <c r="G328" s="75"/>
      <c r="H328" s="75"/>
      <c r="I328" s="75"/>
      <c r="J328" s="437"/>
      <c r="K328" s="437"/>
      <c r="L328" s="437"/>
    </row>
    <row r="329" spans="3:12" ht="15.75" thickBot="1" x14ac:dyDescent="0.3">
      <c r="C329" s="128" t="s">
        <v>44</v>
      </c>
      <c r="D329" s="133" t="s">
        <v>55</v>
      </c>
      <c r="E329" s="135" t="s">
        <v>57</v>
      </c>
      <c r="F329" s="134" t="s">
        <v>27</v>
      </c>
      <c r="G329" s="132" t="s">
        <v>131</v>
      </c>
      <c r="H329" s="135" t="s">
        <v>46</v>
      </c>
      <c r="I329" s="132" t="s">
        <v>132</v>
      </c>
      <c r="J329" s="132" t="s">
        <v>410</v>
      </c>
      <c r="K329" s="132" t="s">
        <v>411</v>
      </c>
      <c r="L329" s="132" t="s">
        <v>121</v>
      </c>
    </row>
    <row r="330" spans="3:12" x14ac:dyDescent="0.25">
      <c r="C330" s="140" t="s">
        <v>2633</v>
      </c>
      <c r="D330" s="157">
        <v>12</v>
      </c>
      <c r="E330" s="680">
        <v>650</v>
      </c>
      <c r="F330" s="692">
        <f t="shared" ref="F330:F332" si="21">D330*E330</f>
        <v>7800</v>
      </c>
      <c r="G330" s="160" t="s">
        <v>129</v>
      </c>
      <c r="H330" s="141" t="s">
        <v>683</v>
      </c>
      <c r="I330" s="129" t="str">
        <f>VLOOKUP(H330,Presupuesto!$B$11:$C$565,2,0)</f>
        <v>MANTENIMIENTO Y REPARACION DE OBRAS CIVILES EINSTALACIONES VARIAS</v>
      </c>
      <c r="J330" s="215" t="s">
        <v>1364</v>
      </c>
      <c r="K330" s="97" t="s">
        <v>399</v>
      </c>
      <c r="L330" s="97"/>
    </row>
    <row r="331" spans="3:12" x14ac:dyDescent="0.25">
      <c r="C331" s="140" t="s">
        <v>2634</v>
      </c>
      <c r="D331" s="157">
        <v>10</v>
      </c>
      <c r="E331" s="686">
        <v>454.99</v>
      </c>
      <c r="F331" s="692">
        <f t="shared" si="21"/>
        <v>4549.8999999999996</v>
      </c>
      <c r="G331" s="160" t="s">
        <v>129</v>
      </c>
      <c r="H331" s="141" t="s">
        <v>683</v>
      </c>
      <c r="I331" s="129" t="str">
        <f>VLOOKUP(H331,Presupuesto!$B$11:$C$565,2,0)</f>
        <v>MANTENIMIENTO Y REPARACION DE OBRAS CIVILES EINSTALACIONES VARIAS</v>
      </c>
      <c r="J331" s="215" t="s">
        <v>1364</v>
      </c>
      <c r="K331" s="97" t="s">
        <v>399</v>
      </c>
      <c r="L331" s="97"/>
    </row>
    <row r="332" spans="3:12" x14ac:dyDescent="0.25">
      <c r="C332" s="140" t="s">
        <v>2635</v>
      </c>
      <c r="D332" s="157">
        <v>8</v>
      </c>
      <c r="E332" s="686">
        <v>3500</v>
      </c>
      <c r="F332" s="692">
        <f t="shared" si="21"/>
        <v>28000</v>
      </c>
      <c r="G332" s="160" t="s">
        <v>129</v>
      </c>
      <c r="H332" s="141" t="s">
        <v>683</v>
      </c>
      <c r="I332" s="129" t="str">
        <f>VLOOKUP(H332,Presupuesto!$B$11:$C$565,2,0)</f>
        <v>MANTENIMIENTO Y REPARACION DE OBRAS CIVILES EINSTALACIONES VARIAS</v>
      </c>
      <c r="J332" s="215" t="s">
        <v>1364</v>
      </c>
      <c r="K332" s="97" t="s">
        <v>399</v>
      </c>
      <c r="L332" s="97"/>
    </row>
    <row r="333" spans="3:12" x14ac:dyDescent="0.25">
      <c r="K333" s="97" t="s">
        <v>399</v>
      </c>
    </row>
    <row r="334" spans="3:12" ht="15.75" thickBot="1" x14ac:dyDescent="0.3"/>
    <row r="335" spans="3:12" ht="15.75" thickBot="1" x14ac:dyDescent="0.3">
      <c r="C335" s="156" t="s">
        <v>53</v>
      </c>
      <c r="D335" s="352">
        <f>SUM(F342:F344)</f>
        <v>40349.9</v>
      </c>
      <c r="E335" s="437"/>
      <c r="F335" s="70"/>
      <c r="G335" s="78"/>
      <c r="H335" s="70"/>
      <c r="I335" s="70"/>
      <c r="J335" s="437"/>
      <c r="K335" s="437"/>
      <c r="L335" s="437"/>
    </row>
    <row r="336" spans="3:12" x14ac:dyDescent="0.25">
      <c r="C336" s="70"/>
      <c r="D336" s="31"/>
      <c r="E336" s="92"/>
      <c r="F336" s="92"/>
      <c r="G336" s="92"/>
      <c r="H336" s="75"/>
      <c r="I336" s="75"/>
      <c r="J336" s="75"/>
      <c r="K336" s="111"/>
      <c r="L336" s="437"/>
    </row>
    <row r="337" spans="3:12" ht="15.75" x14ac:dyDescent="0.25">
      <c r="C337" s="296" t="s">
        <v>392</v>
      </c>
      <c r="D337" s="350">
        <f>'11. Gestion Administrativa'!E21</f>
        <v>11.07</v>
      </c>
      <c r="E337" s="92"/>
      <c r="F337" s="92"/>
      <c r="G337" s="92"/>
      <c r="H337" s="75"/>
      <c r="I337" s="75"/>
      <c r="J337" s="75"/>
      <c r="K337" s="111"/>
      <c r="L337" s="437"/>
    </row>
    <row r="338" spans="3:12" ht="18.75" x14ac:dyDescent="0.25">
      <c r="C338" s="207" t="str">
        <f>IFERROR(VLOOKUP(D337,'1. Desarrollo e Innov. Curricu.'!$E:$F,2,FALSE),IFERROR(VLOOKUP(D337,'2. Investigación Científica'!$E:$F,2,FALSE),IFERROR(VLOOKUP(D337,'3. Vinculación Univ. Sociedad'!$E:$F,2,FALSE),IFERROR(VLOOKUP(D337,'4. Docencia y Profesorado Univ.'!$E:$F,2,FALSE),IFERROR(VLOOKUP(D337,'5. Estudiantes y Graduados'!$E:$F,2,FALSE),IFERROR(VLOOKUP(D337,'11. Gestion Administrativa'!$E:$F,2,FALSE),IFERROR(VLOOKUP(D337,'13. Gestión Académica'!$E:$F,2,FALSE),IFERROR(VLOOKUP(D337,'8. Asegura. de la Calid. y M'!$E:$F,2,FALSE),IFERROR(VLOOKUP(D337,'6. Gestión del Conocimiento'!$E:$F,2,FALSE),IFERROR(VLOOKUP(D337,'15. Gobernabilidad y Proceso...'!$E:$F,2,FALSE),IFERROR(VLOOKUP(D337,'12. Gestión del Talento Humano'!$E:$F,2,FALSE),IFERROR(VLOOKUP(D337,'14. Internacional... de la E.S.'!$E:$F,2,FALSE),IFERROR(VLOOKUP(D337,'10. Posgrado'!$E:$F,2,FALSE),IFERROR(VLOOKUP(D337,'17. Gestión TIC'!$E:$F,2,FALSE),IFERROR(VLOOKUP(D337,'16. Desa. del Sistema Educ.Sup.'!$E:$F,2,FALSE),IFERROR(VLOOKUP(D337,'9. Cultura de Inno. Insti...'!$E:$F,2,FALSE),VLOOKUP(D337,'7. Lo Esencial de la Reforma U.'!$E:$F,2,0)))))))))))))))))</f>
        <v>Trabajo departamento de carpinteria para mantenimiento del Edificio I-1</v>
      </c>
      <c r="D338" s="31"/>
      <c r="E338" s="92"/>
      <c r="F338" s="92"/>
      <c r="G338" s="92"/>
      <c r="H338" s="75"/>
      <c r="I338" s="75"/>
      <c r="J338" s="75"/>
      <c r="K338" s="111"/>
      <c r="L338" s="437"/>
    </row>
    <row r="339" spans="3:12" x14ac:dyDescent="0.25">
      <c r="C339" s="437"/>
      <c r="D339" s="437"/>
      <c r="E339" s="92"/>
      <c r="F339" s="92"/>
      <c r="G339" s="92"/>
      <c r="H339" s="75"/>
      <c r="I339" s="75"/>
      <c r="J339" s="75"/>
      <c r="K339" s="111"/>
      <c r="L339" s="437"/>
    </row>
    <row r="340" spans="3:12" ht="15.75" thickBot="1" x14ac:dyDescent="0.3">
      <c r="C340" s="437"/>
      <c r="D340" s="437"/>
      <c r="E340" s="437"/>
      <c r="F340" s="92"/>
      <c r="G340" s="75"/>
      <c r="H340" s="75"/>
      <c r="I340" s="75"/>
      <c r="J340" s="437"/>
      <c r="K340" s="437"/>
      <c r="L340" s="437"/>
    </row>
    <row r="341" spans="3:12" ht="15.75" thickBot="1" x14ac:dyDescent="0.3">
      <c r="C341" s="128" t="s">
        <v>44</v>
      </c>
      <c r="D341" s="133" t="s">
        <v>55</v>
      </c>
      <c r="E341" s="135" t="s">
        <v>57</v>
      </c>
      <c r="F341" s="134" t="s">
        <v>27</v>
      </c>
      <c r="G341" s="132" t="s">
        <v>131</v>
      </c>
      <c r="H341" s="135" t="s">
        <v>46</v>
      </c>
      <c r="I341" s="132" t="s">
        <v>132</v>
      </c>
      <c r="J341" s="132" t="s">
        <v>410</v>
      </c>
      <c r="K341" s="132" t="s">
        <v>411</v>
      </c>
      <c r="L341" s="132" t="s">
        <v>121</v>
      </c>
    </row>
    <row r="342" spans="3:12" x14ac:dyDescent="0.25">
      <c r="C342" s="140" t="s">
        <v>2633</v>
      </c>
      <c r="D342" s="157">
        <v>12</v>
      </c>
      <c r="E342" s="680">
        <v>650</v>
      </c>
      <c r="F342" s="692">
        <f t="shared" ref="F342:F344" si="22">D342*E342</f>
        <v>7800</v>
      </c>
      <c r="G342" s="160" t="s">
        <v>129</v>
      </c>
      <c r="H342" s="141" t="s">
        <v>683</v>
      </c>
      <c r="I342" s="129" t="str">
        <f>VLOOKUP(H342,Presupuesto!$B$11:$C$565,2,0)</f>
        <v>MANTENIMIENTO Y REPARACION DE OBRAS CIVILES EINSTALACIONES VARIAS</v>
      </c>
      <c r="J342" s="215" t="s">
        <v>1364</v>
      </c>
      <c r="K342" s="97" t="s">
        <v>402</v>
      </c>
      <c r="L342" s="97"/>
    </row>
    <row r="343" spans="3:12" x14ac:dyDescent="0.25">
      <c r="C343" s="140" t="s">
        <v>2634</v>
      </c>
      <c r="D343" s="157">
        <v>10</v>
      </c>
      <c r="E343" s="686">
        <v>454.99</v>
      </c>
      <c r="F343" s="692">
        <f t="shared" si="22"/>
        <v>4549.8999999999996</v>
      </c>
      <c r="G343" s="160" t="s">
        <v>129</v>
      </c>
      <c r="H343" s="141" t="s">
        <v>683</v>
      </c>
      <c r="I343" s="129" t="str">
        <f>VLOOKUP(H343,Presupuesto!$B$11:$C$565,2,0)</f>
        <v>MANTENIMIENTO Y REPARACION DE OBRAS CIVILES EINSTALACIONES VARIAS</v>
      </c>
      <c r="J343" s="215" t="s">
        <v>1364</v>
      </c>
      <c r="K343" s="97" t="s">
        <v>402</v>
      </c>
      <c r="L343" s="97"/>
    </row>
    <row r="344" spans="3:12" x14ac:dyDescent="0.25">
      <c r="C344" s="140" t="s">
        <v>2635</v>
      </c>
      <c r="D344" s="157">
        <v>8</v>
      </c>
      <c r="E344" s="686">
        <v>3500</v>
      </c>
      <c r="F344" s="692">
        <f t="shared" si="22"/>
        <v>28000</v>
      </c>
      <c r="G344" s="160" t="s">
        <v>129</v>
      </c>
      <c r="H344" s="141" t="s">
        <v>683</v>
      </c>
      <c r="I344" s="129" t="str">
        <f>VLOOKUP(H344,Presupuesto!$B$11:$C$565,2,0)</f>
        <v>MANTENIMIENTO Y REPARACION DE OBRAS CIVILES EINSTALACIONES VARIAS</v>
      </c>
      <c r="J344" s="215" t="s">
        <v>1364</v>
      </c>
      <c r="K344" s="97" t="s">
        <v>402</v>
      </c>
      <c r="L344" s="97"/>
    </row>
    <row r="346" spans="3:12" ht="15.75" thickBot="1" x14ac:dyDescent="0.3"/>
    <row r="347" spans="3:12" ht="15.75" thickBot="1" x14ac:dyDescent="0.3">
      <c r="C347" s="156" t="s">
        <v>53</v>
      </c>
      <c r="D347" s="352">
        <f>SUM(F354:F361)</f>
        <v>158518.92126684022</v>
      </c>
      <c r="E347" s="437"/>
      <c r="F347" s="70"/>
      <c r="G347" s="78"/>
      <c r="H347" s="70"/>
      <c r="I347" s="70"/>
      <c r="J347" s="437"/>
      <c r="K347" s="437"/>
      <c r="L347" s="437"/>
    </row>
    <row r="348" spans="3:12" x14ac:dyDescent="0.25">
      <c r="C348" s="70"/>
      <c r="D348" s="31"/>
      <c r="E348" s="92"/>
      <c r="F348" s="92"/>
      <c r="G348" s="92"/>
      <c r="H348" s="75"/>
      <c r="I348" s="75"/>
      <c r="J348" s="75"/>
      <c r="K348" s="111"/>
      <c r="L348" s="437"/>
    </row>
    <row r="349" spans="3:12" ht="15.75" x14ac:dyDescent="0.25">
      <c r="C349" s="296" t="s">
        <v>392</v>
      </c>
      <c r="D349" s="350">
        <f>'11. Gestion Administrativa'!E22</f>
        <v>11.08</v>
      </c>
      <c r="E349" s="92"/>
      <c r="F349" s="92"/>
      <c r="G349" s="92"/>
      <c r="H349" s="75"/>
      <c r="I349" s="75"/>
      <c r="J349" s="75"/>
      <c r="K349" s="111"/>
      <c r="L349" s="437"/>
    </row>
    <row r="350" spans="3:12" ht="18.75" x14ac:dyDescent="0.25">
      <c r="C350" s="207" t="str">
        <f>IFERROR(VLOOKUP(D349,'1. Desarrollo e Innov. Curricu.'!$E:$F,2,FALSE),IFERROR(VLOOKUP(D349,'2. Investigación Científica'!$E:$F,2,FALSE),IFERROR(VLOOKUP(D349,'3. Vinculación Univ. Sociedad'!$E:$F,2,FALSE),IFERROR(VLOOKUP(D349,'4. Docencia y Profesorado Univ.'!$E:$F,2,FALSE),IFERROR(VLOOKUP(D349,'5. Estudiantes y Graduados'!$E:$F,2,FALSE),IFERROR(VLOOKUP(D349,'11. Gestion Administrativa'!$E:$F,2,FALSE),IFERROR(VLOOKUP(D349,'13. Gestión Académica'!$E:$F,2,FALSE),IFERROR(VLOOKUP(D349,'8. Asegura. de la Calid. y M'!$E:$F,2,FALSE),IFERROR(VLOOKUP(D349,'6. Gestión del Conocimiento'!$E:$F,2,FALSE),IFERROR(VLOOKUP(D349,'15. Gobernabilidad y Proceso...'!$E:$F,2,FALSE),IFERROR(VLOOKUP(D349,'12. Gestión del Talento Humano'!$E:$F,2,FALSE),IFERROR(VLOOKUP(D349,'14. Internacional... de la E.S.'!$E:$F,2,FALSE),IFERROR(VLOOKUP(D349,'10. Posgrado'!$E:$F,2,FALSE),IFERROR(VLOOKUP(D349,'17. Gestión TIC'!$E:$F,2,FALSE),IFERROR(VLOOKUP(D349,'16. Desa. del Sistema Educ.Sup.'!$E:$F,2,FALSE),IFERROR(VLOOKUP(D349,'9. Cultura de Inno. Insti...'!$E:$F,2,FALSE),VLOOKUP(D349,'7. Lo Esencial de la Reforma U.'!$E:$F,2,0)))))))))))))))))</f>
        <v xml:space="preserve">Trabajos de infraestructura a realizar según recomendaciones del Benemérito Cuerpo de Bomberos de Honduras. </v>
      </c>
      <c r="D350" s="31"/>
      <c r="E350" s="92"/>
      <c r="F350" s="92"/>
      <c r="G350" s="92"/>
      <c r="H350" s="75"/>
      <c r="I350" s="75"/>
      <c r="J350" s="75"/>
      <c r="K350" s="111"/>
      <c r="L350" s="437"/>
    </row>
    <row r="351" spans="3:12" x14ac:dyDescent="0.25">
      <c r="C351" s="437"/>
      <c r="D351" s="437"/>
      <c r="E351" s="92"/>
      <c r="F351" s="92"/>
      <c r="G351" s="92"/>
      <c r="H351" s="75"/>
      <c r="I351" s="75"/>
      <c r="J351" s="75"/>
      <c r="K351" s="111"/>
      <c r="L351" s="437"/>
    </row>
    <row r="352" spans="3:12" ht="15.75" thickBot="1" x14ac:dyDescent="0.3">
      <c r="C352" s="437"/>
      <c r="D352" s="437"/>
      <c r="E352" s="437"/>
      <c r="F352" s="92"/>
      <c r="G352" s="75"/>
      <c r="H352" s="75"/>
      <c r="I352" s="75"/>
      <c r="J352" s="437"/>
      <c r="K352" s="437"/>
      <c r="L352" s="437"/>
    </row>
    <row r="353" spans="3:12" ht="15.75" thickBot="1" x14ac:dyDescent="0.3">
      <c r="C353" s="128" t="s">
        <v>44</v>
      </c>
      <c r="D353" s="133" t="s">
        <v>55</v>
      </c>
      <c r="E353" s="135" t="s">
        <v>57</v>
      </c>
      <c r="F353" s="134" t="s">
        <v>27</v>
      </c>
      <c r="G353" s="132" t="s">
        <v>131</v>
      </c>
      <c r="H353" s="135" t="s">
        <v>46</v>
      </c>
      <c r="I353" s="132" t="s">
        <v>132</v>
      </c>
      <c r="J353" s="132" t="s">
        <v>410</v>
      </c>
      <c r="K353" s="132" t="s">
        <v>411</v>
      </c>
      <c r="L353" s="132" t="s">
        <v>121</v>
      </c>
    </row>
    <row r="354" spans="3:12" ht="19.5" customHeight="1" x14ac:dyDescent="0.25">
      <c r="C354" s="629" t="s">
        <v>2637</v>
      </c>
      <c r="D354" s="157">
        <v>41.98</v>
      </c>
      <c r="E354" s="680">
        <v>183.91856164383501</v>
      </c>
      <c r="F354" s="692">
        <f t="shared" ref="F354:F361" si="23">D354*E354</f>
        <v>7720.901217808193</v>
      </c>
      <c r="G354" s="160" t="s">
        <v>1508</v>
      </c>
      <c r="H354" s="141" t="s">
        <v>683</v>
      </c>
      <c r="I354" s="129" t="str">
        <f>VLOOKUP(H354,Presupuesto!$B$11:$C$565,2,0)</f>
        <v>MANTENIMIENTO Y REPARACION DE OBRAS CIVILES EINSTALACIONES VARIAS</v>
      </c>
      <c r="J354" s="215" t="s">
        <v>1364</v>
      </c>
      <c r="K354" s="97" t="s">
        <v>394</v>
      </c>
      <c r="L354" s="97"/>
    </row>
    <row r="355" spans="3:12" x14ac:dyDescent="0.25">
      <c r="C355" s="140" t="s">
        <v>2638</v>
      </c>
      <c r="D355" s="157">
        <v>61.87</v>
      </c>
      <c r="E355" s="686">
        <v>58.480220675944302</v>
      </c>
      <c r="F355" s="692">
        <f t="shared" si="23"/>
        <v>3618.1712532206739</v>
      </c>
      <c r="G355" s="160" t="s">
        <v>1508</v>
      </c>
      <c r="H355" s="141" t="s">
        <v>683</v>
      </c>
      <c r="I355" s="129" t="str">
        <f>VLOOKUP(H355,Presupuesto!$B$11:$C$565,2,0)</f>
        <v>MANTENIMIENTO Y REPARACION DE OBRAS CIVILES EINSTALACIONES VARIAS</v>
      </c>
      <c r="J355" s="215" t="s">
        <v>1364</v>
      </c>
      <c r="K355" s="97" t="s">
        <v>394</v>
      </c>
      <c r="L355" s="97"/>
    </row>
    <row r="356" spans="3:12" x14ac:dyDescent="0.25">
      <c r="C356" s="140" t="s">
        <v>2639</v>
      </c>
      <c r="D356" s="157">
        <v>15</v>
      </c>
      <c r="E356" s="686">
        <v>100</v>
      </c>
      <c r="F356" s="692">
        <f t="shared" si="23"/>
        <v>1500</v>
      </c>
      <c r="G356" s="160" t="s">
        <v>1508</v>
      </c>
      <c r="H356" s="141" t="s">
        <v>683</v>
      </c>
      <c r="I356" s="129" t="str">
        <f>VLOOKUP(H356,Presupuesto!$B$11:$C$565,2,0)</f>
        <v>MANTENIMIENTO Y REPARACION DE OBRAS CIVILES EINSTALACIONES VARIAS</v>
      </c>
      <c r="J356" s="215" t="s">
        <v>1364</v>
      </c>
      <c r="K356" s="97" t="s">
        <v>394</v>
      </c>
      <c r="L356" s="97"/>
    </row>
    <row r="357" spans="3:12" x14ac:dyDescent="0.25">
      <c r="C357" s="140" t="s">
        <v>2640</v>
      </c>
      <c r="D357" s="157">
        <v>48</v>
      </c>
      <c r="E357" s="686">
        <v>1758.95518324607</v>
      </c>
      <c r="F357" s="692">
        <f t="shared" si="23"/>
        <v>84429.848795811355</v>
      </c>
      <c r="G357" s="160" t="s">
        <v>1508</v>
      </c>
      <c r="H357" s="141" t="s">
        <v>683</v>
      </c>
      <c r="I357" s="129" t="str">
        <f>VLOOKUP(H357,Presupuesto!$B$11:$C$565,2,0)</f>
        <v>MANTENIMIENTO Y REPARACION DE OBRAS CIVILES EINSTALACIONES VARIAS</v>
      </c>
      <c r="J357" s="215" t="s">
        <v>1364</v>
      </c>
      <c r="K357" s="97" t="s">
        <v>394</v>
      </c>
      <c r="L357" s="97"/>
    </row>
    <row r="358" spans="3:12" x14ac:dyDescent="0.25">
      <c r="C358" s="140" t="s">
        <v>2641</v>
      </c>
      <c r="D358" s="157">
        <v>0</v>
      </c>
      <c r="E358" s="686">
        <v>97689</v>
      </c>
      <c r="F358" s="692">
        <f t="shared" si="23"/>
        <v>0</v>
      </c>
      <c r="G358" s="160"/>
      <c r="H358" s="141" t="s">
        <v>683</v>
      </c>
      <c r="I358" s="129" t="str">
        <f>VLOOKUP(H358,Presupuesto!$B$11:$C$565,2,0)</f>
        <v>MANTENIMIENTO Y REPARACION DE OBRAS CIVILES EINSTALACIONES VARIAS</v>
      </c>
      <c r="J358" s="215" t="s">
        <v>1364</v>
      </c>
      <c r="K358" s="97" t="s">
        <v>394</v>
      </c>
      <c r="L358" s="97"/>
    </row>
    <row r="359" spans="3:12" x14ac:dyDescent="0.25">
      <c r="C359" s="140" t="s">
        <v>2642</v>
      </c>
      <c r="D359" s="157">
        <v>45</v>
      </c>
      <c r="E359" s="686">
        <v>1200</v>
      </c>
      <c r="F359" s="692">
        <f t="shared" si="23"/>
        <v>54000</v>
      </c>
      <c r="G359" s="160" t="s">
        <v>1508</v>
      </c>
      <c r="H359" s="141" t="s">
        <v>683</v>
      </c>
      <c r="I359" s="129" t="str">
        <f>VLOOKUP(H359,Presupuesto!$B$11:$C$565,2,0)</f>
        <v>MANTENIMIENTO Y REPARACION DE OBRAS CIVILES EINSTALACIONES VARIAS</v>
      </c>
      <c r="J359" s="215" t="s">
        <v>1364</v>
      </c>
      <c r="K359" s="97" t="s">
        <v>394</v>
      </c>
      <c r="L359" s="97"/>
    </row>
    <row r="360" spans="3:12" x14ac:dyDescent="0.25">
      <c r="C360" s="140" t="s">
        <v>2643</v>
      </c>
      <c r="D360" s="157">
        <v>9</v>
      </c>
      <c r="E360" s="686">
        <v>250</v>
      </c>
      <c r="F360" s="692">
        <f t="shared" si="23"/>
        <v>2250</v>
      </c>
      <c r="G360" s="160" t="s">
        <v>1508</v>
      </c>
      <c r="H360" s="141" t="s">
        <v>683</v>
      </c>
      <c r="I360" s="129" t="str">
        <f>VLOOKUP(H360,Presupuesto!$B$11:$C$565,2,0)</f>
        <v>MANTENIMIENTO Y REPARACION DE OBRAS CIVILES EINSTALACIONES VARIAS</v>
      </c>
      <c r="J360" s="215" t="s">
        <v>1364</v>
      </c>
      <c r="K360" s="97" t="s">
        <v>394</v>
      </c>
      <c r="L360" s="97"/>
    </row>
    <row r="361" spans="3:12" x14ac:dyDescent="0.25">
      <c r="C361" s="634" t="s">
        <v>2644</v>
      </c>
      <c r="D361" s="576">
        <v>1</v>
      </c>
      <c r="E361" s="688">
        <v>5000</v>
      </c>
      <c r="F361" s="695">
        <f t="shared" si="23"/>
        <v>5000</v>
      </c>
      <c r="G361" s="164" t="s">
        <v>1508</v>
      </c>
      <c r="H361" s="675" t="s">
        <v>683</v>
      </c>
      <c r="I361" s="690" t="str">
        <f>VLOOKUP(H361,Presupuesto!$B$11:$C$565,2,0)</f>
        <v>MANTENIMIENTO Y REPARACION DE OBRAS CIVILES EINSTALACIONES VARIAS</v>
      </c>
      <c r="J361" s="215" t="s">
        <v>1364</v>
      </c>
      <c r="K361" s="97" t="s">
        <v>394</v>
      </c>
      <c r="L361" s="97"/>
    </row>
    <row r="363" spans="3:12" ht="15.75" thickBot="1" x14ac:dyDescent="0.3"/>
    <row r="364" spans="3:12" ht="15.75" thickBot="1" x14ac:dyDescent="0.3">
      <c r="C364" s="156" t="s">
        <v>53</v>
      </c>
      <c r="D364" s="352">
        <f>SUM(F371:F376)</f>
        <v>247457.92126684022</v>
      </c>
      <c r="E364" s="437"/>
      <c r="F364" s="70"/>
      <c r="G364" s="78"/>
      <c r="H364" s="70"/>
      <c r="I364" s="70"/>
      <c r="J364" s="437"/>
      <c r="K364" s="437"/>
      <c r="L364" s="437"/>
    </row>
    <row r="365" spans="3:12" x14ac:dyDescent="0.25">
      <c r="C365" s="70"/>
      <c r="D365" s="31"/>
      <c r="E365" s="92"/>
      <c r="F365" s="92"/>
      <c r="G365" s="92"/>
      <c r="H365" s="75"/>
      <c r="I365" s="75"/>
      <c r="J365" s="75"/>
      <c r="K365" s="111"/>
      <c r="L365" s="437"/>
    </row>
    <row r="366" spans="3:12" ht="15.75" x14ac:dyDescent="0.25">
      <c r="C366" s="296" t="s">
        <v>392</v>
      </c>
      <c r="D366" s="350">
        <f>'11. Gestion Administrativa'!E22</f>
        <v>11.08</v>
      </c>
      <c r="E366" s="92"/>
      <c r="F366" s="92"/>
      <c r="G366" s="92"/>
      <c r="H366" s="75"/>
      <c r="I366" s="75"/>
      <c r="J366" s="75"/>
      <c r="K366" s="111"/>
      <c r="L366" s="437"/>
    </row>
    <row r="367" spans="3:12" ht="18.75" x14ac:dyDescent="0.25">
      <c r="C367" s="207"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 xml:space="preserve">Trabajos de infraestructura a realizar según recomendaciones del Benemérito Cuerpo de Bomberos de Honduras. </v>
      </c>
      <c r="D367" s="31"/>
      <c r="E367" s="92"/>
      <c r="F367" s="92"/>
      <c r="G367" s="92"/>
      <c r="H367" s="75"/>
      <c r="I367" s="75"/>
      <c r="J367" s="75"/>
      <c r="K367" s="111"/>
      <c r="L367" s="437"/>
    </row>
    <row r="368" spans="3:12" x14ac:dyDescent="0.25">
      <c r="C368" s="437"/>
      <c r="D368" s="437"/>
      <c r="E368" s="92"/>
      <c r="F368" s="92"/>
      <c r="G368" s="92"/>
      <c r="H368" s="75"/>
      <c r="I368" s="75"/>
      <c r="J368" s="75"/>
      <c r="K368" s="111"/>
      <c r="L368" s="437"/>
    </row>
    <row r="369" spans="3:12" ht="15.75" thickBot="1" x14ac:dyDescent="0.3">
      <c r="C369" s="437"/>
      <c r="D369" s="437"/>
      <c r="E369" s="437"/>
      <c r="F369" s="92"/>
      <c r="G369" s="75"/>
      <c r="H369" s="75"/>
      <c r="I369" s="75"/>
      <c r="J369" s="437"/>
      <c r="K369" s="437"/>
      <c r="L369" s="437"/>
    </row>
    <row r="370" spans="3:12" ht="15.75" thickBot="1" x14ac:dyDescent="0.3">
      <c r="C370" s="128" t="s">
        <v>44</v>
      </c>
      <c r="D370" s="133" t="s">
        <v>55</v>
      </c>
      <c r="E370" s="135" t="s">
        <v>57</v>
      </c>
      <c r="F370" s="134" t="s">
        <v>27</v>
      </c>
      <c r="G370" s="132" t="s">
        <v>131</v>
      </c>
      <c r="H370" s="135" t="s">
        <v>46</v>
      </c>
      <c r="I370" s="132" t="s">
        <v>132</v>
      </c>
      <c r="J370" s="132" t="s">
        <v>410</v>
      </c>
      <c r="K370" s="132" t="s">
        <v>411</v>
      </c>
      <c r="L370" s="132" t="s">
        <v>121</v>
      </c>
    </row>
    <row r="371" spans="3:12" x14ac:dyDescent="0.25">
      <c r="C371" s="629" t="s">
        <v>2637</v>
      </c>
      <c r="D371" s="157">
        <v>41.98</v>
      </c>
      <c r="E371" s="680">
        <v>183.91856164383501</v>
      </c>
      <c r="F371" s="692">
        <f t="shared" ref="F371:F376" si="24">D371*E371</f>
        <v>7720.901217808193</v>
      </c>
      <c r="G371" s="160" t="s">
        <v>1508</v>
      </c>
      <c r="H371" s="141" t="s">
        <v>683</v>
      </c>
      <c r="I371" s="129" t="str">
        <f>VLOOKUP(H371,Presupuesto!$B$11:$C$565,2,0)</f>
        <v>MANTENIMIENTO Y REPARACION DE OBRAS CIVILES EINSTALACIONES VARIAS</v>
      </c>
      <c r="J371" s="215" t="s">
        <v>1364</v>
      </c>
      <c r="K371" s="97" t="s">
        <v>396</v>
      </c>
      <c r="L371" s="97"/>
    </row>
    <row r="372" spans="3:12" x14ac:dyDescent="0.25">
      <c r="C372" s="140" t="s">
        <v>2638</v>
      </c>
      <c r="D372" s="157">
        <v>61.87</v>
      </c>
      <c r="E372" s="686">
        <v>58.480220675944302</v>
      </c>
      <c r="F372" s="692">
        <f t="shared" si="24"/>
        <v>3618.1712532206739</v>
      </c>
      <c r="G372" s="160" t="s">
        <v>1508</v>
      </c>
      <c r="H372" s="141" t="s">
        <v>683</v>
      </c>
      <c r="I372" s="129" t="str">
        <f>VLOOKUP(H372,Presupuesto!$B$11:$C$565,2,0)</f>
        <v>MANTENIMIENTO Y REPARACION DE OBRAS CIVILES EINSTALACIONES VARIAS</v>
      </c>
      <c r="J372" s="215" t="s">
        <v>1364</v>
      </c>
      <c r="K372" s="97" t="s">
        <v>396</v>
      </c>
      <c r="L372" s="97"/>
    </row>
    <row r="373" spans="3:12" x14ac:dyDescent="0.25">
      <c r="C373" s="140" t="s">
        <v>2639</v>
      </c>
      <c r="D373" s="157">
        <v>0</v>
      </c>
      <c r="E373" s="686">
        <v>100</v>
      </c>
      <c r="F373" s="692">
        <f t="shared" si="24"/>
        <v>0</v>
      </c>
      <c r="G373" s="160" t="s">
        <v>1508</v>
      </c>
      <c r="H373" s="141" t="s">
        <v>683</v>
      </c>
      <c r="I373" s="129" t="str">
        <f>VLOOKUP(H373,Presupuesto!$B$11:$C$565,2,0)</f>
        <v>MANTENIMIENTO Y REPARACION DE OBRAS CIVILES EINSTALACIONES VARIAS</v>
      </c>
      <c r="J373" s="215" t="s">
        <v>1364</v>
      </c>
      <c r="K373" s="97" t="s">
        <v>396</v>
      </c>
      <c r="L373" s="97"/>
    </row>
    <row r="374" spans="3:12" x14ac:dyDescent="0.25">
      <c r="C374" s="140" t="s">
        <v>2640</v>
      </c>
      <c r="D374" s="157">
        <v>48</v>
      </c>
      <c r="E374" s="686">
        <v>1758.95518324607</v>
      </c>
      <c r="F374" s="692">
        <f t="shared" si="24"/>
        <v>84429.848795811355</v>
      </c>
      <c r="G374" s="160" t="s">
        <v>1508</v>
      </c>
      <c r="H374" s="141" t="s">
        <v>683</v>
      </c>
      <c r="I374" s="129" t="str">
        <f>VLOOKUP(H374,Presupuesto!$B$11:$C$565,2,0)</f>
        <v>MANTENIMIENTO Y REPARACION DE OBRAS CIVILES EINSTALACIONES VARIAS</v>
      </c>
      <c r="J374" s="215" t="s">
        <v>1364</v>
      </c>
      <c r="K374" s="97" t="s">
        <v>396</v>
      </c>
      <c r="L374" s="97"/>
    </row>
    <row r="375" spans="3:12" x14ac:dyDescent="0.25">
      <c r="C375" s="140" t="s">
        <v>2641</v>
      </c>
      <c r="D375" s="157">
        <v>1</v>
      </c>
      <c r="E375" s="686">
        <v>97689</v>
      </c>
      <c r="F375" s="692">
        <f t="shared" si="24"/>
        <v>97689</v>
      </c>
      <c r="G375" s="160" t="s">
        <v>1508</v>
      </c>
      <c r="H375" s="141" t="s">
        <v>683</v>
      </c>
      <c r="I375" s="129" t="str">
        <f>VLOOKUP(H375,Presupuesto!$B$11:$C$565,2,0)</f>
        <v>MANTENIMIENTO Y REPARACION DE OBRAS CIVILES EINSTALACIONES VARIAS</v>
      </c>
      <c r="J375" s="215" t="s">
        <v>1364</v>
      </c>
      <c r="K375" s="97" t="s">
        <v>396</v>
      </c>
      <c r="L375" s="97"/>
    </row>
    <row r="376" spans="3:12" x14ac:dyDescent="0.25">
      <c r="C376" s="140" t="s">
        <v>2642</v>
      </c>
      <c r="D376" s="157">
        <v>45</v>
      </c>
      <c r="E376" s="686">
        <v>1200</v>
      </c>
      <c r="F376" s="692">
        <f t="shared" si="24"/>
        <v>54000</v>
      </c>
      <c r="G376" s="160" t="s">
        <v>1508</v>
      </c>
      <c r="H376" s="141" t="s">
        <v>683</v>
      </c>
      <c r="I376" s="129" t="str">
        <f>VLOOKUP(H376,Presupuesto!$B$11:$C$565,2,0)</f>
        <v>MANTENIMIENTO Y REPARACION DE OBRAS CIVILES EINSTALACIONES VARIAS</v>
      </c>
      <c r="J376" s="215" t="s">
        <v>1364</v>
      </c>
      <c r="K376" s="97" t="s">
        <v>396</v>
      </c>
      <c r="L376" s="97"/>
    </row>
    <row r="378" spans="3:12" ht="15.75" thickBot="1" x14ac:dyDescent="0.3"/>
    <row r="379" spans="3:12" ht="15.75" thickBot="1" x14ac:dyDescent="0.3">
      <c r="C379" s="156" t="s">
        <v>53</v>
      </c>
      <c r="D379" s="352">
        <f>SUM(F386:F391)</f>
        <v>149750.52941067584</v>
      </c>
      <c r="E379" s="437"/>
      <c r="F379" s="70"/>
      <c r="G379" s="78"/>
      <c r="H379" s="70"/>
      <c r="I379" s="70"/>
      <c r="J379" s="437"/>
      <c r="K379" s="437"/>
      <c r="L379" s="437"/>
    </row>
    <row r="380" spans="3:12" x14ac:dyDescent="0.25">
      <c r="C380" s="70"/>
      <c r="D380" s="31"/>
      <c r="E380" s="92"/>
      <c r="F380" s="92"/>
      <c r="G380" s="92"/>
      <c r="H380" s="75"/>
      <c r="I380" s="75"/>
      <c r="J380" s="75"/>
      <c r="K380" s="111"/>
      <c r="L380" s="437"/>
    </row>
    <row r="381" spans="3:12" ht="15.75" x14ac:dyDescent="0.25">
      <c r="C381" s="296" t="s">
        <v>392</v>
      </c>
      <c r="D381" s="350">
        <f>'11. Gestion Administrativa'!E22</f>
        <v>11.08</v>
      </c>
      <c r="E381" s="92"/>
      <c r="F381" s="92"/>
      <c r="G381" s="92"/>
      <c r="H381" s="75"/>
      <c r="I381" s="75"/>
      <c r="J381" s="75"/>
      <c r="K381" s="111"/>
      <c r="L381" s="437"/>
    </row>
    <row r="382" spans="3:12" ht="18.75" x14ac:dyDescent="0.25">
      <c r="C382" s="207" t="str">
        <f>IFERROR(VLOOKUP(D381,'1. Desarrollo e Innov. Curricu.'!$E:$F,2,FALSE),IFERROR(VLOOKUP(D381,'2. Investigación Científica'!$E:$F,2,FALSE),IFERROR(VLOOKUP(D381,'3. Vinculación Univ. Sociedad'!$E:$F,2,FALSE),IFERROR(VLOOKUP(D381,'4. Docencia y Profesorado Univ.'!$E:$F,2,FALSE),IFERROR(VLOOKUP(D381,'5. Estudiantes y Graduados'!$E:$F,2,FALSE),IFERROR(VLOOKUP(D381,'11. Gestion Administrativa'!$E:$F,2,FALSE),IFERROR(VLOOKUP(D381,'13. Gestión Académica'!$E:$F,2,FALSE),IFERROR(VLOOKUP(D381,'8. Asegura. de la Calid. y M'!$E:$F,2,FALSE),IFERROR(VLOOKUP(D381,'6. Gestión del Conocimiento'!$E:$F,2,FALSE),IFERROR(VLOOKUP(D381,'15. Gobernabilidad y Proceso...'!$E:$F,2,FALSE),IFERROR(VLOOKUP(D381,'12. Gestión del Talento Humano'!$E:$F,2,FALSE),IFERROR(VLOOKUP(D381,'14. Internacional... de la E.S.'!$E:$F,2,FALSE),IFERROR(VLOOKUP(D381,'10. Posgrado'!$E:$F,2,FALSE),IFERROR(VLOOKUP(D381,'17. Gestión TIC'!$E:$F,2,FALSE),IFERROR(VLOOKUP(D381,'16. Desa. del Sistema Educ.Sup.'!$E:$F,2,FALSE),IFERROR(VLOOKUP(D381,'9. Cultura de Inno. Insti...'!$E:$F,2,FALSE),VLOOKUP(D381,'7. Lo Esencial de la Reforma U.'!$E:$F,2,0)))))))))))))))))</f>
        <v xml:space="preserve">Trabajos de infraestructura a realizar según recomendaciones del Benemérito Cuerpo de Bomberos de Honduras. </v>
      </c>
      <c r="D382" s="31"/>
      <c r="E382" s="92"/>
      <c r="F382" s="92"/>
      <c r="G382" s="92"/>
      <c r="H382" s="75"/>
      <c r="I382" s="75"/>
      <c r="J382" s="75"/>
      <c r="K382" s="111"/>
      <c r="L382" s="437"/>
    </row>
    <row r="383" spans="3:12" x14ac:dyDescent="0.25">
      <c r="C383" s="437"/>
      <c r="D383" s="437"/>
      <c r="E383" s="92"/>
      <c r="F383" s="92"/>
      <c r="G383" s="92"/>
      <c r="H383" s="75"/>
      <c r="I383" s="75"/>
      <c r="J383" s="75"/>
      <c r="K383" s="111"/>
      <c r="L383" s="437"/>
    </row>
    <row r="384" spans="3:12" ht="15.75" thickBot="1" x14ac:dyDescent="0.3">
      <c r="C384" s="437"/>
      <c r="D384" s="437"/>
      <c r="E384" s="437"/>
      <c r="F384" s="92"/>
      <c r="G384" s="75"/>
      <c r="H384" s="75"/>
      <c r="I384" s="75"/>
      <c r="J384" s="437"/>
      <c r="K384" s="437"/>
      <c r="L384" s="437"/>
    </row>
    <row r="385" spans="3:12" ht="15.75" thickBot="1" x14ac:dyDescent="0.3">
      <c r="C385" s="128" t="s">
        <v>44</v>
      </c>
      <c r="D385" s="133" t="s">
        <v>55</v>
      </c>
      <c r="E385" s="135" t="s">
        <v>57</v>
      </c>
      <c r="F385" s="134" t="s">
        <v>27</v>
      </c>
      <c r="G385" s="132" t="s">
        <v>131</v>
      </c>
      <c r="H385" s="135" t="s">
        <v>46</v>
      </c>
      <c r="I385" s="132" t="s">
        <v>132</v>
      </c>
      <c r="J385" s="132" t="s">
        <v>410</v>
      </c>
      <c r="K385" s="132" t="s">
        <v>411</v>
      </c>
      <c r="L385" s="132" t="s">
        <v>121</v>
      </c>
    </row>
    <row r="386" spans="3:12" x14ac:dyDescent="0.25">
      <c r="C386" s="629" t="s">
        <v>2637</v>
      </c>
      <c r="D386" s="157">
        <v>41.88</v>
      </c>
      <c r="E386" s="680">
        <v>183.91856164383501</v>
      </c>
      <c r="F386" s="692">
        <f t="shared" ref="F386:F391" si="25">D386*E386</f>
        <v>7702.5093616438107</v>
      </c>
      <c r="G386" s="160" t="s">
        <v>1508</v>
      </c>
      <c r="H386" s="141" t="s">
        <v>683</v>
      </c>
      <c r="I386" s="129" t="str">
        <f>VLOOKUP(H386,Presupuesto!$B$11:$C$565,2,0)</f>
        <v>MANTENIMIENTO Y REPARACION DE OBRAS CIVILES EINSTALACIONES VARIAS</v>
      </c>
      <c r="J386" s="215" t="s">
        <v>1364</v>
      </c>
      <c r="K386" s="97" t="s">
        <v>399</v>
      </c>
      <c r="L386" s="97"/>
    </row>
    <row r="387" spans="3:12" x14ac:dyDescent="0.25">
      <c r="C387" s="140" t="s">
        <v>2638</v>
      </c>
      <c r="D387" s="157">
        <v>61.87</v>
      </c>
      <c r="E387" s="686">
        <v>58.480220675944302</v>
      </c>
      <c r="F387" s="692">
        <f t="shared" si="25"/>
        <v>3618.1712532206739</v>
      </c>
      <c r="G387" s="160" t="s">
        <v>1508</v>
      </c>
      <c r="H387" s="141" t="s">
        <v>683</v>
      </c>
      <c r="I387" s="129" t="str">
        <f>VLOOKUP(H387,Presupuesto!$B$11:$C$565,2,0)</f>
        <v>MANTENIMIENTO Y REPARACION DE OBRAS CIVILES EINSTALACIONES VARIAS</v>
      </c>
      <c r="J387" s="215" t="s">
        <v>1364</v>
      </c>
      <c r="K387" s="97" t="s">
        <v>399</v>
      </c>
      <c r="L387" s="97"/>
    </row>
    <row r="388" spans="3:12" x14ac:dyDescent="0.25">
      <c r="C388" s="140" t="s">
        <v>2639</v>
      </c>
      <c r="D388" s="157">
        <v>0</v>
      </c>
      <c r="E388" s="686">
        <v>100</v>
      </c>
      <c r="F388" s="692">
        <f t="shared" si="25"/>
        <v>0</v>
      </c>
      <c r="G388" s="160"/>
      <c r="H388" s="141" t="s">
        <v>683</v>
      </c>
      <c r="I388" s="129" t="str">
        <f>VLOOKUP(H388,Presupuesto!$B$11:$C$565,2,0)</f>
        <v>MANTENIMIENTO Y REPARACION DE OBRAS CIVILES EINSTALACIONES VARIAS</v>
      </c>
      <c r="J388" s="215" t="s">
        <v>1364</v>
      </c>
      <c r="K388" s="97" t="s">
        <v>399</v>
      </c>
      <c r="L388" s="97"/>
    </row>
    <row r="389" spans="3:12" x14ac:dyDescent="0.25">
      <c r="C389" s="140" t="s">
        <v>2640</v>
      </c>
      <c r="D389" s="157">
        <v>48</v>
      </c>
      <c r="E389" s="686">
        <v>1758.95518324607</v>
      </c>
      <c r="F389" s="692">
        <f t="shared" si="25"/>
        <v>84429.848795811355</v>
      </c>
      <c r="G389" s="160" t="s">
        <v>1508</v>
      </c>
      <c r="H389" s="141" t="s">
        <v>683</v>
      </c>
      <c r="I389" s="129" t="str">
        <f>VLOOKUP(H389,Presupuesto!$B$11:$C$565,2,0)</f>
        <v>MANTENIMIENTO Y REPARACION DE OBRAS CIVILES EINSTALACIONES VARIAS</v>
      </c>
      <c r="J389" s="215" t="s">
        <v>1364</v>
      </c>
      <c r="K389" s="97" t="s">
        <v>399</v>
      </c>
      <c r="L389" s="97"/>
    </row>
    <row r="390" spans="3:12" x14ac:dyDescent="0.25">
      <c r="C390" s="140" t="s">
        <v>2641</v>
      </c>
      <c r="D390" s="157">
        <v>0</v>
      </c>
      <c r="E390" s="686">
        <v>97689</v>
      </c>
      <c r="F390" s="692">
        <f t="shared" si="25"/>
        <v>0</v>
      </c>
      <c r="G390" s="160"/>
      <c r="H390" s="141" t="s">
        <v>683</v>
      </c>
      <c r="I390" s="129" t="str">
        <f>VLOOKUP(H390,Presupuesto!$B$11:$C$565,2,0)</f>
        <v>MANTENIMIENTO Y REPARACION DE OBRAS CIVILES EINSTALACIONES VARIAS</v>
      </c>
      <c r="J390" s="215" t="s">
        <v>1364</v>
      </c>
      <c r="K390" s="97" t="s">
        <v>399</v>
      </c>
      <c r="L390" s="97"/>
    </row>
    <row r="391" spans="3:12" x14ac:dyDescent="0.25">
      <c r="C391" s="140" t="s">
        <v>2642</v>
      </c>
      <c r="D391" s="157">
        <v>45</v>
      </c>
      <c r="E391" s="686">
        <v>1200</v>
      </c>
      <c r="F391" s="692">
        <f t="shared" si="25"/>
        <v>54000</v>
      </c>
      <c r="G391" s="160" t="s">
        <v>1508</v>
      </c>
      <c r="H391" s="141" t="s">
        <v>683</v>
      </c>
      <c r="I391" s="129" t="str">
        <f>VLOOKUP(H391,Presupuesto!$B$11:$C$565,2,0)</f>
        <v>MANTENIMIENTO Y REPARACION DE OBRAS CIVILES EINSTALACIONES VARIAS</v>
      </c>
      <c r="J391" s="215" t="s">
        <v>1364</v>
      </c>
      <c r="K391" s="97" t="s">
        <v>399</v>
      </c>
      <c r="L391" s="97"/>
    </row>
    <row r="393" spans="3:12" ht="15.75" thickBot="1" x14ac:dyDescent="0.3"/>
    <row r="394" spans="3:12" ht="15.75" thickBot="1" x14ac:dyDescent="0.3">
      <c r="C394" s="156" t="s">
        <v>53</v>
      </c>
      <c r="D394" s="352">
        <f>SUM(F401:F406)</f>
        <v>144492.05571710202</v>
      </c>
      <c r="E394" s="437"/>
      <c r="F394" s="70"/>
      <c r="G394" s="78"/>
      <c r="H394" s="70"/>
      <c r="I394" s="70"/>
      <c r="J394" s="437"/>
      <c r="K394" s="437"/>
      <c r="L394" s="437"/>
    </row>
    <row r="395" spans="3:12" x14ac:dyDescent="0.25">
      <c r="C395" s="70"/>
      <c r="D395" s="31"/>
      <c r="E395" s="92"/>
      <c r="F395" s="92"/>
      <c r="G395" s="92"/>
      <c r="H395" s="75"/>
      <c r="I395" s="75"/>
      <c r="J395" s="75"/>
      <c r="K395" s="111"/>
      <c r="L395" s="437"/>
    </row>
    <row r="396" spans="3:12" ht="15.75" x14ac:dyDescent="0.25">
      <c r="C396" s="296" t="s">
        <v>392</v>
      </c>
      <c r="D396" s="350">
        <f>'11. Gestion Administrativa'!E22</f>
        <v>11.08</v>
      </c>
      <c r="E396" s="92"/>
      <c r="F396" s="92"/>
      <c r="G396" s="92"/>
      <c r="H396" s="75"/>
      <c r="I396" s="75"/>
      <c r="J396" s="75"/>
      <c r="K396" s="111"/>
      <c r="L396" s="437"/>
    </row>
    <row r="397" spans="3:12" ht="18.75" x14ac:dyDescent="0.25">
      <c r="C397" s="207" t="str">
        <f>IFERROR(VLOOKUP(D396,'1. Desarrollo e Innov. Curricu.'!$E:$F,2,FALSE),IFERROR(VLOOKUP(D396,'2. Investigación Científica'!$E:$F,2,FALSE),IFERROR(VLOOKUP(D396,'3. Vinculación Univ. Sociedad'!$E:$F,2,FALSE),IFERROR(VLOOKUP(D396,'4. Docencia y Profesorado Univ.'!$E:$F,2,FALSE),IFERROR(VLOOKUP(D396,'5. Estudiantes y Graduados'!$E:$F,2,FALSE),IFERROR(VLOOKUP(D396,'11. Gestion Administrativa'!$E:$F,2,FALSE),IFERROR(VLOOKUP(D396,'13. Gestión Académica'!$E:$F,2,FALSE),IFERROR(VLOOKUP(D396,'8. Asegura. de la Calid. y M'!$E:$F,2,FALSE),IFERROR(VLOOKUP(D396,'6. Gestión del Conocimiento'!$E:$F,2,FALSE),IFERROR(VLOOKUP(D396,'15. Gobernabilidad y Proceso...'!$E:$F,2,FALSE),IFERROR(VLOOKUP(D396,'12. Gestión del Talento Humano'!$E:$F,2,FALSE),IFERROR(VLOOKUP(D396,'14. Internacional... de la E.S.'!$E:$F,2,FALSE),IFERROR(VLOOKUP(D396,'10. Posgrado'!$E:$F,2,FALSE),IFERROR(VLOOKUP(D396,'17. Gestión TIC'!$E:$F,2,FALSE),IFERROR(VLOOKUP(D396,'16. Desa. del Sistema Educ.Sup.'!$E:$F,2,FALSE),IFERROR(VLOOKUP(D396,'9. Cultura de Inno. Insti...'!$E:$F,2,FALSE),VLOOKUP(D396,'7. Lo Esencial de la Reforma U.'!$E:$F,2,0)))))))))))))))))</f>
        <v xml:space="preserve">Trabajos de infraestructura a realizar según recomendaciones del Benemérito Cuerpo de Bomberos de Honduras. </v>
      </c>
      <c r="D397" s="31"/>
      <c r="E397" s="92"/>
      <c r="F397" s="92"/>
      <c r="G397" s="92"/>
      <c r="H397" s="75"/>
      <c r="I397" s="75"/>
      <c r="J397" s="75"/>
      <c r="K397" s="111"/>
      <c r="L397" s="437"/>
    </row>
    <row r="398" spans="3:12" x14ac:dyDescent="0.25">
      <c r="C398" s="437"/>
      <c r="D398" s="437"/>
      <c r="E398" s="92"/>
      <c r="F398" s="92"/>
      <c r="G398" s="92"/>
      <c r="H398" s="75"/>
      <c r="I398" s="75"/>
      <c r="J398" s="75"/>
      <c r="K398" s="111"/>
      <c r="L398" s="437"/>
    </row>
    <row r="399" spans="3:12" ht="15.75" thickBot="1" x14ac:dyDescent="0.3">
      <c r="C399" s="437"/>
      <c r="D399" s="437"/>
      <c r="E399" s="437"/>
      <c r="F399" s="92"/>
      <c r="G399" s="75"/>
      <c r="H399" s="75"/>
      <c r="I399" s="75"/>
      <c r="J399" s="437"/>
      <c r="K399" s="437"/>
      <c r="L399" s="437"/>
    </row>
    <row r="400" spans="3:12" ht="15.75" thickBot="1" x14ac:dyDescent="0.3">
      <c r="C400" s="128" t="s">
        <v>44</v>
      </c>
      <c r="D400" s="133" t="s">
        <v>55</v>
      </c>
      <c r="E400" s="135" t="s">
        <v>57</v>
      </c>
      <c r="F400" s="134" t="s">
        <v>27</v>
      </c>
      <c r="G400" s="132" t="s">
        <v>131</v>
      </c>
      <c r="H400" s="135" t="s">
        <v>46</v>
      </c>
      <c r="I400" s="132" t="s">
        <v>132</v>
      </c>
      <c r="J400" s="132" t="s">
        <v>410</v>
      </c>
      <c r="K400" s="132" t="s">
        <v>411</v>
      </c>
      <c r="L400" s="132" t="s">
        <v>121</v>
      </c>
    </row>
    <row r="401" spans="3:12" x14ac:dyDescent="0.25">
      <c r="C401" s="629" t="s">
        <v>2637</v>
      </c>
      <c r="D401" s="157">
        <v>41.98</v>
      </c>
      <c r="E401" s="680">
        <v>183.91856164383501</v>
      </c>
      <c r="F401" s="692">
        <f t="shared" ref="F401:F406" si="26">D401*E401</f>
        <v>7720.901217808193</v>
      </c>
      <c r="G401" s="160" t="s">
        <v>1508</v>
      </c>
      <c r="H401" s="141" t="s">
        <v>683</v>
      </c>
      <c r="I401" s="129" t="str">
        <f>VLOOKUP(H401,Presupuesto!$B$11:$C$565,2,0)</f>
        <v>MANTENIMIENTO Y REPARACION DE OBRAS CIVILES EINSTALACIONES VARIAS</v>
      </c>
      <c r="J401" s="215" t="s">
        <v>1364</v>
      </c>
      <c r="K401" s="97" t="s">
        <v>402</v>
      </c>
      <c r="L401" s="97"/>
    </row>
    <row r="402" spans="3:12" x14ac:dyDescent="0.25">
      <c r="C402" s="140" t="s">
        <v>2638</v>
      </c>
      <c r="D402" s="157">
        <v>61.87</v>
      </c>
      <c r="E402" s="686">
        <v>58.480220675944302</v>
      </c>
      <c r="F402" s="692">
        <f t="shared" si="26"/>
        <v>3618.1712532206739</v>
      </c>
      <c r="G402" s="160" t="s">
        <v>1508</v>
      </c>
      <c r="H402" s="141" t="s">
        <v>683</v>
      </c>
      <c r="I402" s="129" t="str">
        <f>VLOOKUP(H402,Presupuesto!$B$11:$C$565,2,0)</f>
        <v>MANTENIMIENTO Y REPARACION DE OBRAS CIVILES EINSTALACIONES VARIAS</v>
      </c>
      <c r="J402" s="215" t="s">
        <v>1364</v>
      </c>
      <c r="K402" s="97" t="s">
        <v>402</v>
      </c>
      <c r="L402" s="97"/>
    </row>
    <row r="403" spans="3:12" x14ac:dyDescent="0.25">
      <c r="C403" s="140" t="s">
        <v>2639</v>
      </c>
      <c r="D403" s="157">
        <v>0</v>
      </c>
      <c r="E403" s="686">
        <v>100</v>
      </c>
      <c r="F403" s="692">
        <f t="shared" si="26"/>
        <v>0</v>
      </c>
      <c r="G403" s="160" t="s">
        <v>1508</v>
      </c>
      <c r="H403" s="141" t="s">
        <v>683</v>
      </c>
      <c r="I403" s="129" t="str">
        <f>VLOOKUP(H403,Presupuesto!$B$11:$C$565,2,0)</f>
        <v>MANTENIMIENTO Y REPARACION DE OBRAS CIVILES EINSTALACIONES VARIAS</v>
      </c>
      <c r="J403" s="215" t="s">
        <v>1364</v>
      </c>
      <c r="K403" s="97" t="s">
        <v>402</v>
      </c>
      <c r="L403" s="97"/>
    </row>
    <row r="404" spans="3:12" x14ac:dyDescent="0.25">
      <c r="C404" s="140" t="s">
        <v>2640</v>
      </c>
      <c r="D404" s="157">
        <v>45</v>
      </c>
      <c r="E404" s="686">
        <v>1758.95518324607</v>
      </c>
      <c r="F404" s="692">
        <f t="shared" si="26"/>
        <v>79152.983246073141</v>
      </c>
      <c r="G404" s="160" t="s">
        <v>1508</v>
      </c>
      <c r="H404" s="141" t="s">
        <v>683</v>
      </c>
      <c r="I404" s="129" t="str">
        <f>VLOOKUP(H404,Presupuesto!$B$11:$C$565,2,0)</f>
        <v>MANTENIMIENTO Y REPARACION DE OBRAS CIVILES EINSTALACIONES VARIAS</v>
      </c>
      <c r="J404" s="215" t="s">
        <v>1364</v>
      </c>
      <c r="K404" s="97" t="s">
        <v>402</v>
      </c>
      <c r="L404" s="97"/>
    </row>
    <row r="405" spans="3:12" x14ac:dyDescent="0.25">
      <c r="C405" s="140" t="s">
        <v>2641</v>
      </c>
      <c r="D405" s="157">
        <v>0</v>
      </c>
      <c r="E405" s="686">
        <v>97689</v>
      </c>
      <c r="F405" s="692">
        <f t="shared" si="26"/>
        <v>0</v>
      </c>
      <c r="G405" s="160" t="s">
        <v>1508</v>
      </c>
      <c r="H405" s="141" t="s">
        <v>683</v>
      </c>
      <c r="I405" s="129" t="str">
        <f>VLOOKUP(H405,Presupuesto!$B$11:$C$565,2,0)</f>
        <v>MANTENIMIENTO Y REPARACION DE OBRAS CIVILES EINSTALACIONES VARIAS</v>
      </c>
      <c r="J405" s="215" t="s">
        <v>1364</v>
      </c>
      <c r="K405" s="97" t="s">
        <v>402</v>
      </c>
      <c r="L405" s="97"/>
    </row>
    <row r="406" spans="3:12" x14ac:dyDescent="0.25">
      <c r="C406" s="140" t="s">
        <v>2642</v>
      </c>
      <c r="D406" s="157">
        <v>45</v>
      </c>
      <c r="E406" s="686">
        <v>1200</v>
      </c>
      <c r="F406" s="692">
        <f t="shared" si="26"/>
        <v>54000</v>
      </c>
      <c r="G406" s="160" t="s">
        <v>1508</v>
      </c>
      <c r="H406" s="141" t="s">
        <v>683</v>
      </c>
      <c r="I406" s="129" t="str">
        <f>VLOOKUP(H406,Presupuesto!$B$11:$C$565,2,0)</f>
        <v>MANTENIMIENTO Y REPARACION DE OBRAS CIVILES EINSTALACIONES VARIAS</v>
      </c>
      <c r="J406" s="215" t="s">
        <v>1364</v>
      </c>
      <c r="K406" s="97" t="s">
        <v>402</v>
      </c>
      <c r="L406" s="97"/>
    </row>
    <row r="409" spans="3:12" ht="15.75" thickBot="1" x14ac:dyDescent="0.3"/>
    <row r="410" spans="3:12" ht="15.75" thickBot="1" x14ac:dyDescent="0.3">
      <c r="C410" s="156" t="s">
        <v>53</v>
      </c>
      <c r="D410" s="352">
        <f>SUM(F417:F423)</f>
        <v>310634</v>
      </c>
      <c r="E410" s="437"/>
      <c r="F410" s="70"/>
      <c r="G410" s="78"/>
      <c r="H410" s="70"/>
      <c r="I410" s="70"/>
      <c r="J410" s="437"/>
      <c r="K410" s="437"/>
      <c r="L410" s="437"/>
    </row>
    <row r="411" spans="3:12" x14ac:dyDescent="0.25">
      <c r="C411" s="70"/>
      <c r="D411" s="31"/>
      <c r="E411" s="92"/>
      <c r="F411" s="92"/>
      <c r="G411" s="92"/>
      <c r="H411" s="75"/>
      <c r="I411" s="75"/>
      <c r="J411" s="75"/>
      <c r="K411" s="111"/>
      <c r="L411" s="437"/>
    </row>
    <row r="412" spans="3:12" ht="15.75" x14ac:dyDescent="0.25">
      <c r="C412" s="296" t="s">
        <v>392</v>
      </c>
      <c r="D412" s="350">
        <f>'11. Gestion Administrativa'!E23</f>
        <v>11.09</v>
      </c>
      <c r="E412" s="92"/>
      <c r="F412" s="92"/>
      <c r="G412" s="92"/>
      <c r="H412" s="75"/>
      <c r="I412" s="75"/>
      <c r="J412" s="75"/>
      <c r="K412" s="111"/>
      <c r="L412" s="437"/>
    </row>
    <row r="413" spans="3:12" ht="18.75" x14ac:dyDescent="0.25">
      <c r="C413" s="207" t="str">
        <f>IFERROR(VLOOKUP(D412,'1. Desarrollo e Innov. Curricu.'!$E:$F,2,FALSE),IFERROR(VLOOKUP(D412,'2. Investigación Científica'!$E:$F,2,FALSE),IFERROR(VLOOKUP(D412,'3. Vinculación Univ. Sociedad'!$E:$F,2,FALSE),IFERROR(VLOOKUP(D412,'4. Docencia y Profesorado Univ.'!$E:$F,2,FALSE),IFERROR(VLOOKUP(D412,'5. Estudiantes y Graduados'!$E:$F,2,FALSE),IFERROR(VLOOKUP(D412,'11. Gestion Administrativa'!$E:$F,2,FALSE),IFERROR(VLOOKUP(D412,'13. Gestión Académica'!$E:$F,2,FALSE),IFERROR(VLOOKUP(D412,'8. Asegura. de la Calid. y M'!$E:$F,2,FALSE),IFERROR(VLOOKUP(D412,'6. Gestión del Conocimiento'!$E:$F,2,FALSE),IFERROR(VLOOKUP(D412,'15. Gobernabilidad y Proceso...'!$E:$F,2,FALSE),IFERROR(VLOOKUP(D412,'12. Gestión del Talento Humano'!$E:$F,2,FALSE),IFERROR(VLOOKUP(D412,'14. Internacional... de la E.S.'!$E:$F,2,FALSE),IFERROR(VLOOKUP(D412,'10. Posgrado'!$E:$F,2,FALSE),IFERROR(VLOOKUP(D412,'17. Gestión TIC'!$E:$F,2,FALSE),IFERROR(VLOOKUP(D412,'16. Desa. del Sistema Educ.Sup.'!$E:$F,2,FALSE),IFERROR(VLOOKUP(D412,'9. Cultura de Inno. Insti...'!$E:$F,2,FALSE),VLOOKUP(D412,'7. Lo Esencial de la Reforma U.'!$E:$F,2,0)))))))))))))))))</f>
        <v xml:space="preserve"> Construcción del Taller de mantenimiento de la Facultad. </v>
      </c>
      <c r="D413" s="31"/>
      <c r="E413" s="92"/>
      <c r="F413" s="92"/>
      <c r="G413" s="92"/>
      <c r="H413" s="75"/>
      <c r="I413" s="75"/>
      <c r="J413" s="75"/>
      <c r="K413" s="111"/>
      <c r="L413" s="437"/>
    </row>
    <row r="414" spans="3:12" x14ac:dyDescent="0.25">
      <c r="C414" s="437"/>
      <c r="D414" s="437"/>
      <c r="E414" s="92"/>
      <c r="F414" s="92"/>
      <c r="G414" s="92"/>
      <c r="H414" s="75"/>
      <c r="I414" s="75"/>
      <c r="J414" s="75"/>
      <c r="K414" s="111"/>
      <c r="L414" s="437"/>
    </row>
    <row r="415" spans="3:12" ht="15.75" thickBot="1" x14ac:dyDescent="0.3">
      <c r="C415" s="437"/>
      <c r="D415" s="437"/>
      <c r="E415" s="437"/>
      <c r="F415" s="92"/>
      <c r="G415" s="75"/>
      <c r="H415" s="75"/>
      <c r="I415" s="75"/>
      <c r="J415" s="437"/>
      <c r="K415" s="437"/>
      <c r="L415" s="437"/>
    </row>
    <row r="416" spans="3:12" ht="15.75" thickBot="1" x14ac:dyDescent="0.3">
      <c r="C416" s="128" t="s">
        <v>44</v>
      </c>
      <c r="D416" s="133" t="s">
        <v>55</v>
      </c>
      <c r="E416" s="135" t="s">
        <v>57</v>
      </c>
      <c r="F416" s="134" t="s">
        <v>27</v>
      </c>
      <c r="G416" s="132" t="s">
        <v>131</v>
      </c>
      <c r="H416" s="135" t="s">
        <v>46</v>
      </c>
      <c r="I416" s="132" t="s">
        <v>132</v>
      </c>
      <c r="J416" s="132" t="s">
        <v>410</v>
      </c>
      <c r="K416" s="132" t="s">
        <v>411</v>
      </c>
      <c r="L416" s="132" t="s">
        <v>121</v>
      </c>
    </row>
    <row r="417" spans="3:12" x14ac:dyDescent="0.25">
      <c r="C417" s="629" t="s">
        <v>2646</v>
      </c>
      <c r="D417" s="157">
        <v>46.97</v>
      </c>
      <c r="E417" s="680">
        <v>950</v>
      </c>
      <c r="F417" s="692">
        <f t="shared" ref="F417:F423" si="27">D417*E417</f>
        <v>44621.5</v>
      </c>
      <c r="G417" s="160" t="s">
        <v>1508</v>
      </c>
      <c r="H417" s="141" t="s">
        <v>683</v>
      </c>
      <c r="I417" s="129" t="str">
        <f>VLOOKUP(H417,Presupuesto!$B$11:$C$565,2,0)</f>
        <v>MANTENIMIENTO Y REPARACION DE OBRAS CIVILES EINSTALACIONES VARIAS</v>
      </c>
      <c r="J417" s="215" t="s">
        <v>1364</v>
      </c>
      <c r="K417" s="97" t="s">
        <v>399</v>
      </c>
      <c r="L417" s="97"/>
    </row>
    <row r="418" spans="3:12" x14ac:dyDescent="0.25">
      <c r="C418" s="140" t="s">
        <v>2647</v>
      </c>
      <c r="D418" s="157">
        <v>17.25</v>
      </c>
      <c r="E418" s="686">
        <v>1250</v>
      </c>
      <c r="F418" s="692">
        <f t="shared" si="27"/>
        <v>21562.5</v>
      </c>
      <c r="G418" s="160" t="s">
        <v>1508</v>
      </c>
      <c r="H418" s="141" t="s">
        <v>683</v>
      </c>
      <c r="I418" s="129" t="str">
        <f>VLOOKUP(H418,Presupuesto!$B$11:$C$565,2,0)</f>
        <v>MANTENIMIENTO Y REPARACION DE OBRAS CIVILES EINSTALACIONES VARIAS</v>
      </c>
      <c r="J418" s="215" t="s">
        <v>1364</v>
      </c>
      <c r="K418" s="97" t="s">
        <v>399</v>
      </c>
      <c r="L418" s="97"/>
    </row>
    <row r="419" spans="3:12" x14ac:dyDescent="0.25">
      <c r="C419" s="140" t="s">
        <v>2648</v>
      </c>
      <c r="D419" s="157">
        <v>5</v>
      </c>
      <c r="E419" s="686">
        <v>850</v>
      </c>
      <c r="F419" s="692">
        <f t="shared" si="27"/>
        <v>4250</v>
      </c>
      <c r="G419" s="160" t="s">
        <v>1508</v>
      </c>
      <c r="H419" s="141" t="s">
        <v>683</v>
      </c>
      <c r="I419" s="129" t="str">
        <f>VLOOKUP(H419,Presupuesto!$B$11:$C$565,2,0)</f>
        <v>MANTENIMIENTO Y REPARACION DE OBRAS CIVILES EINSTALACIONES VARIAS</v>
      </c>
      <c r="J419" s="215" t="s">
        <v>1364</v>
      </c>
      <c r="K419" s="97" t="s">
        <v>399</v>
      </c>
      <c r="L419" s="97"/>
    </row>
    <row r="420" spans="3:12" x14ac:dyDescent="0.25">
      <c r="C420" s="140" t="s">
        <v>2649</v>
      </c>
      <c r="D420" s="157">
        <v>1</v>
      </c>
      <c r="E420" s="686">
        <v>75000</v>
      </c>
      <c r="F420" s="692">
        <f t="shared" si="27"/>
        <v>75000</v>
      </c>
      <c r="G420" s="160" t="s">
        <v>1508</v>
      </c>
      <c r="H420" s="141" t="s">
        <v>683</v>
      </c>
      <c r="I420" s="129" t="str">
        <f>VLOOKUP(H420,Presupuesto!$B$11:$C$565,2,0)</f>
        <v>MANTENIMIENTO Y REPARACION DE OBRAS CIVILES EINSTALACIONES VARIAS</v>
      </c>
      <c r="J420" s="215" t="s">
        <v>1364</v>
      </c>
      <c r="K420" s="97" t="s">
        <v>399</v>
      </c>
      <c r="L420" s="97"/>
    </row>
    <row r="421" spans="3:12" x14ac:dyDescent="0.25">
      <c r="C421" s="629" t="s">
        <v>2650</v>
      </c>
      <c r="D421" s="157">
        <v>1</v>
      </c>
      <c r="E421" s="686">
        <v>65000</v>
      </c>
      <c r="F421" s="692">
        <f t="shared" si="27"/>
        <v>65000</v>
      </c>
      <c r="G421" s="160" t="s">
        <v>1508</v>
      </c>
      <c r="H421" s="141" t="s">
        <v>683</v>
      </c>
      <c r="I421" s="129" t="str">
        <f>VLOOKUP(H421,Presupuesto!$B$11:$C$565,2,0)</f>
        <v>MANTENIMIENTO Y REPARACION DE OBRAS CIVILES EINSTALACIONES VARIAS</v>
      </c>
      <c r="J421" s="215" t="s">
        <v>1364</v>
      </c>
      <c r="K421" s="97" t="s">
        <v>399</v>
      </c>
      <c r="L421" s="97"/>
    </row>
    <row r="422" spans="3:12" x14ac:dyDescent="0.25">
      <c r="C422" s="629" t="s">
        <v>2651</v>
      </c>
      <c r="D422" s="157">
        <v>3</v>
      </c>
      <c r="E422" s="686">
        <v>25000</v>
      </c>
      <c r="F422" s="692">
        <f t="shared" si="27"/>
        <v>75000</v>
      </c>
      <c r="G422" s="160" t="s">
        <v>1508</v>
      </c>
      <c r="H422" s="141" t="s">
        <v>683</v>
      </c>
      <c r="I422" s="129" t="str">
        <f>VLOOKUP(H422,Presupuesto!$B$11:$C$565,2,0)</f>
        <v>MANTENIMIENTO Y REPARACION DE OBRAS CIVILES EINSTALACIONES VARIAS</v>
      </c>
      <c r="J422" s="215" t="s">
        <v>1364</v>
      </c>
      <c r="K422" s="97" t="s">
        <v>399</v>
      </c>
      <c r="L422" s="97"/>
    </row>
    <row r="423" spans="3:12" x14ac:dyDescent="0.25">
      <c r="C423" s="140" t="s">
        <v>2652</v>
      </c>
      <c r="D423" s="157">
        <v>7</v>
      </c>
      <c r="E423" s="686">
        <v>3600</v>
      </c>
      <c r="F423" s="692">
        <f t="shared" si="27"/>
        <v>25200</v>
      </c>
      <c r="G423" s="160" t="s">
        <v>1508</v>
      </c>
      <c r="H423" s="141" t="s">
        <v>683</v>
      </c>
      <c r="I423" s="129" t="str">
        <f>VLOOKUP(H423,Presupuesto!$B$11:$C$565,2,0)</f>
        <v>MANTENIMIENTO Y REPARACION DE OBRAS CIVILES EINSTALACIONES VARIAS</v>
      </c>
      <c r="J423" s="215" t="s">
        <v>1364</v>
      </c>
      <c r="K423" s="97" t="s">
        <v>399</v>
      </c>
      <c r="L423" s="97"/>
    </row>
    <row r="425" spans="3:12" ht="15.75" thickBot="1" x14ac:dyDescent="0.3"/>
    <row r="426" spans="3:12" ht="15.75" thickBot="1" x14ac:dyDescent="0.3">
      <c r="C426" s="156" t="s">
        <v>53</v>
      </c>
      <c r="D426" s="352">
        <f>SUM(F433:F443)</f>
        <v>85097.999689999997</v>
      </c>
      <c r="E426" s="437"/>
      <c r="F426" s="70"/>
      <c r="G426" s="78"/>
      <c r="H426" s="70"/>
      <c r="I426" s="70"/>
      <c r="J426" s="437"/>
      <c r="K426" s="437"/>
      <c r="L426" s="437"/>
    </row>
    <row r="427" spans="3:12" x14ac:dyDescent="0.25">
      <c r="C427" s="70"/>
      <c r="D427" s="31"/>
      <c r="E427" s="92"/>
      <c r="F427" s="92"/>
      <c r="G427" s="92"/>
      <c r="H427" s="75"/>
      <c r="I427" s="75"/>
      <c r="J427" s="75"/>
      <c r="K427" s="111"/>
      <c r="L427" s="437"/>
    </row>
    <row r="428" spans="3:12" ht="15.75" x14ac:dyDescent="0.25">
      <c r="C428" s="296" t="s">
        <v>392</v>
      </c>
      <c r="D428" s="571">
        <f>'11. Gestion Administrativa'!E24</f>
        <v>11.1</v>
      </c>
      <c r="E428" s="92"/>
      <c r="F428" s="92"/>
      <c r="G428" s="92"/>
      <c r="H428" s="75"/>
      <c r="I428" s="75"/>
      <c r="J428" s="75"/>
      <c r="K428" s="111"/>
      <c r="L428" s="437"/>
    </row>
    <row r="429" spans="3:12" ht="18.75" x14ac:dyDescent="0.25">
      <c r="C429" s="207" t="str">
        <f>IFERROR(VLOOKUP(D428,'1. Desarrollo e Innov. Curricu.'!$E:$F,2,FALSE),IFERROR(VLOOKUP(D428,'2. Investigación Científica'!$E:$F,2,FALSE),IFERROR(VLOOKUP(D428,'3. Vinculación Univ. Sociedad'!$E:$F,2,FALSE),IFERROR(VLOOKUP(D428,'4. Docencia y Profesorado Univ.'!$E:$F,2,FALSE),IFERROR(VLOOKUP(D428,'5. Estudiantes y Graduados'!$E:$F,2,FALSE),IFERROR(VLOOKUP(D428,'11. Gestion Administrativa'!$E:$F,2,FALSE),IFERROR(VLOOKUP(D428,'13. Gestión Académica'!$E:$F,2,FALSE),IFERROR(VLOOKUP(D428,'8. Asegura. de la Calid. y M'!$E:$F,2,FALSE),IFERROR(VLOOKUP(D428,'6. Gestión del Conocimiento'!$E:$F,2,FALSE),IFERROR(VLOOKUP(D428,'15. Gobernabilidad y Proceso...'!$E:$F,2,FALSE),IFERROR(VLOOKUP(D428,'12. Gestión del Talento Humano'!$E:$F,2,FALSE),IFERROR(VLOOKUP(D428,'14. Internacional... de la E.S.'!$E:$F,2,FALSE),IFERROR(VLOOKUP(D428,'10. Posgrado'!$E:$F,2,FALSE),IFERROR(VLOOKUP(D428,'17. Gestión TIC'!$E:$F,2,FALSE),IFERROR(VLOOKUP(D428,'16. Desa. del Sistema Educ.Sup.'!$E:$F,2,FALSE),IFERROR(VLOOKUP(D428,'9. Cultura de Inno. Insti...'!$E:$F,2,FALSE),VLOOKUP(D428,'7. Lo Esencial de la Reforma U.'!$E:$F,2,0)))))))))))))))))</f>
        <v>Mantenimiento preventivo edificio I-1</v>
      </c>
      <c r="D429" s="31"/>
      <c r="E429" s="92"/>
      <c r="F429" s="92"/>
      <c r="G429" s="92"/>
      <c r="H429" s="75"/>
      <c r="I429" s="75"/>
      <c r="J429" s="75"/>
      <c r="K429" s="111"/>
      <c r="L429" s="437"/>
    </row>
    <row r="430" spans="3:12" x14ac:dyDescent="0.25">
      <c r="C430" s="437"/>
      <c r="D430" s="437"/>
      <c r="E430" s="92"/>
      <c r="F430" s="92"/>
      <c r="G430" s="92"/>
      <c r="H430" s="75"/>
      <c r="I430" s="75"/>
      <c r="J430" s="75"/>
      <c r="K430" s="111"/>
      <c r="L430" s="437"/>
    </row>
    <row r="431" spans="3:12" ht="15.75" thickBot="1" x14ac:dyDescent="0.3">
      <c r="C431" s="437"/>
      <c r="D431" s="437"/>
      <c r="E431" s="437"/>
      <c r="F431" s="92"/>
      <c r="G431" s="75"/>
      <c r="H431" s="75"/>
      <c r="I431" s="75"/>
      <c r="J431" s="437"/>
      <c r="K431" s="437"/>
      <c r="L431" s="437"/>
    </row>
    <row r="432" spans="3:12" ht="15.75" thickBot="1" x14ac:dyDescent="0.3">
      <c r="C432" s="128" t="s">
        <v>44</v>
      </c>
      <c r="D432" s="133" t="s">
        <v>55</v>
      </c>
      <c r="E432" s="135" t="s">
        <v>57</v>
      </c>
      <c r="F432" s="134" t="s">
        <v>27</v>
      </c>
      <c r="G432" s="132" t="s">
        <v>131</v>
      </c>
      <c r="H432" s="135" t="s">
        <v>46</v>
      </c>
      <c r="I432" s="132" t="s">
        <v>132</v>
      </c>
      <c r="J432" s="132" t="s">
        <v>410</v>
      </c>
      <c r="K432" s="132" t="s">
        <v>411</v>
      </c>
      <c r="L432" s="132" t="s">
        <v>121</v>
      </c>
    </row>
    <row r="433" spans="3:12" x14ac:dyDescent="0.25">
      <c r="C433" s="629" t="s">
        <v>2654</v>
      </c>
      <c r="D433" s="157">
        <v>4</v>
      </c>
      <c r="E433" s="680">
        <v>755.99999500000001</v>
      </c>
      <c r="F433" s="692">
        <f t="shared" ref="F433:F443" si="28">D433*E433</f>
        <v>3023.9999800000001</v>
      </c>
      <c r="G433" s="160" t="s">
        <v>129</v>
      </c>
      <c r="H433" s="141" t="s">
        <v>683</v>
      </c>
      <c r="I433" s="129" t="str">
        <f>VLOOKUP(H433,Presupuesto!$B$11:$C$565,2,0)</f>
        <v>MANTENIMIENTO Y REPARACION DE OBRAS CIVILES EINSTALACIONES VARIAS</v>
      </c>
      <c r="J433" s="215" t="s">
        <v>1364</v>
      </c>
      <c r="K433" s="97" t="s">
        <v>412</v>
      </c>
      <c r="L433" s="97"/>
    </row>
    <row r="434" spans="3:12" x14ac:dyDescent="0.25">
      <c r="C434" s="140" t="s">
        <v>2655</v>
      </c>
      <c r="D434" s="157">
        <v>2</v>
      </c>
      <c r="E434" s="686">
        <v>1264.4999800000001</v>
      </c>
      <c r="F434" s="692">
        <f t="shared" si="28"/>
        <v>2528.9999600000001</v>
      </c>
      <c r="G434" s="160" t="s">
        <v>129</v>
      </c>
      <c r="H434" s="141" t="s">
        <v>683</v>
      </c>
      <c r="I434" s="129" t="str">
        <f>VLOOKUP(H434,Presupuesto!$B$11:$C$565,2,0)</f>
        <v>MANTENIMIENTO Y REPARACION DE OBRAS CIVILES EINSTALACIONES VARIAS</v>
      </c>
      <c r="J434" s="215" t="s">
        <v>1364</v>
      </c>
      <c r="K434" s="97" t="s">
        <v>412</v>
      </c>
      <c r="L434" s="97"/>
    </row>
    <row r="435" spans="3:12" x14ac:dyDescent="0.25">
      <c r="C435" s="140" t="s">
        <v>2656</v>
      </c>
      <c r="D435" s="157">
        <v>10</v>
      </c>
      <c r="E435" s="686">
        <v>42.499974999999999</v>
      </c>
      <c r="F435" s="692">
        <f t="shared" si="28"/>
        <v>424.99975000000001</v>
      </c>
      <c r="G435" s="160" t="s">
        <v>129</v>
      </c>
      <c r="H435" s="141" t="s">
        <v>683</v>
      </c>
      <c r="I435" s="129" t="str">
        <f>VLOOKUP(H435,Presupuesto!$B$11:$C$565,2,0)</f>
        <v>MANTENIMIENTO Y REPARACION DE OBRAS CIVILES EINSTALACIONES VARIAS</v>
      </c>
      <c r="J435" s="215" t="s">
        <v>1364</v>
      </c>
      <c r="K435" s="97" t="s">
        <v>412</v>
      </c>
      <c r="L435" s="97"/>
    </row>
    <row r="436" spans="3:12" x14ac:dyDescent="0.25">
      <c r="C436" s="140" t="s">
        <v>2657</v>
      </c>
      <c r="D436" s="157">
        <v>3</v>
      </c>
      <c r="E436" s="686">
        <v>700</v>
      </c>
      <c r="F436" s="692">
        <f t="shared" si="28"/>
        <v>2100</v>
      </c>
      <c r="G436" s="160" t="s">
        <v>129</v>
      </c>
      <c r="H436" s="141" t="s">
        <v>683</v>
      </c>
      <c r="I436" s="129" t="str">
        <f>VLOOKUP(H436,Presupuesto!$B$11:$C$565,2,0)</f>
        <v>MANTENIMIENTO Y REPARACION DE OBRAS CIVILES EINSTALACIONES VARIAS</v>
      </c>
      <c r="J436" s="215" t="s">
        <v>1364</v>
      </c>
      <c r="K436" s="97" t="s">
        <v>412</v>
      </c>
      <c r="L436" s="97"/>
    </row>
    <row r="437" spans="3:12" x14ac:dyDescent="0.25">
      <c r="C437" s="629" t="s">
        <v>2658</v>
      </c>
      <c r="D437" s="157">
        <v>3</v>
      </c>
      <c r="E437" s="686">
        <v>950</v>
      </c>
      <c r="F437" s="692">
        <f t="shared" si="28"/>
        <v>2850</v>
      </c>
      <c r="G437" s="160" t="s">
        <v>129</v>
      </c>
      <c r="H437" s="141" t="s">
        <v>683</v>
      </c>
      <c r="I437" s="129" t="str">
        <f>VLOOKUP(H437,Presupuesto!$B$11:$C$565,2,0)</f>
        <v>MANTENIMIENTO Y REPARACION DE OBRAS CIVILES EINSTALACIONES VARIAS</v>
      </c>
      <c r="J437" s="215" t="s">
        <v>1364</v>
      </c>
      <c r="K437" s="97" t="s">
        <v>412</v>
      </c>
      <c r="L437" s="97"/>
    </row>
    <row r="438" spans="3:12" x14ac:dyDescent="0.25">
      <c r="C438" s="629" t="s">
        <v>2659</v>
      </c>
      <c r="D438" s="157">
        <v>2</v>
      </c>
      <c r="E438" s="686">
        <v>350</v>
      </c>
      <c r="F438" s="692">
        <f t="shared" si="28"/>
        <v>700</v>
      </c>
      <c r="G438" s="160" t="s">
        <v>129</v>
      </c>
      <c r="H438" s="141" t="s">
        <v>683</v>
      </c>
      <c r="I438" s="129" t="str">
        <f>VLOOKUP(H438,Presupuesto!$B$11:$C$565,2,0)</f>
        <v>MANTENIMIENTO Y REPARACION DE OBRAS CIVILES EINSTALACIONES VARIAS</v>
      </c>
      <c r="J438" s="215" t="s">
        <v>1364</v>
      </c>
      <c r="K438" s="97" t="s">
        <v>412</v>
      </c>
      <c r="L438" s="97"/>
    </row>
    <row r="439" spans="3:12" x14ac:dyDescent="0.25">
      <c r="C439" s="140" t="s">
        <v>2652</v>
      </c>
      <c r="D439" s="157">
        <v>3</v>
      </c>
      <c r="E439" s="686">
        <v>3600</v>
      </c>
      <c r="F439" s="692">
        <f t="shared" si="28"/>
        <v>10800</v>
      </c>
      <c r="G439" s="160" t="s">
        <v>129</v>
      </c>
      <c r="H439" s="141" t="s">
        <v>683</v>
      </c>
      <c r="I439" s="129" t="str">
        <f>VLOOKUP(H439,Presupuesto!$B$11:$C$565,2,0)</f>
        <v>MANTENIMIENTO Y REPARACION DE OBRAS CIVILES EINSTALACIONES VARIAS</v>
      </c>
      <c r="J439" s="215" t="s">
        <v>1364</v>
      </c>
      <c r="K439" s="97" t="s">
        <v>412</v>
      </c>
      <c r="L439" s="97"/>
    </row>
    <row r="440" spans="3:12" x14ac:dyDescent="0.25">
      <c r="C440" s="140" t="s">
        <v>2660</v>
      </c>
      <c r="D440" s="157">
        <v>1</v>
      </c>
      <c r="E440" s="686">
        <v>40000</v>
      </c>
      <c r="F440" s="692">
        <f t="shared" si="28"/>
        <v>40000</v>
      </c>
      <c r="G440" s="160" t="s">
        <v>129</v>
      </c>
      <c r="H440" s="141" t="s">
        <v>683</v>
      </c>
      <c r="I440" s="129" t="str">
        <f>VLOOKUP(H440,Presupuesto!$B$11:$C$565,2,0)</f>
        <v>MANTENIMIENTO Y REPARACION DE OBRAS CIVILES EINSTALACIONES VARIAS</v>
      </c>
      <c r="J440" s="215" t="s">
        <v>1364</v>
      </c>
      <c r="K440" s="97" t="s">
        <v>412</v>
      </c>
      <c r="L440" s="97"/>
    </row>
    <row r="441" spans="3:12" x14ac:dyDescent="0.25">
      <c r="C441" s="140" t="s">
        <v>2661</v>
      </c>
      <c r="D441" s="157">
        <v>1</v>
      </c>
      <c r="E441" s="686">
        <v>7500</v>
      </c>
      <c r="F441" s="692">
        <f t="shared" si="28"/>
        <v>7500</v>
      </c>
      <c r="G441" s="160" t="s">
        <v>129</v>
      </c>
      <c r="H441" s="141" t="s">
        <v>683</v>
      </c>
      <c r="I441" s="129" t="str">
        <f>VLOOKUP(H441,Presupuesto!$B$11:$C$565,2,0)</f>
        <v>MANTENIMIENTO Y REPARACION DE OBRAS CIVILES EINSTALACIONES VARIAS</v>
      </c>
      <c r="J441" s="215" t="s">
        <v>1364</v>
      </c>
      <c r="K441" s="97" t="s">
        <v>412</v>
      </c>
      <c r="L441" s="97"/>
    </row>
    <row r="442" spans="3:12" x14ac:dyDescent="0.25">
      <c r="C442" s="142" t="s">
        <v>2662</v>
      </c>
      <c r="D442" s="150">
        <v>2</v>
      </c>
      <c r="E442" s="687">
        <v>85</v>
      </c>
      <c r="F442" s="693">
        <f t="shared" si="28"/>
        <v>170</v>
      </c>
      <c r="G442" s="160" t="s">
        <v>129</v>
      </c>
      <c r="H442" s="141" t="s">
        <v>683</v>
      </c>
      <c r="I442" s="129" t="str">
        <f>VLOOKUP(H442,Presupuesto!$B$11:$C$565,2,0)</f>
        <v>MANTENIMIENTO Y REPARACION DE OBRAS CIVILES EINSTALACIONES VARIAS</v>
      </c>
      <c r="J442" s="215" t="s">
        <v>1364</v>
      </c>
      <c r="K442" s="97" t="s">
        <v>412</v>
      </c>
      <c r="L442" s="97"/>
    </row>
    <row r="443" spans="3:12" x14ac:dyDescent="0.25">
      <c r="C443" s="142" t="s">
        <v>2663</v>
      </c>
      <c r="D443" s="150">
        <v>1</v>
      </c>
      <c r="E443" s="687">
        <v>15000</v>
      </c>
      <c r="F443" s="693">
        <f t="shared" si="28"/>
        <v>15000</v>
      </c>
      <c r="G443" s="160" t="s">
        <v>129</v>
      </c>
      <c r="H443" s="141" t="s">
        <v>683</v>
      </c>
      <c r="I443" s="129" t="str">
        <f>VLOOKUP(H443,Presupuesto!$B$11:$C$565,2,0)</f>
        <v>MANTENIMIENTO Y REPARACION DE OBRAS CIVILES EINSTALACIONES VARIAS</v>
      </c>
      <c r="J443" s="215" t="s">
        <v>1364</v>
      </c>
      <c r="K443" s="97" t="s">
        <v>412</v>
      </c>
      <c r="L443" s="97"/>
    </row>
    <row r="444" spans="3:12" x14ac:dyDescent="0.25">
      <c r="L444" s="97"/>
    </row>
    <row r="445" spans="3:12" ht="15.75" thickBot="1" x14ac:dyDescent="0.3"/>
    <row r="446" spans="3:12" ht="15.75" thickBot="1" x14ac:dyDescent="0.3">
      <c r="C446" s="156" t="s">
        <v>53</v>
      </c>
      <c r="D446" s="352">
        <f>SUM(F453:F461)</f>
        <v>35342.999889999999</v>
      </c>
      <c r="E446" s="437"/>
      <c r="F446" s="70"/>
      <c r="G446" s="78"/>
      <c r="H446" s="70"/>
      <c r="I446" s="70"/>
      <c r="J446" s="437"/>
      <c r="K446" s="437"/>
      <c r="L446" s="437"/>
    </row>
    <row r="447" spans="3:12" x14ac:dyDescent="0.25">
      <c r="C447" s="70"/>
      <c r="D447" s="31"/>
      <c r="E447" s="92"/>
      <c r="F447" s="92"/>
      <c r="G447" s="92"/>
      <c r="H447" s="75"/>
      <c r="I447" s="75"/>
      <c r="J447" s="75"/>
      <c r="K447" s="111"/>
      <c r="L447" s="437"/>
    </row>
    <row r="448" spans="3:12" ht="15.75" x14ac:dyDescent="0.25">
      <c r="C448" s="296" t="s">
        <v>392</v>
      </c>
      <c r="D448" s="571">
        <f>'11. Gestion Administrativa'!E24</f>
        <v>11.1</v>
      </c>
      <c r="E448" s="92"/>
      <c r="F448" s="92"/>
      <c r="G448" s="92"/>
      <c r="H448" s="75"/>
      <c r="I448" s="75"/>
      <c r="J448" s="75"/>
      <c r="K448" s="111"/>
      <c r="L448" s="437"/>
    </row>
    <row r="449" spans="3:12" ht="18.75" x14ac:dyDescent="0.25">
      <c r="C449" s="207" t="str">
        <f>IFERROR(VLOOKUP(D448,'1. Desarrollo e Innov. Curricu.'!$E:$F,2,FALSE),IFERROR(VLOOKUP(D448,'2. Investigación Científica'!$E:$F,2,FALSE),IFERROR(VLOOKUP(D448,'3. Vinculación Univ. Sociedad'!$E:$F,2,FALSE),IFERROR(VLOOKUP(D448,'4. Docencia y Profesorado Univ.'!$E:$F,2,FALSE),IFERROR(VLOOKUP(D448,'5. Estudiantes y Graduados'!$E:$F,2,FALSE),IFERROR(VLOOKUP(D448,'11. Gestion Administrativa'!$E:$F,2,FALSE),IFERROR(VLOOKUP(D448,'13. Gestión Académica'!$E:$F,2,FALSE),IFERROR(VLOOKUP(D448,'8. Asegura. de la Calid. y M'!$E:$F,2,FALSE),IFERROR(VLOOKUP(D448,'6. Gestión del Conocimiento'!$E:$F,2,FALSE),IFERROR(VLOOKUP(D448,'15. Gobernabilidad y Proceso...'!$E:$F,2,FALSE),IFERROR(VLOOKUP(D448,'12. Gestión del Talento Humano'!$E:$F,2,FALSE),IFERROR(VLOOKUP(D448,'14. Internacional... de la E.S.'!$E:$F,2,FALSE),IFERROR(VLOOKUP(D448,'10. Posgrado'!$E:$F,2,FALSE),IFERROR(VLOOKUP(D448,'17. Gestión TIC'!$E:$F,2,FALSE),IFERROR(VLOOKUP(D448,'16. Desa. del Sistema Educ.Sup.'!$E:$F,2,FALSE),IFERROR(VLOOKUP(D448,'9. Cultura de Inno. Insti...'!$E:$F,2,FALSE),VLOOKUP(D448,'7. Lo Esencial de la Reforma U.'!$E:$F,2,0)))))))))))))))))</f>
        <v>Mantenimiento preventivo edificio I-1</v>
      </c>
      <c r="D449" s="31"/>
      <c r="E449" s="92"/>
      <c r="F449" s="92"/>
      <c r="G449" s="92"/>
      <c r="H449" s="75"/>
      <c r="I449" s="75"/>
      <c r="J449" s="75"/>
      <c r="K449" s="111"/>
      <c r="L449" s="437"/>
    </row>
    <row r="450" spans="3:12" x14ac:dyDescent="0.25">
      <c r="C450" s="437"/>
      <c r="D450" s="437"/>
      <c r="E450" s="92"/>
      <c r="F450" s="92"/>
      <c r="G450" s="92"/>
      <c r="H450" s="75"/>
      <c r="I450" s="75"/>
      <c r="J450" s="75"/>
      <c r="K450" s="111"/>
      <c r="L450" s="437"/>
    </row>
    <row r="451" spans="3:12" ht="15.75" thickBot="1" x14ac:dyDescent="0.3">
      <c r="C451" s="437"/>
      <c r="D451" s="437"/>
      <c r="E451" s="437"/>
      <c r="F451" s="92"/>
      <c r="G451" s="75"/>
      <c r="H451" s="75"/>
      <c r="I451" s="75"/>
      <c r="J451" s="437"/>
      <c r="K451" s="437"/>
      <c r="L451" s="437"/>
    </row>
    <row r="452" spans="3:12" ht="15.75" thickBot="1" x14ac:dyDescent="0.3">
      <c r="C452" s="128" t="s">
        <v>44</v>
      </c>
      <c r="D452" s="133" t="s">
        <v>55</v>
      </c>
      <c r="E452" s="135" t="s">
        <v>57</v>
      </c>
      <c r="F452" s="134" t="s">
        <v>27</v>
      </c>
      <c r="G452" s="132" t="s">
        <v>131</v>
      </c>
      <c r="H452" s="135" t="s">
        <v>46</v>
      </c>
      <c r="I452" s="132" t="s">
        <v>132</v>
      </c>
      <c r="J452" s="132" t="s">
        <v>410</v>
      </c>
      <c r="K452" s="132" t="s">
        <v>411</v>
      </c>
      <c r="L452" s="132" t="s">
        <v>121</v>
      </c>
    </row>
    <row r="453" spans="3:12" x14ac:dyDescent="0.25">
      <c r="C453" s="629" t="s">
        <v>2654</v>
      </c>
      <c r="D453" s="157">
        <v>4</v>
      </c>
      <c r="E453" s="680">
        <v>755.99999500000001</v>
      </c>
      <c r="F453" s="692">
        <f t="shared" ref="F453:F461" si="29">D453*E453</f>
        <v>3023.9999800000001</v>
      </c>
      <c r="G453" s="160" t="s">
        <v>129</v>
      </c>
      <c r="H453" s="141" t="s">
        <v>683</v>
      </c>
      <c r="I453" s="129" t="str">
        <f>VLOOKUP(H453,Presupuesto!$B$11:$C$565,2,0)</f>
        <v>MANTENIMIENTO Y REPARACION DE OBRAS CIVILES EINSTALACIONES VARIAS</v>
      </c>
      <c r="J453" s="215" t="s">
        <v>1364</v>
      </c>
      <c r="K453" s="97" t="s">
        <v>399</v>
      </c>
      <c r="L453" s="97"/>
    </row>
    <row r="454" spans="3:12" x14ac:dyDescent="0.25">
      <c r="C454" s="140" t="s">
        <v>2655</v>
      </c>
      <c r="D454" s="157">
        <v>2</v>
      </c>
      <c r="E454" s="686">
        <v>1264.4999800000001</v>
      </c>
      <c r="F454" s="692">
        <f t="shared" si="29"/>
        <v>2528.9999600000001</v>
      </c>
      <c r="G454" s="160" t="s">
        <v>129</v>
      </c>
      <c r="H454" s="141" t="s">
        <v>683</v>
      </c>
      <c r="I454" s="129" t="str">
        <f>VLOOKUP(H454,Presupuesto!$B$11:$C$565,2,0)</f>
        <v>MANTENIMIENTO Y REPARACION DE OBRAS CIVILES EINSTALACIONES VARIAS</v>
      </c>
      <c r="J454" s="215" t="s">
        <v>1364</v>
      </c>
      <c r="K454" s="97" t="s">
        <v>399</v>
      </c>
      <c r="L454" s="97"/>
    </row>
    <row r="455" spans="3:12" x14ac:dyDescent="0.25">
      <c r="C455" s="140" t="s">
        <v>2656</v>
      </c>
      <c r="D455" s="157">
        <v>2</v>
      </c>
      <c r="E455" s="686">
        <v>42.499974999999999</v>
      </c>
      <c r="F455" s="692">
        <f t="shared" si="29"/>
        <v>84.999949999999998</v>
      </c>
      <c r="G455" s="160" t="s">
        <v>129</v>
      </c>
      <c r="H455" s="141" t="s">
        <v>683</v>
      </c>
      <c r="I455" s="129" t="str">
        <f>VLOOKUP(H455,Presupuesto!$B$11:$C$565,2,0)</f>
        <v>MANTENIMIENTO Y REPARACION DE OBRAS CIVILES EINSTALACIONES VARIAS</v>
      </c>
      <c r="J455" s="215" t="s">
        <v>1364</v>
      </c>
      <c r="K455" s="97" t="s">
        <v>399</v>
      </c>
      <c r="L455" s="97"/>
    </row>
    <row r="456" spans="3:12" x14ac:dyDescent="0.25">
      <c r="C456" s="140" t="s">
        <v>2657</v>
      </c>
      <c r="D456" s="157">
        <v>2</v>
      </c>
      <c r="E456" s="686">
        <v>700</v>
      </c>
      <c r="F456" s="692">
        <f t="shared" si="29"/>
        <v>1400</v>
      </c>
      <c r="G456" s="160" t="s">
        <v>129</v>
      </c>
      <c r="H456" s="141" t="s">
        <v>683</v>
      </c>
      <c r="I456" s="129" t="str">
        <f>VLOOKUP(H456,Presupuesto!$B$11:$C$565,2,0)</f>
        <v>MANTENIMIENTO Y REPARACION DE OBRAS CIVILES EINSTALACIONES VARIAS</v>
      </c>
      <c r="J456" s="215" t="s">
        <v>1364</v>
      </c>
      <c r="K456" s="97" t="s">
        <v>399</v>
      </c>
      <c r="L456" s="97"/>
    </row>
    <row r="457" spans="3:12" x14ac:dyDescent="0.25">
      <c r="C457" s="629" t="s">
        <v>2658</v>
      </c>
      <c r="D457" s="157">
        <v>2</v>
      </c>
      <c r="E457" s="686">
        <v>950</v>
      </c>
      <c r="F457" s="692">
        <f t="shared" si="29"/>
        <v>1900</v>
      </c>
      <c r="G457" s="160" t="s">
        <v>129</v>
      </c>
      <c r="H457" s="141" t="s">
        <v>683</v>
      </c>
      <c r="I457" s="129" t="str">
        <f>VLOOKUP(H457,Presupuesto!$B$11:$C$565,2,0)</f>
        <v>MANTENIMIENTO Y REPARACION DE OBRAS CIVILES EINSTALACIONES VARIAS</v>
      </c>
      <c r="J457" s="215" t="s">
        <v>1364</v>
      </c>
      <c r="K457" s="97" t="s">
        <v>399</v>
      </c>
      <c r="L457" s="97"/>
    </row>
    <row r="458" spans="3:12" x14ac:dyDescent="0.25">
      <c r="C458" s="629" t="s">
        <v>2659</v>
      </c>
      <c r="D458" s="157">
        <v>1</v>
      </c>
      <c r="E458" s="686">
        <v>350</v>
      </c>
      <c r="F458" s="692">
        <f t="shared" si="29"/>
        <v>350</v>
      </c>
      <c r="G458" s="160" t="s">
        <v>129</v>
      </c>
      <c r="H458" s="141" t="s">
        <v>683</v>
      </c>
      <c r="I458" s="129" t="str">
        <f>VLOOKUP(H458,Presupuesto!$B$11:$C$565,2,0)</f>
        <v>MANTENIMIENTO Y REPARACION DE OBRAS CIVILES EINSTALACIONES VARIAS</v>
      </c>
      <c r="J458" s="215" t="s">
        <v>1364</v>
      </c>
      <c r="K458" s="97" t="s">
        <v>399</v>
      </c>
      <c r="L458" s="97"/>
    </row>
    <row r="459" spans="3:12" x14ac:dyDescent="0.25">
      <c r="C459" s="140" t="s">
        <v>2652</v>
      </c>
      <c r="D459" s="157">
        <v>3</v>
      </c>
      <c r="E459" s="686">
        <v>3600</v>
      </c>
      <c r="F459" s="692">
        <f t="shared" si="29"/>
        <v>10800</v>
      </c>
      <c r="G459" s="160" t="s">
        <v>129</v>
      </c>
      <c r="H459" s="141" t="s">
        <v>683</v>
      </c>
      <c r="I459" s="129" t="str">
        <f>VLOOKUP(H459,Presupuesto!$B$11:$C$565,2,0)</f>
        <v>MANTENIMIENTO Y REPARACION DE OBRAS CIVILES EINSTALACIONES VARIAS</v>
      </c>
      <c r="J459" s="215" t="s">
        <v>1364</v>
      </c>
      <c r="K459" s="97" t="s">
        <v>399</v>
      </c>
      <c r="L459" s="97"/>
    </row>
    <row r="460" spans="3:12" x14ac:dyDescent="0.25">
      <c r="C460" s="142" t="s">
        <v>2662</v>
      </c>
      <c r="D460" s="157">
        <v>3</v>
      </c>
      <c r="E460" s="686">
        <v>85</v>
      </c>
      <c r="F460" s="692">
        <f t="shared" si="29"/>
        <v>255</v>
      </c>
      <c r="G460" s="160" t="s">
        <v>129</v>
      </c>
      <c r="H460" s="141" t="s">
        <v>683</v>
      </c>
      <c r="I460" s="129" t="str">
        <f>VLOOKUP(H460,Presupuesto!$B$11:$C$565,2,0)</f>
        <v>MANTENIMIENTO Y REPARACION DE OBRAS CIVILES EINSTALACIONES VARIAS</v>
      </c>
      <c r="J460" s="215" t="s">
        <v>1364</v>
      </c>
      <c r="K460" s="97" t="s">
        <v>399</v>
      </c>
      <c r="L460" s="97"/>
    </row>
    <row r="461" spans="3:12" x14ac:dyDescent="0.25">
      <c r="C461" s="634" t="s">
        <v>2664</v>
      </c>
      <c r="D461" s="576">
        <v>1</v>
      </c>
      <c r="E461" s="688">
        <v>15000</v>
      </c>
      <c r="F461" s="695">
        <f t="shared" si="29"/>
        <v>15000</v>
      </c>
      <c r="G461" s="164" t="s">
        <v>129</v>
      </c>
      <c r="H461" s="141" t="s">
        <v>683</v>
      </c>
      <c r="I461" s="129" t="str">
        <f>VLOOKUP(H461,Presupuesto!$B$11:$C$565,2,0)</f>
        <v>MANTENIMIENTO Y REPARACION DE OBRAS CIVILES EINSTALACIONES VARIAS</v>
      </c>
      <c r="J461" s="215" t="s">
        <v>1364</v>
      </c>
      <c r="K461" s="97" t="s">
        <v>399</v>
      </c>
      <c r="L461" s="97"/>
    </row>
    <row r="464" spans="3:12" ht="15.75" thickBot="1" x14ac:dyDescent="0.3"/>
    <row r="465" spans="3:12" ht="15.75" thickBot="1" x14ac:dyDescent="0.3">
      <c r="C465" s="156" t="s">
        <v>53</v>
      </c>
      <c r="D465" s="352">
        <f>SUM(F472:F477)</f>
        <v>4077900</v>
      </c>
      <c r="E465" s="437"/>
      <c r="F465" s="70"/>
      <c r="G465" s="78"/>
      <c r="H465" s="70"/>
      <c r="I465" s="70"/>
      <c r="J465" s="437"/>
      <c r="K465" s="437"/>
      <c r="L465" s="437"/>
    </row>
    <row r="466" spans="3:12" x14ac:dyDescent="0.25">
      <c r="C466" s="70"/>
      <c r="D466" s="31"/>
      <c r="E466" s="92"/>
      <c r="F466" s="92"/>
      <c r="G466" s="92"/>
      <c r="H466" s="75"/>
      <c r="I466" s="75"/>
      <c r="J466" s="75"/>
      <c r="K466" s="111"/>
      <c r="L466" s="437"/>
    </row>
    <row r="467" spans="3:12" ht="15.75" x14ac:dyDescent="0.25">
      <c r="C467" s="296" t="s">
        <v>392</v>
      </c>
      <c r="D467" s="571">
        <f>'11. Gestion Administrativa'!E25</f>
        <v>11.11</v>
      </c>
      <c r="E467" s="92"/>
      <c r="F467" s="92"/>
      <c r="G467" s="92"/>
      <c r="H467" s="75"/>
      <c r="I467" s="75"/>
      <c r="J467" s="75"/>
      <c r="K467" s="111"/>
      <c r="L467" s="437"/>
    </row>
    <row r="468" spans="3:12" ht="18.75" x14ac:dyDescent="0.25">
      <c r="C468" s="207" t="str">
        <f>IFERROR(VLOOKUP(D467,'1. Desarrollo e Innov. Curricu.'!$E:$F,2,FALSE),IFERROR(VLOOKUP(D467,'2. Investigación Científica'!$E:$F,2,FALSE),IFERROR(VLOOKUP(D467,'3. Vinculación Univ. Sociedad'!$E:$F,2,FALSE),IFERROR(VLOOKUP(D467,'4. Docencia y Profesorado Univ.'!$E:$F,2,FALSE),IFERROR(VLOOKUP(D467,'5. Estudiantes y Graduados'!$E:$F,2,FALSE),IFERROR(VLOOKUP(D467,'11. Gestion Administrativa'!$E:$F,2,FALSE),IFERROR(VLOOKUP(D467,'13. Gestión Académica'!$E:$F,2,FALSE),IFERROR(VLOOKUP(D467,'8. Asegura. de la Calid. y M'!$E:$F,2,FALSE),IFERROR(VLOOKUP(D467,'6. Gestión del Conocimiento'!$E:$F,2,FALSE),IFERROR(VLOOKUP(D467,'15. Gobernabilidad y Proceso...'!$E:$F,2,FALSE),IFERROR(VLOOKUP(D467,'12. Gestión del Talento Humano'!$E:$F,2,FALSE),IFERROR(VLOOKUP(D467,'14. Internacional... de la E.S.'!$E:$F,2,FALSE),IFERROR(VLOOKUP(D467,'10. Posgrado'!$E:$F,2,FALSE),IFERROR(VLOOKUP(D467,'17. Gestión TIC'!$E:$F,2,FALSE),IFERROR(VLOOKUP(D467,'16. Desa. del Sistema Educ.Sup.'!$E:$F,2,FALSE),IFERROR(VLOOKUP(D467,'9. Cultura de Inno. Insti...'!$E:$F,2,FALSE),VLOOKUP(D467,'7. Lo Esencial de la Reforma U.'!$E:$F,2,0)))))))))))))))))</f>
        <v xml:space="preserve">Gestionar la Licitacion para la compra de  lamparas antiexplosiva. </v>
      </c>
      <c r="D468" s="31"/>
      <c r="E468" s="92"/>
      <c r="F468" s="92"/>
      <c r="G468" s="92"/>
      <c r="H468" s="75"/>
      <c r="I468" s="75"/>
      <c r="J468" s="75"/>
      <c r="K468" s="111"/>
      <c r="L468" s="437"/>
    </row>
    <row r="469" spans="3:12" x14ac:dyDescent="0.25">
      <c r="C469" s="437"/>
      <c r="D469" s="437"/>
      <c r="E469" s="92"/>
      <c r="F469" s="92"/>
      <c r="G469" s="92"/>
      <c r="H469" s="75"/>
      <c r="I469" s="75"/>
      <c r="J469" s="75"/>
      <c r="K469" s="111"/>
      <c r="L469" s="437"/>
    </row>
    <row r="470" spans="3:12" ht="15.75" thickBot="1" x14ac:dyDescent="0.3">
      <c r="C470" s="437"/>
      <c r="D470" s="437"/>
      <c r="E470" s="437"/>
      <c r="F470" s="92"/>
      <c r="G470" s="75"/>
      <c r="H470" s="75"/>
      <c r="I470" s="75"/>
      <c r="J470" s="437"/>
      <c r="K470" s="437"/>
      <c r="L470" s="437"/>
    </row>
    <row r="471" spans="3:12" ht="15.75" thickBot="1" x14ac:dyDescent="0.3">
      <c r="C471" s="128" t="s">
        <v>44</v>
      </c>
      <c r="D471" s="133" t="s">
        <v>55</v>
      </c>
      <c r="E471" s="135" t="s">
        <v>57</v>
      </c>
      <c r="F471" s="134" t="s">
        <v>27</v>
      </c>
      <c r="G471" s="132" t="s">
        <v>131</v>
      </c>
      <c r="H471" s="135" t="s">
        <v>46</v>
      </c>
      <c r="I471" s="132" t="s">
        <v>132</v>
      </c>
      <c r="J471" s="132" t="s">
        <v>410</v>
      </c>
      <c r="K471" s="132" t="s">
        <v>411</v>
      </c>
      <c r="L471" s="132" t="s">
        <v>121</v>
      </c>
    </row>
    <row r="472" spans="3:12" ht="30" x14ac:dyDescent="0.25">
      <c r="C472" s="629" t="s">
        <v>2666</v>
      </c>
      <c r="D472" s="157">
        <v>394</v>
      </c>
      <c r="E472" s="686">
        <v>10350</v>
      </c>
      <c r="F472" s="692">
        <f t="shared" ref="F472" si="30">D472*E472</f>
        <v>4077900</v>
      </c>
      <c r="G472" s="160" t="s">
        <v>1508</v>
      </c>
      <c r="H472" s="141" t="s">
        <v>683</v>
      </c>
      <c r="I472" s="129" t="str">
        <f>VLOOKUP(H472,Presupuesto!$B$11:$C$565,2,0)</f>
        <v>MANTENIMIENTO Y REPARACION DE OBRAS CIVILES EINSTALACIONES VARIAS</v>
      </c>
      <c r="J472" s="215" t="s">
        <v>1364</v>
      </c>
      <c r="K472" s="97" t="s">
        <v>402</v>
      </c>
      <c r="L472" s="97"/>
    </row>
    <row r="475" spans="3:12" ht="15.75" thickBot="1" x14ac:dyDescent="0.3"/>
    <row r="476" spans="3:12" ht="15.75" thickBot="1" x14ac:dyDescent="0.3">
      <c r="C476" s="156" t="s">
        <v>53</v>
      </c>
      <c r="D476" s="352">
        <f>SUM(F483:F488)</f>
        <v>139852</v>
      </c>
      <c r="E476" s="437"/>
      <c r="F476" s="70"/>
      <c r="G476" s="78"/>
      <c r="H476" s="70"/>
      <c r="I476" s="70"/>
      <c r="J476" s="437"/>
      <c r="K476" s="437"/>
      <c r="L476" s="437"/>
    </row>
    <row r="477" spans="3:12" x14ac:dyDescent="0.25">
      <c r="C477" s="70"/>
      <c r="D477" s="31"/>
      <c r="E477" s="92"/>
      <c r="F477" s="92"/>
      <c r="G477" s="92"/>
      <c r="H477" s="75"/>
      <c r="I477" s="75"/>
      <c r="J477" s="75"/>
      <c r="K477" s="111"/>
      <c r="L477" s="437"/>
    </row>
    <row r="478" spans="3:12" ht="15.75" x14ac:dyDescent="0.25">
      <c r="C478" s="296" t="s">
        <v>392</v>
      </c>
      <c r="D478" s="571">
        <f>'11. Gestion Administrativa'!E26</f>
        <v>11.12</v>
      </c>
      <c r="E478" s="92"/>
      <c r="F478" s="92"/>
      <c r="G478" s="92"/>
      <c r="H478" s="75"/>
      <c r="I478" s="75"/>
      <c r="J478" s="75"/>
      <c r="K478" s="111"/>
      <c r="L478" s="437"/>
    </row>
    <row r="479" spans="3:12" ht="18.75" x14ac:dyDescent="0.25">
      <c r="C479" s="207" t="str">
        <f>IFERROR(VLOOKUP(D478,'1. Desarrollo e Innov. Curricu.'!$E:$F,2,FALSE),IFERROR(VLOOKUP(D478,'2. Investigación Científica'!$E:$F,2,FALSE),IFERROR(VLOOKUP(D478,'3. Vinculación Univ. Sociedad'!$E:$F,2,FALSE),IFERROR(VLOOKUP(D478,'4. Docencia y Profesorado Univ.'!$E:$F,2,FALSE),IFERROR(VLOOKUP(D478,'5. Estudiantes y Graduados'!$E:$F,2,FALSE),IFERROR(VLOOKUP(D478,'11. Gestion Administrativa'!$E:$F,2,FALSE),IFERROR(VLOOKUP(D478,'13. Gestión Académica'!$E:$F,2,FALSE),IFERROR(VLOOKUP(D478,'8. Asegura. de la Calid. y M'!$E:$F,2,FALSE),IFERROR(VLOOKUP(D478,'6. Gestión del Conocimiento'!$E:$F,2,FALSE),IFERROR(VLOOKUP(D478,'15. Gobernabilidad y Proceso...'!$E:$F,2,FALSE),IFERROR(VLOOKUP(D478,'12. Gestión del Talento Humano'!$E:$F,2,FALSE),IFERROR(VLOOKUP(D478,'14. Internacional... de la E.S.'!$E:$F,2,FALSE),IFERROR(VLOOKUP(D478,'10. Posgrado'!$E:$F,2,FALSE),IFERROR(VLOOKUP(D478,'17. Gestión TIC'!$E:$F,2,FALSE),IFERROR(VLOOKUP(D478,'16. Desa. del Sistema Educ.Sup.'!$E:$F,2,FALSE),IFERROR(VLOOKUP(D478,'9. Cultura de Inno. Insti...'!$E:$F,2,FALSE),VLOOKUP(D478,'7. Lo Esencial de la Reforma U.'!$E:$F,2,0)))))))))))))))))</f>
        <v>Realizar el mantenimiento de la maquinaria de producción de materia y de la  planta de osmosis inversa.</v>
      </c>
      <c r="D479" s="31"/>
      <c r="E479" s="92"/>
      <c r="F479" s="92"/>
      <c r="G479" s="92"/>
      <c r="H479" s="75"/>
      <c r="I479" s="75"/>
      <c r="J479" s="75"/>
      <c r="K479" s="111"/>
      <c r="L479" s="437"/>
    </row>
    <row r="480" spans="3:12" x14ac:dyDescent="0.25">
      <c r="C480" s="437"/>
      <c r="D480" s="437"/>
      <c r="E480" s="92"/>
      <c r="F480" s="92"/>
      <c r="G480" s="92"/>
      <c r="H480" s="75"/>
      <c r="I480" s="75"/>
      <c r="J480" s="75"/>
      <c r="K480" s="111"/>
      <c r="L480" s="437"/>
    </row>
    <row r="481" spans="3:12" ht="15.75" thickBot="1" x14ac:dyDescent="0.3">
      <c r="C481" s="437"/>
      <c r="D481" s="437"/>
      <c r="E481" s="437"/>
      <c r="F481" s="92"/>
      <c r="G481" s="75"/>
      <c r="H481" s="75"/>
      <c r="I481" s="75"/>
      <c r="J481" s="437"/>
      <c r="K481" s="437"/>
      <c r="L481" s="437"/>
    </row>
    <row r="482" spans="3:12" ht="15.75" thickBot="1" x14ac:dyDescent="0.3">
      <c r="C482" s="128" t="s">
        <v>44</v>
      </c>
      <c r="D482" s="133" t="s">
        <v>55</v>
      </c>
      <c r="E482" s="135" t="s">
        <v>57</v>
      </c>
      <c r="F482" s="134" t="s">
        <v>27</v>
      </c>
      <c r="G482" s="132" t="s">
        <v>131</v>
      </c>
      <c r="H482" s="135" t="s">
        <v>46</v>
      </c>
      <c r="I482" s="132" t="s">
        <v>132</v>
      </c>
      <c r="J482" s="132" t="s">
        <v>410</v>
      </c>
      <c r="K482" s="132" t="s">
        <v>411</v>
      </c>
      <c r="L482" s="132" t="s">
        <v>121</v>
      </c>
    </row>
    <row r="483" spans="3:12" x14ac:dyDescent="0.25">
      <c r="C483" s="629" t="s">
        <v>2668</v>
      </c>
      <c r="D483" s="157">
        <v>1</v>
      </c>
      <c r="E483" s="686">
        <v>50000</v>
      </c>
      <c r="F483" s="692">
        <f t="shared" ref="F483:F488" si="31">D483*E483</f>
        <v>50000</v>
      </c>
      <c r="G483" s="160" t="s">
        <v>129</v>
      </c>
      <c r="H483" s="141" t="s">
        <v>681</v>
      </c>
      <c r="I483" s="129" t="str">
        <f>VLOOKUP(H483,Presupuesto!$B$11:$C$565,2,0)</f>
        <v>MANTENIMIENTO Y REPARACION DE OTROS EQUIPOS</v>
      </c>
      <c r="J483" s="215" t="s">
        <v>1364</v>
      </c>
      <c r="K483" s="97" t="s">
        <v>412</v>
      </c>
      <c r="L483" s="97"/>
    </row>
    <row r="484" spans="3:12" x14ac:dyDescent="0.25">
      <c r="C484" s="697" t="s">
        <v>2669</v>
      </c>
      <c r="D484" s="198">
        <v>1</v>
      </c>
      <c r="E484" s="698">
        <v>21375</v>
      </c>
      <c r="F484" s="692">
        <f t="shared" si="31"/>
        <v>21375</v>
      </c>
      <c r="G484" s="162" t="s">
        <v>129</v>
      </c>
      <c r="H484" s="141" t="s">
        <v>681</v>
      </c>
      <c r="I484" s="129" t="str">
        <f>VLOOKUP(H484,Presupuesto!$B$11:$C$565,2,0)</f>
        <v>MANTENIMIENTO Y REPARACION DE OTROS EQUIPOS</v>
      </c>
      <c r="J484" s="215" t="s">
        <v>1364</v>
      </c>
      <c r="K484" s="97" t="s">
        <v>412</v>
      </c>
      <c r="L484" s="97"/>
    </row>
    <row r="485" spans="3:12" x14ac:dyDescent="0.25">
      <c r="C485" s="697" t="s">
        <v>2670</v>
      </c>
      <c r="D485" s="198">
        <v>2</v>
      </c>
      <c r="E485" s="698">
        <v>3072.5</v>
      </c>
      <c r="F485" s="692">
        <f t="shared" si="31"/>
        <v>6145</v>
      </c>
      <c r="G485" s="162" t="s">
        <v>129</v>
      </c>
      <c r="H485" s="141" t="s">
        <v>681</v>
      </c>
      <c r="I485" s="129" t="str">
        <f>VLOOKUP(H485,Presupuesto!$B$11:$C$565,2,0)</f>
        <v>MANTENIMIENTO Y REPARACION DE OTROS EQUIPOS</v>
      </c>
      <c r="J485" s="215" t="s">
        <v>1364</v>
      </c>
      <c r="K485" s="97" t="s">
        <v>412</v>
      </c>
      <c r="L485" s="97"/>
    </row>
    <row r="486" spans="3:12" x14ac:dyDescent="0.25">
      <c r="C486" s="697" t="s">
        <v>2671</v>
      </c>
      <c r="D486" s="198">
        <v>1</v>
      </c>
      <c r="E486" s="698">
        <v>3832</v>
      </c>
      <c r="F486" s="692">
        <f t="shared" si="31"/>
        <v>3832</v>
      </c>
      <c r="G486" s="162" t="s">
        <v>129</v>
      </c>
      <c r="H486" s="141" t="s">
        <v>681</v>
      </c>
      <c r="I486" s="129" t="str">
        <f>VLOOKUP(H486,Presupuesto!$B$11:$C$565,2,0)</f>
        <v>MANTENIMIENTO Y REPARACION DE OTROS EQUIPOS</v>
      </c>
      <c r="J486" s="215" t="s">
        <v>1364</v>
      </c>
      <c r="K486" s="97" t="s">
        <v>412</v>
      </c>
      <c r="L486" s="97"/>
    </row>
    <row r="487" spans="3:12" x14ac:dyDescent="0.25">
      <c r="C487" s="697" t="s">
        <v>2672</v>
      </c>
      <c r="D487" s="198">
        <v>1</v>
      </c>
      <c r="E487" s="698">
        <v>8500</v>
      </c>
      <c r="F487" s="692">
        <f t="shared" si="31"/>
        <v>8500</v>
      </c>
      <c r="G487" s="162" t="s">
        <v>129</v>
      </c>
      <c r="H487" s="141" t="s">
        <v>681</v>
      </c>
      <c r="I487" s="129" t="str">
        <f>VLOOKUP(H487,Presupuesto!$B$11:$C$565,2,0)</f>
        <v>MANTENIMIENTO Y REPARACION DE OTROS EQUIPOS</v>
      </c>
      <c r="J487" s="215" t="s">
        <v>1364</v>
      </c>
      <c r="K487" s="97" t="s">
        <v>412</v>
      </c>
      <c r="L487" s="97"/>
    </row>
    <row r="488" spans="3:12" x14ac:dyDescent="0.25">
      <c r="C488" s="697" t="s">
        <v>2673</v>
      </c>
      <c r="D488" s="198">
        <v>1</v>
      </c>
      <c r="E488" s="698">
        <v>50000</v>
      </c>
      <c r="F488" s="692">
        <f t="shared" si="31"/>
        <v>50000</v>
      </c>
      <c r="G488" s="162" t="s">
        <v>129</v>
      </c>
      <c r="H488" s="141" t="s">
        <v>681</v>
      </c>
      <c r="I488" s="129" t="str">
        <f>VLOOKUP(H488,Presupuesto!$B$11:$C$565,2,0)</f>
        <v>MANTENIMIENTO Y REPARACION DE OTROS EQUIPOS</v>
      </c>
      <c r="J488" s="215" t="s">
        <v>1364</v>
      </c>
      <c r="K488" s="97" t="s">
        <v>412</v>
      </c>
      <c r="L488" s="97"/>
    </row>
    <row r="490" spans="3:12" ht="15.75" thickBot="1" x14ac:dyDescent="0.3"/>
    <row r="491" spans="3:12" ht="15.75" thickBot="1" x14ac:dyDescent="0.3">
      <c r="C491" s="156" t="s">
        <v>53</v>
      </c>
      <c r="D491" s="352">
        <f>SUM(F498:F502)</f>
        <v>89852</v>
      </c>
      <c r="E491" s="437"/>
      <c r="F491" s="70"/>
      <c r="G491" s="78"/>
      <c r="H491" s="70"/>
      <c r="I491" s="70"/>
      <c r="J491" s="437"/>
      <c r="K491" s="437"/>
      <c r="L491" s="437"/>
    </row>
    <row r="492" spans="3:12" x14ac:dyDescent="0.25">
      <c r="C492" s="70"/>
      <c r="D492" s="31"/>
      <c r="E492" s="92"/>
      <c r="F492" s="92"/>
      <c r="G492" s="92"/>
      <c r="H492" s="75"/>
      <c r="I492" s="75"/>
      <c r="J492" s="75"/>
      <c r="K492" s="111"/>
      <c r="L492" s="437"/>
    </row>
    <row r="493" spans="3:12" ht="15.75" x14ac:dyDescent="0.25">
      <c r="C493" s="296" t="s">
        <v>392</v>
      </c>
      <c r="D493" s="571">
        <f>'11. Gestion Administrativa'!E26</f>
        <v>11.12</v>
      </c>
      <c r="E493" s="92"/>
      <c r="F493" s="92"/>
      <c r="G493" s="92"/>
      <c r="H493" s="75"/>
      <c r="I493" s="75"/>
      <c r="J493" s="75"/>
      <c r="K493" s="111"/>
      <c r="L493" s="437"/>
    </row>
    <row r="494" spans="3:12" ht="18.75" x14ac:dyDescent="0.25">
      <c r="C494" s="207" t="str">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Realizar el mantenimiento de la maquinaria de producción de materia y de la  planta de osmosis inversa.</v>
      </c>
      <c r="D494" s="31"/>
      <c r="E494" s="92"/>
      <c r="F494" s="92"/>
      <c r="G494" s="92"/>
      <c r="H494" s="75"/>
      <c r="I494" s="75"/>
      <c r="J494" s="75"/>
      <c r="K494" s="111"/>
      <c r="L494" s="437"/>
    </row>
    <row r="495" spans="3:12" x14ac:dyDescent="0.25">
      <c r="C495" s="437"/>
      <c r="D495" s="437"/>
      <c r="E495" s="92"/>
      <c r="F495" s="92"/>
      <c r="G495" s="92"/>
      <c r="H495" s="75"/>
      <c r="I495" s="75"/>
      <c r="J495" s="75"/>
      <c r="K495" s="111"/>
      <c r="L495" s="437"/>
    </row>
    <row r="496" spans="3:12" ht="15.75" thickBot="1" x14ac:dyDescent="0.3">
      <c r="C496" s="437"/>
      <c r="D496" s="437"/>
      <c r="E496" s="437"/>
      <c r="F496" s="92"/>
      <c r="G496" s="75"/>
      <c r="H496" s="75"/>
      <c r="I496" s="75"/>
      <c r="J496" s="437"/>
      <c r="K496" s="437"/>
      <c r="L496" s="437"/>
    </row>
    <row r="497" spans="3:12" ht="15.75" thickBot="1" x14ac:dyDescent="0.3">
      <c r="C497" s="128" t="s">
        <v>44</v>
      </c>
      <c r="D497" s="133" t="s">
        <v>55</v>
      </c>
      <c r="E497" s="135" t="s">
        <v>57</v>
      </c>
      <c r="F497" s="134" t="s">
        <v>27</v>
      </c>
      <c r="G497" s="132" t="s">
        <v>131</v>
      </c>
      <c r="H497" s="135" t="s">
        <v>46</v>
      </c>
      <c r="I497" s="132" t="s">
        <v>132</v>
      </c>
      <c r="J497" s="132" t="s">
        <v>410</v>
      </c>
      <c r="K497" s="132" t="s">
        <v>411</v>
      </c>
      <c r="L497" s="132" t="s">
        <v>121</v>
      </c>
    </row>
    <row r="498" spans="3:12" x14ac:dyDescent="0.25">
      <c r="C498" s="629" t="s">
        <v>2668</v>
      </c>
      <c r="D498" s="157">
        <v>1</v>
      </c>
      <c r="E498" s="686">
        <v>50000</v>
      </c>
      <c r="F498" s="692">
        <f t="shared" ref="F498:F502" si="32">D498*E498</f>
        <v>50000</v>
      </c>
      <c r="G498" s="160" t="s">
        <v>129</v>
      </c>
      <c r="H498" s="141" t="s">
        <v>681</v>
      </c>
      <c r="I498" s="129" t="str">
        <f>VLOOKUP(H498,Presupuesto!$B$11:$C$565,2,0)</f>
        <v>MANTENIMIENTO Y REPARACION DE OTROS EQUIPOS</v>
      </c>
      <c r="J498" s="215" t="s">
        <v>1364</v>
      </c>
      <c r="K498" s="97" t="s">
        <v>396</v>
      </c>
      <c r="L498" s="97"/>
    </row>
    <row r="499" spans="3:12" x14ac:dyDescent="0.25">
      <c r="C499" s="697" t="s">
        <v>2669</v>
      </c>
      <c r="D499" s="198">
        <v>1</v>
      </c>
      <c r="E499" s="698">
        <v>21375</v>
      </c>
      <c r="F499" s="692">
        <f t="shared" si="32"/>
        <v>21375</v>
      </c>
      <c r="G499" s="162" t="s">
        <v>129</v>
      </c>
      <c r="H499" s="141" t="s">
        <v>681</v>
      </c>
      <c r="I499" s="129" t="str">
        <f>VLOOKUP(H499,Presupuesto!$B$11:$C$565,2,0)</f>
        <v>MANTENIMIENTO Y REPARACION DE OTROS EQUIPOS</v>
      </c>
      <c r="J499" s="215" t="s">
        <v>1364</v>
      </c>
      <c r="K499" s="97" t="s">
        <v>396</v>
      </c>
      <c r="L499" s="97"/>
    </row>
    <row r="500" spans="3:12" x14ac:dyDescent="0.25">
      <c r="C500" s="697" t="s">
        <v>2670</v>
      </c>
      <c r="D500" s="198">
        <v>2</v>
      </c>
      <c r="E500" s="698">
        <v>3072.5</v>
      </c>
      <c r="F500" s="692">
        <f t="shared" si="32"/>
        <v>6145</v>
      </c>
      <c r="G500" s="162" t="s">
        <v>129</v>
      </c>
      <c r="H500" s="141" t="s">
        <v>681</v>
      </c>
      <c r="I500" s="129" t="str">
        <f>VLOOKUP(H500,Presupuesto!$B$11:$C$565,2,0)</f>
        <v>MANTENIMIENTO Y REPARACION DE OTROS EQUIPOS</v>
      </c>
      <c r="J500" s="215" t="s">
        <v>1364</v>
      </c>
      <c r="K500" s="97" t="s">
        <v>396</v>
      </c>
      <c r="L500" s="97"/>
    </row>
    <row r="501" spans="3:12" x14ac:dyDescent="0.25">
      <c r="C501" s="697" t="s">
        <v>2671</v>
      </c>
      <c r="D501" s="198">
        <v>1</v>
      </c>
      <c r="E501" s="698">
        <v>3832</v>
      </c>
      <c r="F501" s="692">
        <f t="shared" si="32"/>
        <v>3832</v>
      </c>
      <c r="G501" s="162" t="s">
        <v>129</v>
      </c>
      <c r="H501" s="141" t="s">
        <v>681</v>
      </c>
      <c r="I501" s="129" t="str">
        <f>VLOOKUP(H501,Presupuesto!$B$11:$C$565,2,0)</f>
        <v>MANTENIMIENTO Y REPARACION DE OTROS EQUIPOS</v>
      </c>
      <c r="J501" s="215" t="s">
        <v>1364</v>
      </c>
      <c r="K501" s="97" t="s">
        <v>396</v>
      </c>
      <c r="L501" s="97"/>
    </row>
    <row r="502" spans="3:12" x14ac:dyDescent="0.25">
      <c r="C502" s="697" t="s">
        <v>2672</v>
      </c>
      <c r="D502" s="198">
        <v>1</v>
      </c>
      <c r="E502" s="698">
        <v>8500</v>
      </c>
      <c r="F502" s="692">
        <f t="shared" si="32"/>
        <v>8500</v>
      </c>
      <c r="G502" s="162" t="s">
        <v>129</v>
      </c>
      <c r="H502" s="141" t="s">
        <v>681</v>
      </c>
      <c r="I502" s="129" t="str">
        <f>VLOOKUP(H502,Presupuesto!$B$11:$C$565,2,0)</f>
        <v>MANTENIMIENTO Y REPARACION DE OTROS EQUIPOS</v>
      </c>
      <c r="J502" s="215" t="s">
        <v>1364</v>
      </c>
      <c r="K502" s="97" t="s">
        <v>396</v>
      </c>
      <c r="L502" s="97"/>
    </row>
    <row r="504" spans="3:12" ht="15.75" thickBot="1" x14ac:dyDescent="0.3"/>
    <row r="505" spans="3:12" ht="15.75" thickBot="1" x14ac:dyDescent="0.3">
      <c r="C505" s="156" t="s">
        <v>53</v>
      </c>
      <c r="D505" s="352">
        <f>SUM(F512:F516)</f>
        <v>89852</v>
      </c>
      <c r="E505" s="437"/>
      <c r="F505" s="70"/>
      <c r="G505" s="78"/>
      <c r="H505" s="70"/>
      <c r="I505" s="70"/>
      <c r="J505" s="437"/>
      <c r="K505" s="437"/>
      <c r="L505" s="437"/>
    </row>
    <row r="506" spans="3:12" x14ac:dyDescent="0.25">
      <c r="C506" s="70"/>
      <c r="D506" s="31"/>
      <c r="E506" s="92"/>
      <c r="F506" s="92"/>
      <c r="G506" s="92"/>
      <c r="H506" s="75"/>
      <c r="I506" s="75"/>
      <c r="J506" s="75"/>
      <c r="K506" s="111"/>
      <c r="L506" s="437"/>
    </row>
    <row r="507" spans="3:12" ht="15.75" x14ac:dyDescent="0.25">
      <c r="C507" s="296" t="s">
        <v>392</v>
      </c>
      <c r="D507" s="571">
        <f>'11. Gestion Administrativa'!E26</f>
        <v>11.12</v>
      </c>
      <c r="E507" s="92"/>
      <c r="F507" s="92"/>
      <c r="G507" s="92"/>
      <c r="H507" s="75"/>
      <c r="I507" s="75"/>
      <c r="J507" s="75"/>
      <c r="K507" s="111"/>
      <c r="L507" s="437"/>
    </row>
    <row r="508" spans="3:12" ht="18.75" x14ac:dyDescent="0.25">
      <c r="C508" s="207" t="str">
        <f>IFERROR(VLOOKUP(D507,'1. Desarrollo e Innov. Curricu.'!$E:$F,2,FALSE),IFERROR(VLOOKUP(D507,'2. Investigación Científica'!$E:$F,2,FALSE),IFERROR(VLOOKUP(D507,'3. Vinculación Univ. Sociedad'!$E:$F,2,FALSE),IFERROR(VLOOKUP(D507,'4. Docencia y Profesorado Univ.'!$E:$F,2,FALSE),IFERROR(VLOOKUP(D507,'5. Estudiantes y Graduados'!$E:$F,2,FALSE),IFERROR(VLOOKUP(D507,'11. Gestion Administrativa'!$E:$F,2,FALSE),IFERROR(VLOOKUP(D507,'13. Gestión Académica'!$E:$F,2,FALSE),IFERROR(VLOOKUP(D507,'8. Asegura. de la Calid. y M'!$E:$F,2,FALSE),IFERROR(VLOOKUP(D507,'6. Gestión del Conocimiento'!$E:$F,2,FALSE),IFERROR(VLOOKUP(D507,'15. Gobernabilidad y Proceso...'!$E:$F,2,FALSE),IFERROR(VLOOKUP(D507,'12. Gestión del Talento Humano'!$E:$F,2,FALSE),IFERROR(VLOOKUP(D507,'14. Internacional... de la E.S.'!$E:$F,2,FALSE),IFERROR(VLOOKUP(D507,'10. Posgrado'!$E:$F,2,FALSE),IFERROR(VLOOKUP(D507,'17. Gestión TIC'!$E:$F,2,FALSE),IFERROR(VLOOKUP(D507,'16. Desa. del Sistema Educ.Sup.'!$E:$F,2,FALSE),IFERROR(VLOOKUP(D507,'9. Cultura de Inno. Insti...'!$E:$F,2,FALSE),VLOOKUP(D507,'7. Lo Esencial de la Reforma U.'!$E:$F,2,0)))))))))))))))))</f>
        <v>Realizar el mantenimiento de la maquinaria de producción de materia y de la  planta de osmosis inversa.</v>
      </c>
      <c r="D508" s="31"/>
      <c r="E508" s="92"/>
      <c r="F508" s="92"/>
      <c r="G508" s="92"/>
      <c r="H508" s="75"/>
      <c r="I508" s="75"/>
      <c r="J508" s="75"/>
      <c r="K508" s="111"/>
      <c r="L508" s="437"/>
    </row>
    <row r="509" spans="3:12" x14ac:dyDescent="0.25">
      <c r="C509" s="437"/>
      <c r="D509" s="437"/>
      <c r="E509" s="92"/>
      <c r="F509" s="92"/>
      <c r="G509" s="92"/>
      <c r="H509" s="75"/>
      <c r="I509" s="75"/>
      <c r="J509" s="75"/>
      <c r="K509" s="111"/>
      <c r="L509" s="437"/>
    </row>
    <row r="510" spans="3:12" ht="15.75" thickBot="1" x14ac:dyDescent="0.3">
      <c r="C510" s="437"/>
      <c r="D510" s="437"/>
      <c r="E510" s="437"/>
      <c r="F510" s="92"/>
      <c r="G510" s="75"/>
      <c r="H510" s="75"/>
      <c r="I510" s="75"/>
      <c r="J510" s="437"/>
      <c r="K510" s="437"/>
      <c r="L510" s="437"/>
    </row>
    <row r="511" spans="3:12" ht="15.75" thickBot="1" x14ac:dyDescent="0.3">
      <c r="C511" s="128" t="s">
        <v>44</v>
      </c>
      <c r="D511" s="133" t="s">
        <v>55</v>
      </c>
      <c r="E511" s="135" t="s">
        <v>57</v>
      </c>
      <c r="F511" s="134" t="s">
        <v>27</v>
      </c>
      <c r="G511" s="132" t="s">
        <v>131</v>
      </c>
      <c r="H511" s="135" t="s">
        <v>46</v>
      </c>
      <c r="I511" s="132" t="s">
        <v>132</v>
      </c>
      <c r="J511" s="132" t="s">
        <v>410</v>
      </c>
      <c r="K511" s="132" t="s">
        <v>411</v>
      </c>
      <c r="L511" s="132" t="s">
        <v>121</v>
      </c>
    </row>
    <row r="512" spans="3:12" x14ac:dyDescent="0.25">
      <c r="C512" s="629" t="s">
        <v>2668</v>
      </c>
      <c r="D512" s="157">
        <v>1</v>
      </c>
      <c r="E512" s="686">
        <v>50000</v>
      </c>
      <c r="F512" s="692">
        <f t="shared" ref="F512:F516" si="33">D512*E512</f>
        <v>50000</v>
      </c>
      <c r="G512" s="160" t="s">
        <v>129</v>
      </c>
      <c r="H512" s="141" t="s">
        <v>681</v>
      </c>
      <c r="I512" s="129" t="str">
        <f>VLOOKUP(H512,Presupuesto!$B$11:$C$565,2,0)</f>
        <v>MANTENIMIENTO Y REPARACION DE OTROS EQUIPOS</v>
      </c>
      <c r="J512" s="215" t="s">
        <v>1364</v>
      </c>
      <c r="K512" s="97" t="s">
        <v>399</v>
      </c>
      <c r="L512" s="97"/>
    </row>
    <row r="513" spans="3:12" x14ac:dyDescent="0.25">
      <c r="C513" s="697" t="s">
        <v>2669</v>
      </c>
      <c r="D513" s="198">
        <v>1</v>
      </c>
      <c r="E513" s="698">
        <v>21375</v>
      </c>
      <c r="F513" s="692">
        <f t="shared" si="33"/>
        <v>21375</v>
      </c>
      <c r="G513" s="162" t="s">
        <v>129</v>
      </c>
      <c r="H513" s="141" t="s">
        <v>681</v>
      </c>
      <c r="I513" s="129" t="str">
        <f>VLOOKUP(H513,Presupuesto!$B$11:$C$565,2,0)</f>
        <v>MANTENIMIENTO Y REPARACION DE OTROS EQUIPOS</v>
      </c>
      <c r="J513" s="215" t="s">
        <v>1364</v>
      </c>
      <c r="K513" s="97" t="s">
        <v>399</v>
      </c>
      <c r="L513" s="97"/>
    </row>
    <row r="514" spans="3:12" x14ac:dyDescent="0.25">
      <c r="C514" s="697" t="s">
        <v>2670</v>
      </c>
      <c r="D514" s="198">
        <v>2</v>
      </c>
      <c r="E514" s="698">
        <v>3072.5</v>
      </c>
      <c r="F514" s="692">
        <f t="shared" si="33"/>
        <v>6145</v>
      </c>
      <c r="G514" s="162" t="s">
        <v>129</v>
      </c>
      <c r="H514" s="141" t="s">
        <v>681</v>
      </c>
      <c r="I514" s="129" t="str">
        <f>VLOOKUP(H514,Presupuesto!$B$11:$C$565,2,0)</f>
        <v>MANTENIMIENTO Y REPARACION DE OTROS EQUIPOS</v>
      </c>
      <c r="J514" s="215" t="s">
        <v>1364</v>
      </c>
      <c r="K514" s="97" t="s">
        <v>399</v>
      </c>
      <c r="L514" s="97"/>
    </row>
    <row r="515" spans="3:12" x14ac:dyDescent="0.25">
      <c r="C515" s="697" t="s">
        <v>2671</v>
      </c>
      <c r="D515" s="198">
        <v>1</v>
      </c>
      <c r="E515" s="698">
        <v>3832</v>
      </c>
      <c r="F515" s="692">
        <f t="shared" si="33"/>
        <v>3832</v>
      </c>
      <c r="G515" s="162" t="s">
        <v>129</v>
      </c>
      <c r="H515" s="141" t="s">
        <v>681</v>
      </c>
      <c r="I515" s="129" t="str">
        <f>VLOOKUP(H515,Presupuesto!$B$11:$C$565,2,0)</f>
        <v>MANTENIMIENTO Y REPARACION DE OTROS EQUIPOS</v>
      </c>
      <c r="J515" s="215" t="s">
        <v>1364</v>
      </c>
      <c r="K515" s="97" t="s">
        <v>399</v>
      </c>
      <c r="L515" s="97"/>
    </row>
    <row r="516" spans="3:12" x14ac:dyDescent="0.25">
      <c r="C516" s="697" t="s">
        <v>2672</v>
      </c>
      <c r="D516" s="198">
        <v>1</v>
      </c>
      <c r="E516" s="698">
        <v>8500</v>
      </c>
      <c r="F516" s="692">
        <f t="shared" si="33"/>
        <v>8500</v>
      </c>
      <c r="G516" s="162" t="s">
        <v>129</v>
      </c>
      <c r="H516" s="141" t="s">
        <v>681</v>
      </c>
      <c r="I516" s="129" t="str">
        <f>VLOOKUP(H516,Presupuesto!$B$11:$C$565,2,0)</f>
        <v>MANTENIMIENTO Y REPARACION DE OTROS EQUIPOS</v>
      </c>
      <c r="J516" s="215" t="s">
        <v>1364</v>
      </c>
      <c r="K516" s="97" t="s">
        <v>399</v>
      </c>
      <c r="L516" s="97"/>
    </row>
    <row r="518" spans="3:12" ht="15.75" thickBot="1" x14ac:dyDescent="0.3"/>
    <row r="519" spans="3:12" ht="15.75" thickBot="1" x14ac:dyDescent="0.3">
      <c r="C519" s="156" t="s">
        <v>53</v>
      </c>
      <c r="D519" s="352">
        <f>SUM(F526:F530)</f>
        <v>126325</v>
      </c>
      <c r="E519" s="437"/>
      <c r="F519" s="70"/>
      <c r="G519" s="78"/>
      <c r="H519" s="70"/>
      <c r="I519" s="70"/>
      <c r="J519" s="437"/>
      <c r="K519" s="437"/>
      <c r="L519" s="437"/>
    </row>
    <row r="520" spans="3:12" x14ac:dyDescent="0.25">
      <c r="C520" s="70"/>
      <c r="D520" s="31"/>
      <c r="E520" s="92"/>
      <c r="F520" s="92"/>
      <c r="G520" s="92"/>
      <c r="H520" s="75"/>
      <c r="I520" s="75"/>
      <c r="J520" s="75"/>
      <c r="K520" s="111"/>
      <c r="L520" s="437"/>
    </row>
    <row r="521" spans="3:12" ht="15.75" x14ac:dyDescent="0.25">
      <c r="C521" s="296" t="s">
        <v>392</v>
      </c>
      <c r="D521" s="571">
        <f>'11. Gestion Administrativa'!E26</f>
        <v>11.12</v>
      </c>
      <c r="E521" s="92"/>
      <c r="F521" s="92"/>
      <c r="G521" s="92"/>
      <c r="H521" s="75"/>
      <c r="I521" s="75"/>
      <c r="J521" s="75"/>
      <c r="K521" s="111"/>
      <c r="L521" s="437"/>
    </row>
    <row r="522" spans="3:12" ht="18.75" x14ac:dyDescent="0.25">
      <c r="C522" s="207" t="str">
        <f>IFERROR(VLOOKUP(D521,'1. Desarrollo e Innov. Curricu.'!$E:$F,2,FALSE),IFERROR(VLOOKUP(D521,'2. Investigación Científica'!$E:$F,2,FALSE),IFERROR(VLOOKUP(D521,'3. Vinculación Univ. Sociedad'!$E:$F,2,FALSE),IFERROR(VLOOKUP(D521,'4. Docencia y Profesorado Univ.'!$E:$F,2,FALSE),IFERROR(VLOOKUP(D521,'5. Estudiantes y Graduados'!$E:$F,2,FALSE),IFERROR(VLOOKUP(D521,'11. Gestion Administrativa'!$E:$F,2,FALSE),IFERROR(VLOOKUP(D521,'13. Gestión Académica'!$E:$F,2,FALSE),IFERROR(VLOOKUP(D521,'8. Asegura. de la Calid. y M'!$E:$F,2,FALSE),IFERROR(VLOOKUP(D521,'6. Gestión del Conocimiento'!$E:$F,2,FALSE),IFERROR(VLOOKUP(D521,'15. Gobernabilidad y Proceso...'!$E:$F,2,FALSE),IFERROR(VLOOKUP(D521,'12. Gestión del Talento Humano'!$E:$F,2,FALSE),IFERROR(VLOOKUP(D521,'14. Internacional... de la E.S.'!$E:$F,2,FALSE),IFERROR(VLOOKUP(D521,'10. Posgrado'!$E:$F,2,FALSE),IFERROR(VLOOKUP(D521,'17. Gestión TIC'!$E:$F,2,FALSE),IFERROR(VLOOKUP(D521,'16. Desa. del Sistema Educ.Sup.'!$E:$F,2,FALSE),IFERROR(VLOOKUP(D521,'9. Cultura de Inno. Insti...'!$E:$F,2,FALSE),VLOOKUP(D521,'7. Lo Esencial de la Reforma U.'!$E:$F,2,0)))))))))))))))))</f>
        <v>Realizar el mantenimiento de la maquinaria de producción de materia y de la  planta de osmosis inversa.</v>
      </c>
      <c r="D522" s="31"/>
      <c r="E522" s="92"/>
      <c r="F522" s="92"/>
      <c r="G522" s="92"/>
      <c r="H522" s="75"/>
      <c r="I522" s="75"/>
      <c r="J522" s="75"/>
      <c r="K522" s="111"/>
      <c r="L522" s="437"/>
    </row>
    <row r="523" spans="3:12" x14ac:dyDescent="0.25">
      <c r="C523" s="437"/>
      <c r="D523" s="437"/>
      <c r="E523" s="92"/>
      <c r="F523" s="92"/>
      <c r="G523" s="92"/>
      <c r="H523" s="75"/>
      <c r="I523" s="75"/>
      <c r="J523" s="75"/>
      <c r="K523" s="111"/>
      <c r="L523" s="437"/>
    </row>
    <row r="524" spans="3:12" ht="15.75" thickBot="1" x14ac:dyDescent="0.3">
      <c r="C524" s="437"/>
      <c r="D524" s="437"/>
      <c r="E524" s="437"/>
      <c r="F524" s="92"/>
      <c r="G524" s="75"/>
      <c r="H524" s="75"/>
      <c r="I524" s="75"/>
      <c r="J524" s="437"/>
      <c r="K524" s="437"/>
      <c r="L524" s="437"/>
    </row>
    <row r="525" spans="3:12" ht="15.75" thickBot="1" x14ac:dyDescent="0.3">
      <c r="C525" s="128" t="s">
        <v>44</v>
      </c>
      <c r="D525" s="133" t="s">
        <v>55</v>
      </c>
      <c r="E525" s="135" t="s">
        <v>57</v>
      </c>
      <c r="F525" s="134" t="s">
        <v>27</v>
      </c>
      <c r="G525" s="132" t="s">
        <v>131</v>
      </c>
      <c r="H525" s="135" t="s">
        <v>46</v>
      </c>
      <c r="I525" s="132" t="s">
        <v>132</v>
      </c>
      <c r="J525" s="132" t="s">
        <v>410</v>
      </c>
      <c r="K525" s="132" t="s">
        <v>411</v>
      </c>
      <c r="L525" s="132" t="s">
        <v>121</v>
      </c>
    </row>
    <row r="526" spans="3:12" x14ac:dyDescent="0.25">
      <c r="C526" s="629" t="s">
        <v>2668</v>
      </c>
      <c r="D526" s="157">
        <v>1</v>
      </c>
      <c r="E526" s="686">
        <v>50000</v>
      </c>
      <c r="F526" s="692">
        <f t="shared" ref="F526:F530" si="34">D526*E526</f>
        <v>50000</v>
      </c>
      <c r="G526" s="160" t="s">
        <v>129</v>
      </c>
      <c r="H526" s="141" t="s">
        <v>681</v>
      </c>
      <c r="I526" s="129" t="str">
        <f>VLOOKUP(H526,Presupuesto!$B$11:$C$565,2,0)</f>
        <v>MANTENIMIENTO Y REPARACION DE OTROS EQUIPOS</v>
      </c>
      <c r="J526" s="215" t="s">
        <v>1364</v>
      </c>
      <c r="K526" s="97" t="s">
        <v>402</v>
      </c>
      <c r="L526" s="97"/>
    </row>
    <row r="527" spans="3:12" x14ac:dyDescent="0.25">
      <c r="C527" s="697" t="s">
        <v>2669</v>
      </c>
      <c r="D527" s="198">
        <v>1</v>
      </c>
      <c r="E527" s="698">
        <v>21375</v>
      </c>
      <c r="F527" s="692">
        <f t="shared" si="34"/>
        <v>21375</v>
      </c>
      <c r="G527" s="162" t="s">
        <v>129</v>
      </c>
      <c r="H527" s="141" t="s">
        <v>681</v>
      </c>
      <c r="I527" s="129" t="str">
        <f>VLOOKUP(H527,Presupuesto!$B$11:$C$565,2,0)</f>
        <v>MANTENIMIENTO Y REPARACION DE OTROS EQUIPOS</v>
      </c>
      <c r="J527" s="215" t="s">
        <v>1364</v>
      </c>
      <c r="K527" s="97" t="s">
        <v>402</v>
      </c>
      <c r="L527" s="97"/>
    </row>
    <row r="528" spans="3:12" x14ac:dyDescent="0.25">
      <c r="C528" s="697" t="s">
        <v>2670</v>
      </c>
      <c r="D528" s="198">
        <v>2</v>
      </c>
      <c r="E528" s="698">
        <v>3072.5</v>
      </c>
      <c r="F528" s="692">
        <f t="shared" si="34"/>
        <v>6145</v>
      </c>
      <c r="G528" s="162" t="s">
        <v>129</v>
      </c>
      <c r="H528" s="141" t="s">
        <v>681</v>
      </c>
      <c r="I528" s="129" t="str">
        <f>VLOOKUP(H528,Presupuesto!$B$11:$C$565,2,0)</f>
        <v>MANTENIMIENTO Y REPARACION DE OTROS EQUIPOS</v>
      </c>
      <c r="J528" s="215" t="s">
        <v>1364</v>
      </c>
      <c r="K528" s="97" t="s">
        <v>402</v>
      </c>
      <c r="L528" s="97"/>
    </row>
    <row r="529" spans="3:12" x14ac:dyDescent="0.25">
      <c r="C529" s="697" t="s">
        <v>2671</v>
      </c>
      <c r="D529" s="198">
        <v>1</v>
      </c>
      <c r="E529" s="698">
        <v>40305</v>
      </c>
      <c r="F529" s="692">
        <f t="shared" si="34"/>
        <v>40305</v>
      </c>
      <c r="G529" s="162" t="s">
        <v>129</v>
      </c>
      <c r="H529" s="141" t="s">
        <v>681</v>
      </c>
      <c r="I529" s="129" t="str">
        <f>VLOOKUP(H529,Presupuesto!$B$11:$C$565,2,0)</f>
        <v>MANTENIMIENTO Y REPARACION DE OTROS EQUIPOS</v>
      </c>
      <c r="J529" s="215" t="s">
        <v>1364</v>
      </c>
      <c r="K529" s="97" t="s">
        <v>402</v>
      </c>
      <c r="L529" s="97"/>
    </row>
    <row r="530" spans="3:12" x14ac:dyDescent="0.25">
      <c r="C530" s="697" t="s">
        <v>2672</v>
      </c>
      <c r="D530" s="198">
        <v>1</v>
      </c>
      <c r="E530" s="698">
        <v>8500</v>
      </c>
      <c r="F530" s="692">
        <f t="shared" si="34"/>
        <v>8500</v>
      </c>
      <c r="G530" s="162" t="s">
        <v>129</v>
      </c>
      <c r="H530" s="141" t="s">
        <v>681</v>
      </c>
      <c r="I530" s="129" t="str">
        <f>VLOOKUP(H530,Presupuesto!$B$11:$C$565,2,0)</f>
        <v>MANTENIMIENTO Y REPARACION DE OTROS EQUIPOS</v>
      </c>
      <c r="J530" s="215" t="s">
        <v>1364</v>
      </c>
      <c r="K530" s="97" t="s">
        <v>402</v>
      </c>
      <c r="L530" s="97"/>
    </row>
    <row r="532" spans="3:12" ht="15.75" thickBot="1" x14ac:dyDescent="0.3"/>
    <row r="533" spans="3:12" ht="15.75" thickBot="1" x14ac:dyDescent="0.3">
      <c r="C533" s="156" t="s">
        <v>53</v>
      </c>
      <c r="D533" s="352">
        <f>SUM(F540:F540)</f>
        <v>1500</v>
      </c>
      <c r="E533" s="437"/>
      <c r="F533" s="70"/>
      <c r="G533" s="78"/>
      <c r="H533" s="70"/>
      <c r="I533" s="70"/>
      <c r="J533" s="437"/>
      <c r="K533" s="437"/>
      <c r="L533" s="437"/>
    </row>
    <row r="534" spans="3:12" x14ac:dyDescent="0.25">
      <c r="C534" s="70"/>
      <c r="D534" s="31"/>
      <c r="E534" s="92"/>
      <c r="F534" s="92"/>
      <c r="G534" s="92"/>
      <c r="H534" s="75"/>
      <c r="I534" s="75"/>
      <c r="J534" s="75"/>
      <c r="K534" s="111"/>
      <c r="L534" s="437"/>
    </row>
    <row r="535" spans="3:12" ht="15.75" x14ac:dyDescent="0.25">
      <c r="C535" s="296" t="s">
        <v>392</v>
      </c>
      <c r="D535" s="571">
        <f>'11. Gestion Administrativa'!E27</f>
        <v>11.13</v>
      </c>
      <c r="E535" s="92"/>
      <c r="F535" s="92"/>
      <c r="G535" s="92"/>
      <c r="H535" s="75"/>
      <c r="I535" s="75"/>
      <c r="J535" s="75"/>
      <c r="K535" s="111"/>
      <c r="L535" s="437"/>
    </row>
    <row r="536" spans="3:12" ht="18.75" x14ac:dyDescent="0.25">
      <c r="C536" s="207" t="str">
        <f>IFERROR(VLOOKUP(D535,'1. Desarrollo e Innov. Curricu.'!$E:$F,2,FALSE),IFERROR(VLOOKUP(D535,'2. Investigación Científica'!$E:$F,2,FALSE),IFERROR(VLOOKUP(D535,'3. Vinculación Univ. Sociedad'!$E:$F,2,FALSE),IFERROR(VLOOKUP(D535,'4. Docencia y Profesorado Univ.'!$E:$F,2,FALSE),IFERROR(VLOOKUP(D535,'5. Estudiantes y Graduados'!$E:$F,2,FALSE),IFERROR(VLOOKUP(D535,'11. Gestion Administrativa'!$E:$F,2,FALSE),IFERROR(VLOOKUP(D535,'13. Gestión Académica'!$E:$F,2,FALSE),IFERROR(VLOOKUP(D535,'8. Asegura. de la Calid. y M'!$E:$F,2,FALSE),IFERROR(VLOOKUP(D535,'6. Gestión del Conocimiento'!$E:$F,2,FALSE),IFERROR(VLOOKUP(D535,'15. Gobernabilidad y Proceso...'!$E:$F,2,FALSE),IFERROR(VLOOKUP(D535,'12. Gestión del Talento Humano'!$E:$F,2,FALSE),IFERROR(VLOOKUP(D535,'14. Internacional... de la E.S.'!$E:$F,2,FALSE),IFERROR(VLOOKUP(D535,'10. Posgrado'!$E:$F,2,FALSE),IFERROR(VLOOKUP(D535,'17. Gestión TIC'!$E:$F,2,FALSE),IFERROR(VLOOKUP(D535,'16. Desa. del Sistema Educ.Sup.'!$E:$F,2,FALSE),IFERROR(VLOOKUP(D535,'9. Cultura de Inno. Insti...'!$E:$F,2,FALSE),VLOOKUP(D535,'7. Lo Esencial de la Reforma U.'!$E:$F,2,0)))))))))))))))))</f>
        <v>Mantenimiento y reparación de equipo educacional  (Armarios, entre otros).</v>
      </c>
      <c r="D536" s="31"/>
      <c r="E536" s="92"/>
      <c r="F536" s="92"/>
      <c r="G536" s="92"/>
      <c r="H536" s="75"/>
      <c r="I536" s="75"/>
      <c r="J536" s="75"/>
      <c r="K536" s="111"/>
      <c r="L536" s="437"/>
    </row>
    <row r="537" spans="3:12" x14ac:dyDescent="0.25">
      <c r="C537" s="437"/>
      <c r="D537" s="437"/>
      <c r="E537" s="92"/>
      <c r="F537" s="92"/>
      <c r="G537" s="92"/>
      <c r="H537" s="75"/>
      <c r="I537" s="75"/>
      <c r="J537" s="75"/>
      <c r="K537" s="111"/>
      <c r="L537" s="437"/>
    </row>
    <row r="538" spans="3:12" ht="15.75" thickBot="1" x14ac:dyDescent="0.3">
      <c r="C538" s="437"/>
      <c r="D538" s="437"/>
      <c r="E538" s="437"/>
      <c r="F538" s="92"/>
      <c r="G538" s="75"/>
      <c r="H538" s="75"/>
      <c r="I538" s="75"/>
      <c r="J538" s="437"/>
      <c r="K538" s="437"/>
      <c r="L538" s="437"/>
    </row>
    <row r="539" spans="3:12" ht="15.75" thickBot="1" x14ac:dyDescent="0.3">
      <c r="C539" s="128" t="s">
        <v>44</v>
      </c>
      <c r="D539" s="133" t="s">
        <v>55</v>
      </c>
      <c r="E539" s="135" t="s">
        <v>57</v>
      </c>
      <c r="F539" s="134" t="s">
        <v>27</v>
      </c>
      <c r="G539" s="132" t="s">
        <v>131</v>
      </c>
      <c r="H539" s="135" t="s">
        <v>46</v>
      </c>
      <c r="I539" s="132" t="s">
        <v>132</v>
      </c>
      <c r="J539" s="132" t="s">
        <v>410</v>
      </c>
      <c r="K539" s="132" t="s">
        <v>411</v>
      </c>
      <c r="L539" s="132" t="s">
        <v>121</v>
      </c>
    </row>
    <row r="540" spans="3:12" x14ac:dyDescent="0.25">
      <c r="C540" s="629" t="s">
        <v>2675</v>
      </c>
      <c r="D540" s="157">
        <v>1</v>
      </c>
      <c r="E540" s="686">
        <v>1500</v>
      </c>
      <c r="F540" s="692">
        <f t="shared" ref="F540" si="35">D540*E540</f>
        <v>1500</v>
      </c>
      <c r="G540" s="160" t="s">
        <v>129</v>
      </c>
      <c r="H540" s="141" t="s">
        <v>673</v>
      </c>
      <c r="I540" s="129" t="str">
        <f>VLOOKUP(H540,Presupuesto!$B$11:$C$565,2,0)</f>
        <v>MANTENIMIENTO Y REPACION DE EQUIPO EDUCACIONAL</v>
      </c>
      <c r="J540" s="215" t="s">
        <v>1364</v>
      </c>
      <c r="K540" s="97" t="s">
        <v>412</v>
      </c>
      <c r="L540" s="97"/>
    </row>
    <row r="542" spans="3:12" ht="15.75" thickBot="1" x14ac:dyDescent="0.3"/>
    <row r="543" spans="3:12" ht="15.75" thickBot="1" x14ac:dyDescent="0.3">
      <c r="C543" s="156" t="s">
        <v>53</v>
      </c>
      <c r="D543" s="352">
        <f>SUM(F550:F550)</f>
        <v>1500</v>
      </c>
      <c r="E543" s="437"/>
      <c r="F543" s="70"/>
      <c r="G543" s="78"/>
      <c r="H543" s="70"/>
      <c r="I543" s="70"/>
      <c r="J543" s="437"/>
      <c r="K543" s="437"/>
      <c r="L543" s="437"/>
    </row>
    <row r="544" spans="3:12" x14ac:dyDescent="0.25">
      <c r="C544" s="70"/>
      <c r="D544" s="31"/>
      <c r="E544" s="92"/>
      <c r="F544" s="92"/>
      <c r="G544" s="92"/>
      <c r="H544" s="75"/>
      <c r="I544" s="75"/>
      <c r="J544" s="75"/>
      <c r="K544" s="111"/>
      <c r="L544" s="437"/>
    </row>
    <row r="545" spans="3:12" ht="15.75" x14ac:dyDescent="0.25">
      <c r="C545" s="296" t="s">
        <v>392</v>
      </c>
      <c r="D545" s="571">
        <f>'11. Gestion Administrativa'!E27</f>
        <v>11.13</v>
      </c>
      <c r="E545" s="92"/>
      <c r="F545" s="92"/>
      <c r="G545" s="92"/>
      <c r="H545" s="75"/>
      <c r="I545" s="75"/>
      <c r="J545" s="75"/>
      <c r="K545" s="111"/>
      <c r="L545" s="437"/>
    </row>
    <row r="546" spans="3:12" ht="18.75" x14ac:dyDescent="0.25">
      <c r="C546" s="207" t="str">
        <f>IFERROR(VLOOKUP(D545,'1. Desarrollo e Innov. Curricu.'!$E:$F,2,FALSE),IFERROR(VLOOKUP(D545,'2. Investigación Científica'!$E:$F,2,FALSE),IFERROR(VLOOKUP(D545,'3. Vinculación Univ. Sociedad'!$E:$F,2,FALSE),IFERROR(VLOOKUP(D545,'4. Docencia y Profesorado Univ.'!$E:$F,2,FALSE),IFERROR(VLOOKUP(D545,'5. Estudiantes y Graduados'!$E:$F,2,FALSE),IFERROR(VLOOKUP(D545,'11. Gestion Administrativa'!$E:$F,2,FALSE),IFERROR(VLOOKUP(D545,'13. Gestión Académica'!$E:$F,2,FALSE),IFERROR(VLOOKUP(D545,'8. Asegura. de la Calid. y M'!$E:$F,2,FALSE),IFERROR(VLOOKUP(D545,'6. Gestión del Conocimiento'!$E:$F,2,FALSE),IFERROR(VLOOKUP(D545,'15. Gobernabilidad y Proceso...'!$E:$F,2,FALSE),IFERROR(VLOOKUP(D545,'12. Gestión del Talento Humano'!$E:$F,2,FALSE),IFERROR(VLOOKUP(D545,'14. Internacional... de la E.S.'!$E:$F,2,FALSE),IFERROR(VLOOKUP(D545,'10. Posgrado'!$E:$F,2,FALSE),IFERROR(VLOOKUP(D545,'17. Gestión TIC'!$E:$F,2,FALSE),IFERROR(VLOOKUP(D545,'16. Desa. del Sistema Educ.Sup.'!$E:$F,2,FALSE),IFERROR(VLOOKUP(D545,'9. Cultura de Inno. Insti...'!$E:$F,2,FALSE),VLOOKUP(D545,'7. Lo Esencial de la Reforma U.'!$E:$F,2,0)))))))))))))))))</f>
        <v>Mantenimiento y reparación de equipo educacional  (Armarios, entre otros).</v>
      </c>
      <c r="D546" s="31"/>
      <c r="E546" s="92"/>
      <c r="F546" s="92"/>
      <c r="G546" s="92"/>
      <c r="H546" s="75"/>
      <c r="I546" s="75"/>
      <c r="J546" s="75"/>
      <c r="K546" s="111"/>
      <c r="L546" s="437"/>
    </row>
    <row r="547" spans="3:12" x14ac:dyDescent="0.25">
      <c r="C547" s="437"/>
      <c r="D547" s="437"/>
      <c r="E547" s="92"/>
      <c r="F547" s="92"/>
      <c r="G547" s="92"/>
      <c r="H547" s="75"/>
      <c r="I547" s="75"/>
      <c r="J547" s="75"/>
      <c r="K547" s="111"/>
      <c r="L547" s="437"/>
    </row>
    <row r="548" spans="3:12" ht="15.75" thickBot="1" x14ac:dyDescent="0.3">
      <c r="C548" s="437"/>
      <c r="D548" s="437"/>
      <c r="E548" s="437"/>
      <c r="F548" s="92"/>
      <c r="G548" s="75"/>
      <c r="H548" s="75"/>
      <c r="I548" s="75"/>
      <c r="J548" s="437"/>
      <c r="K548" s="437"/>
      <c r="L548" s="437"/>
    </row>
    <row r="549" spans="3:12" ht="15.75" thickBot="1" x14ac:dyDescent="0.3">
      <c r="C549" s="128" t="s">
        <v>44</v>
      </c>
      <c r="D549" s="133" t="s">
        <v>55</v>
      </c>
      <c r="E549" s="135" t="s">
        <v>57</v>
      </c>
      <c r="F549" s="134" t="s">
        <v>27</v>
      </c>
      <c r="G549" s="132" t="s">
        <v>131</v>
      </c>
      <c r="H549" s="135" t="s">
        <v>46</v>
      </c>
      <c r="I549" s="132" t="s">
        <v>132</v>
      </c>
      <c r="J549" s="132" t="s">
        <v>410</v>
      </c>
      <c r="K549" s="132" t="s">
        <v>411</v>
      </c>
      <c r="L549" s="132" t="s">
        <v>121</v>
      </c>
    </row>
    <row r="550" spans="3:12" x14ac:dyDescent="0.25">
      <c r="C550" s="629" t="s">
        <v>2675</v>
      </c>
      <c r="D550" s="157">
        <v>1</v>
      </c>
      <c r="E550" s="686">
        <v>1500</v>
      </c>
      <c r="F550" s="692">
        <f t="shared" ref="F550" si="36">D550*E550</f>
        <v>1500</v>
      </c>
      <c r="G550" s="160" t="s">
        <v>129</v>
      </c>
      <c r="H550" s="141" t="s">
        <v>673</v>
      </c>
      <c r="I550" s="129" t="str">
        <f>VLOOKUP(H550,Presupuesto!$B$11:$C$565,2,0)</f>
        <v>MANTENIMIENTO Y REPACION DE EQUIPO EDUCACIONAL</v>
      </c>
      <c r="J550" s="215" t="s">
        <v>1364</v>
      </c>
      <c r="K550" s="97" t="s">
        <v>396</v>
      </c>
      <c r="L550" s="97"/>
    </row>
    <row r="552" spans="3:12" ht="15.75" thickBot="1" x14ac:dyDescent="0.3"/>
    <row r="553" spans="3:12" ht="15.75" thickBot="1" x14ac:dyDescent="0.3">
      <c r="C553" s="156" t="s">
        <v>53</v>
      </c>
      <c r="D553" s="352">
        <f>SUM(F560:F560)</f>
        <v>1000</v>
      </c>
      <c r="E553" s="437"/>
      <c r="F553" s="70"/>
      <c r="G553" s="78"/>
      <c r="H553" s="70"/>
      <c r="I553" s="70"/>
      <c r="J553" s="437"/>
      <c r="K553" s="437"/>
      <c r="L553" s="437"/>
    </row>
    <row r="554" spans="3:12" x14ac:dyDescent="0.25">
      <c r="C554" s="70"/>
      <c r="D554" s="31"/>
      <c r="E554" s="92"/>
      <c r="F554" s="92"/>
      <c r="G554" s="92"/>
      <c r="H554" s="75"/>
      <c r="I554" s="75"/>
      <c r="J554" s="75"/>
      <c r="K554" s="111"/>
      <c r="L554" s="437"/>
    </row>
    <row r="555" spans="3:12" ht="15.75" x14ac:dyDescent="0.25">
      <c r="C555" s="296" t="s">
        <v>392</v>
      </c>
      <c r="D555" s="571">
        <f>'11. Gestion Administrativa'!E27</f>
        <v>11.13</v>
      </c>
      <c r="E555" s="92"/>
      <c r="F555" s="92"/>
      <c r="G555" s="92"/>
      <c r="H555" s="75"/>
      <c r="I555" s="75"/>
      <c r="J555" s="75"/>
      <c r="K555" s="111"/>
      <c r="L555" s="437"/>
    </row>
    <row r="556" spans="3:12" ht="18.75" x14ac:dyDescent="0.25">
      <c r="C556" s="207" t="str">
        <f>IFERROR(VLOOKUP(D555,'1. Desarrollo e Innov. Curricu.'!$E:$F,2,FALSE),IFERROR(VLOOKUP(D555,'2. Investigación Científica'!$E:$F,2,FALSE),IFERROR(VLOOKUP(D555,'3. Vinculación Univ. Sociedad'!$E:$F,2,FALSE),IFERROR(VLOOKUP(D555,'4. Docencia y Profesorado Univ.'!$E:$F,2,FALSE),IFERROR(VLOOKUP(D555,'5. Estudiantes y Graduados'!$E:$F,2,FALSE),IFERROR(VLOOKUP(D555,'11. Gestion Administrativa'!$E:$F,2,FALSE),IFERROR(VLOOKUP(D555,'13. Gestión Académica'!$E:$F,2,FALSE),IFERROR(VLOOKUP(D555,'8. Asegura. de la Calid. y M'!$E:$F,2,FALSE),IFERROR(VLOOKUP(D555,'6. Gestión del Conocimiento'!$E:$F,2,FALSE),IFERROR(VLOOKUP(D555,'15. Gobernabilidad y Proceso...'!$E:$F,2,FALSE),IFERROR(VLOOKUP(D555,'12. Gestión del Talento Humano'!$E:$F,2,FALSE),IFERROR(VLOOKUP(D555,'14. Internacional... de la E.S.'!$E:$F,2,FALSE),IFERROR(VLOOKUP(D555,'10. Posgrado'!$E:$F,2,FALSE),IFERROR(VLOOKUP(D555,'17. Gestión TIC'!$E:$F,2,FALSE),IFERROR(VLOOKUP(D555,'16. Desa. del Sistema Educ.Sup.'!$E:$F,2,FALSE),IFERROR(VLOOKUP(D555,'9. Cultura de Inno. Insti...'!$E:$F,2,FALSE),VLOOKUP(D555,'7. Lo Esencial de la Reforma U.'!$E:$F,2,0)))))))))))))))))</f>
        <v>Mantenimiento y reparación de equipo educacional  (Armarios, entre otros).</v>
      </c>
      <c r="D556" s="31"/>
      <c r="E556" s="92"/>
      <c r="F556" s="92"/>
      <c r="G556" s="92"/>
      <c r="H556" s="75"/>
      <c r="I556" s="75"/>
      <c r="J556" s="75"/>
      <c r="K556" s="111"/>
      <c r="L556" s="437"/>
    </row>
    <row r="557" spans="3:12" x14ac:dyDescent="0.25">
      <c r="C557" s="437"/>
      <c r="D557" s="437"/>
      <c r="E557" s="92"/>
      <c r="F557" s="92"/>
      <c r="G557" s="92"/>
      <c r="H557" s="75"/>
      <c r="I557" s="75"/>
      <c r="J557" s="75"/>
      <c r="K557" s="111"/>
      <c r="L557" s="437"/>
    </row>
    <row r="558" spans="3:12" ht="15.75" thickBot="1" x14ac:dyDescent="0.3">
      <c r="C558" s="437"/>
      <c r="D558" s="437"/>
      <c r="E558" s="437"/>
      <c r="F558" s="92"/>
      <c r="G558" s="75"/>
      <c r="H558" s="75"/>
      <c r="I558" s="75"/>
      <c r="J558" s="437"/>
      <c r="K558" s="437"/>
      <c r="L558" s="437"/>
    </row>
    <row r="559" spans="3:12" ht="15.75" thickBot="1" x14ac:dyDescent="0.3">
      <c r="C559" s="128" t="s">
        <v>44</v>
      </c>
      <c r="D559" s="133" t="s">
        <v>55</v>
      </c>
      <c r="E559" s="135" t="s">
        <v>57</v>
      </c>
      <c r="F559" s="134" t="s">
        <v>27</v>
      </c>
      <c r="G559" s="132" t="s">
        <v>131</v>
      </c>
      <c r="H559" s="135" t="s">
        <v>46</v>
      </c>
      <c r="I559" s="132" t="s">
        <v>132</v>
      </c>
      <c r="J559" s="132" t="s">
        <v>410</v>
      </c>
      <c r="K559" s="132" t="s">
        <v>411</v>
      </c>
      <c r="L559" s="132" t="s">
        <v>121</v>
      </c>
    </row>
    <row r="560" spans="3:12" x14ac:dyDescent="0.25">
      <c r="C560" s="629" t="s">
        <v>2675</v>
      </c>
      <c r="D560" s="157">
        <v>1</v>
      </c>
      <c r="E560" s="686">
        <v>1000</v>
      </c>
      <c r="F560" s="692">
        <f t="shared" ref="F560" si="37">D560*E560</f>
        <v>1000</v>
      </c>
      <c r="G560" s="160" t="s">
        <v>129</v>
      </c>
      <c r="H560" s="141" t="s">
        <v>673</v>
      </c>
      <c r="I560" s="129" t="str">
        <f>VLOOKUP(H560,Presupuesto!$B$11:$C$565,2,0)</f>
        <v>MANTENIMIENTO Y REPACION DE EQUIPO EDUCACIONAL</v>
      </c>
      <c r="J560" s="215" t="s">
        <v>1364</v>
      </c>
      <c r="K560" s="97" t="s">
        <v>399</v>
      </c>
      <c r="L560" s="97"/>
    </row>
    <row r="562" spans="3:12" ht="15.75" thickBot="1" x14ac:dyDescent="0.3"/>
    <row r="563" spans="3:12" ht="15.75" thickBot="1" x14ac:dyDescent="0.3">
      <c r="C563" s="156" t="s">
        <v>53</v>
      </c>
      <c r="D563" s="352">
        <f>SUM(F570:F570)</f>
        <v>750</v>
      </c>
      <c r="E563" s="437"/>
      <c r="F563" s="70"/>
      <c r="G563" s="78"/>
      <c r="H563" s="70"/>
      <c r="I563" s="70"/>
      <c r="J563" s="437"/>
      <c r="K563" s="437"/>
      <c r="L563" s="437"/>
    </row>
    <row r="564" spans="3:12" x14ac:dyDescent="0.25">
      <c r="C564" s="70"/>
      <c r="D564" s="31"/>
      <c r="E564" s="92"/>
      <c r="F564" s="92"/>
      <c r="G564" s="92"/>
      <c r="H564" s="75"/>
      <c r="I564" s="75"/>
      <c r="J564" s="75"/>
      <c r="K564" s="111"/>
      <c r="L564" s="437"/>
    </row>
    <row r="565" spans="3:12" ht="15.75" x14ac:dyDescent="0.25">
      <c r="C565" s="296" t="s">
        <v>392</v>
      </c>
      <c r="D565" s="571">
        <f>'11. Gestion Administrativa'!E27</f>
        <v>11.13</v>
      </c>
      <c r="E565" s="92"/>
      <c r="F565" s="92"/>
      <c r="G565" s="92"/>
      <c r="H565" s="75"/>
      <c r="I565" s="75"/>
      <c r="J565" s="75"/>
      <c r="K565" s="111"/>
      <c r="L565" s="437"/>
    </row>
    <row r="566" spans="3:12" ht="18.75" x14ac:dyDescent="0.25">
      <c r="C566" s="207" t="str">
        <f>IFERROR(VLOOKUP(D565,'1. Desarrollo e Innov. Curricu.'!$E:$F,2,FALSE),IFERROR(VLOOKUP(D565,'2. Investigación Científica'!$E:$F,2,FALSE),IFERROR(VLOOKUP(D565,'3. Vinculación Univ. Sociedad'!$E:$F,2,FALSE),IFERROR(VLOOKUP(D565,'4. Docencia y Profesorado Univ.'!$E:$F,2,FALSE),IFERROR(VLOOKUP(D565,'5. Estudiantes y Graduados'!$E:$F,2,FALSE),IFERROR(VLOOKUP(D565,'11. Gestion Administrativa'!$E:$F,2,FALSE),IFERROR(VLOOKUP(D565,'13. Gestión Académica'!$E:$F,2,FALSE),IFERROR(VLOOKUP(D565,'8. Asegura. de la Calid. y M'!$E:$F,2,FALSE),IFERROR(VLOOKUP(D565,'6. Gestión del Conocimiento'!$E:$F,2,FALSE),IFERROR(VLOOKUP(D565,'15. Gobernabilidad y Proceso...'!$E:$F,2,FALSE),IFERROR(VLOOKUP(D565,'12. Gestión del Talento Humano'!$E:$F,2,FALSE),IFERROR(VLOOKUP(D565,'14. Internacional... de la E.S.'!$E:$F,2,FALSE),IFERROR(VLOOKUP(D565,'10. Posgrado'!$E:$F,2,FALSE),IFERROR(VLOOKUP(D565,'17. Gestión TIC'!$E:$F,2,FALSE),IFERROR(VLOOKUP(D565,'16. Desa. del Sistema Educ.Sup.'!$E:$F,2,FALSE),IFERROR(VLOOKUP(D565,'9. Cultura de Inno. Insti...'!$E:$F,2,FALSE),VLOOKUP(D565,'7. Lo Esencial de la Reforma U.'!$E:$F,2,0)))))))))))))))))</f>
        <v>Mantenimiento y reparación de equipo educacional  (Armarios, entre otros).</v>
      </c>
      <c r="D566" s="31"/>
      <c r="E566" s="92"/>
      <c r="F566" s="92"/>
      <c r="G566" s="92"/>
      <c r="H566" s="75"/>
      <c r="I566" s="75"/>
      <c r="J566" s="75"/>
      <c r="K566" s="111"/>
      <c r="L566" s="437"/>
    </row>
    <row r="567" spans="3:12" x14ac:dyDescent="0.25">
      <c r="C567" s="437"/>
      <c r="D567" s="437"/>
      <c r="E567" s="92"/>
      <c r="F567" s="92"/>
      <c r="G567" s="92"/>
      <c r="H567" s="75"/>
      <c r="I567" s="75"/>
      <c r="J567" s="75"/>
      <c r="K567" s="111"/>
      <c r="L567" s="437"/>
    </row>
    <row r="568" spans="3:12" ht="15.75" thickBot="1" x14ac:dyDescent="0.3">
      <c r="C568" s="437"/>
      <c r="D568" s="437"/>
      <c r="E568" s="437"/>
      <c r="F568" s="92"/>
      <c r="G568" s="75"/>
      <c r="H568" s="75"/>
      <c r="I568" s="75"/>
      <c r="J568" s="437"/>
      <c r="K568" s="437"/>
      <c r="L568" s="437"/>
    </row>
    <row r="569" spans="3:12" ht="15.75" thickBot="1" x14ac:dyDescent="0.3">
      <c r="C569" s="128" t="s">
        <v>44</v>
      </c>
      <c r="D569" s="133" t="s">
        <v>55</v>
      </c>
      <c r="E569" s="135" t="s">
        <v>57</v>
      </c>
      <c r="F569" s="134" t="s">
        <v>27</v>
      </c>
      <c r="G569" s="132" t="s">
        <v>131</v>
      </c>
      <c r="H569" s="135" t="s">
        <v>46</v>
      </c>
      <c r="I569" s="132" t="s">
        <v>132</v>
      </c>
      <c r="J569" s="132" t="s">
        <v>410</v>
      </c>
      <c r="K569" s="132" t="s">
        <v>411</v>
      </c>
      <c r="L569" s="132" t="s">
        <v>121</v>
      </c>
    </row>
    <row r="570" spans="3:12" x14ac:dyDescent="0.25">
      <c r="C570" s="629" t="s">
        <v>2675</v>
      </c>
      <c r="D570" s="157">
        <v>1</v>
      </c>
      <c r="E570" s="686">
        <v>750</v>
      </c>
      <c r="F570" s="692">
        <f t="shared" ref="F570" si="38">D570*E570</f>
        <v>750</v>
      </c>
      <c r="G570" s="160" t="s">
        <v>129</v>
      </c>
      <c r="H570" s="141" t="s">
        <v>673</v>
      </c>
      <c r="I570" s="129" t="str">
        <f>VLOOKUP(H570,Presupuesto!$B$11:$C$565,2,0)</f>
        <v>MANTENIMIENTO Y REPACION DE EQUIPO EDUCACIONAL</v>
      </c>
      <c r="J570" s="215" t="s">
        <v>1364</v>
      </c>
      <c r="K570" s="97" t="s">
        <v>402</v>
      </c>
      <c r="L570" s="97"/>
    </row>
    <row r="573" spans="3:12" ht="15.75" thickBot="1" x14ac:dyDescent="0.3"/>
    <row r="574" spans="3:12" ht="15.75" thickBot="1" x14ac:dyDescent="0.3">
      <c r="C574" s="156" t="s">
        <v>53</v>
      </c>
      <c r="D574" s="352">
        <f>SUM(F581:F581)</f>
        <v>15000000</v>
      </c>
      <c r="E574" s="437"/>
      <c r="F574" s="70"/>
      <c r="G574" s="78"/>
      <c r="H574" s="70"/>
      <c r="I574" s="70"/>
      <c r="J574" s="437"/>
      <c r="K574" s="437"/>
      <c r="L574" s="437"/>
    </row>
    <row r="575" spans="3:12" x14ac:dyDescent="0.25">
      <c r="C575" s="70"/>
      <c r="D575" s="31"/>
      <c r="E575" s="92"/>
      <c r="F575" s="92"/>
      <c r="G575" s="92"/>
      <c r="H575" s="75"/>
      <c r="I575" s="75"/>
      <c r="J575" s="75"/>
      <c r="K575" s="111"/>
      <c r="L575" s="437"/>
    </row>
    <row r="576" spans="3:12" ht="15.75" x14ac:dyDescent="0.25">
      <c r="C576" s="296" t="s">
        <v>392</v>
      </c>
      <c r="D576" s="571">
        <f>'11. Gestion Administrativa'!E39</f>
        <v>11.25</v>
      </c>
      <c r="E576" s="92"/>
      <c r="F576" s="92"/>
      <c r="G576" s="92"/>
      <c r="H576" s="75"/>
      <c r="I576" s="75"/>
      <c r="J576" s="75"/>
      <c r="K576" s="111"/>
      <c r="L576" s="437"/>
    </row>
    <row r="577" spans="3:12" ht="18.75" x14ac:dyDescent="0.25">
      <c r="C577" s="207" t="str">
        <f>IFERROR(VLOOKUP(D576,'1. Desarrollo e Innov. Curricu.'!$E:$F,2,FALSE),IFERROR(VLOOKUP(D576,'2. Investigación Científica'!$E:$F,2,FALSE),IFERROR(VLOOKUP(D576,'3. Vinculación Univ. Sociedad'!$E:$F,2,FALSE),IFERROR(VLOOKUP(D576,'4. Docencia y Profesorado Univ.'!$E:$F,2,FALSE),IFERROR(VLOOKUP(D576,'5. Estudiantes y Graduados'!$E:$F,2,FALSE),IFERROR(VLOOKUP(D576,'11. Gestion Administrativa'!$E:$F,2,FALSE),IFERROR(VLOOKUP(D576,'13. Gestión Académica'!$E:$F,2,FALSE),IFERROR(VLOOKUP(D576,'8. Asegura. de la Calid. y M'!$E:$F,2,FALSE),IFERROR(VLOOKUP(D576,'6. Gestión del Conocimiento'!$E:$F,2,FALSE),IFERROR(VLOOKUP(D576,'15. Gobernabilidad y Proceso...'!$E:$F,2,FALSE),IFERROR(VLOOKUP(D576,'12. Gestión del Talento Humano'!$E:$F,2,FALSE),IFERROR(VLOOKUP(D576,'14. Internacional... de la E.S.'!$E:$F,2,FALSE),IFERROR(VLOOKUP(D576,'10. Posgrado'!$E:$F,2,FALSE),IFERROR(VLOOKUP(D576,'17. Gestión TIC'!$E:$F,2,FALSE),IFERROR(VLOOKUP(D576,'16. Desa. del Sistema Educ.Sup.'!$E:$F,2,FALSE),IFERROR(VLOOKUP(D576,'9. Cultura de Inno. Insti...'!$E:$F,2,FALSE),VLOOKUP(D576,'7. Lo Esencial de la Reforma U.'!$E:$F,2,0)))))))))))))))))</f>
        <v>Presentar y gestionar fondos ante la Rectoría de la UNAH, para el "Proyecto de Ampliación, Remodelación, Adecuación y Equipamiento de las Instalaciones del Bioterio de la UNAH".</v>
      </c>
      <c r="D577" s="31"/>
      <c r="E577" s="92"/>
      <c r="F577" s="92"/>
      <c r="G577" s="92"/>
      <c r="H577" s="75"/>
      <c r="I577" s="75"/>
      <c r="J577" s="75"/>
      <c r="K577" s="111"/>
      <c r="L577" s="437"/>
    </row>
    <row r="578" spans="3:12" x14ac:dyDescent="0.25">
      <c r="C578" s="437"/>
      <c r="D578" s="437"/>
      <c r="E578" s="92"/>
      <c r="F578" s="92"/>
      <c r="G578" s="92"/>
      <c r="H578" s="75"/>
      <c r="I578" s="75"/>
      <c r="J578" s="75"/>
      <c r="K578" s="111"/>
      <c r="L578" s="437"/>
    </row>
    <row r="579" spans="3:12" ht="15.75" thickBot="1" x14ac:dyDescent="0.3">
      <c r="C579" s="437"/>
      <c r="D579" s="437"/>
      <c r="E579" s="437"/>
      <c r="F579" s="92"/>
      <c r="G579" s="75"/>
      <c r="H579" s="75"/>
      <c r="I579" s="75"/>
      <c r="J579" s="437"/>
      <c r="K579" s="437"/>
      <c r="L579" s="437"/>
    </row>
    <row r="580" spans="3:12" ht="15.75" thickBot="1" x14ac:dyDescent="0.3">
      <c r="C580" s="128" t="s">
        <v>44</v>
      </c>
      <c r="D580" s="133" t="s">
        <v>55</v>
      </c>
      <c r="E580" s="135" t="s">
        <v>57</v>
      </c>
      <c r="F580" s="134" t="s">
        <v>27</v>
      </c>
      <c r="G580" s="132" t="s">
        <v>131</v>
      </c>
      <c r="H580" s="135" t="s">
        <v>46</v>
      </c>
      <c r="I580" s="132" t="s">
        <v>132</v>
      </c>
      <c r="J580" s="132" t="s">
        <v>410</v>
      </c>
      <c r="K580" s="132" t="s">
        <v>411</v>
      </c>
      <c r="L580" s="132" t="s">
        <v>121</v>
      </c>
    </row>
    <row r="581" spans="3:12" x14ac:dyDescent="0.25">
      <c r="C581" s="629" t="s">
        <v>2675</v>
      </c>
      <c r="D581" s="157">
        <v>1</v>
      </c>
      <c r="E581" s="686">
        <v>15000000</v>
      </c>
      <c r="F581" s="692">
        <f t="shared" ref="F581" si="39">D581*E581</f>
        <v>15000000</v>
      </c>
      <c r="G581" s="160" t="s">
        <v>1508</v>
      </c>
      <c r="H581" s="141" t="s">
        <v>663</v>
      </c>
      <c r="I581" s="129" t="str">
        <f>VLOOKUP(H581,Presupuesto!$B$11:$C$565,2,0)</f>
        <v>MANTENIMIENTO Y REPARACION DE EDIFIC.Y LOCALES.</v>
      </c>
      <c r="J581" s="215" t="s">
        <v>1364</v>
      </c>
      <c r="K581" s="97" t="s">
        <v>399</v>
      </c>
      <c r="L581" s="97"/>
    </row>
  </sheetData>
  <dataValidations xWindow="1083" yWindow="763" count="6">
    <dataValidation type="list" allowBlank="1" showInputMessage="1" showErrorMessage="1" errorTitle="¡Ingreso Inválido!" error="Seleccione una opción de la lista." promptTitle="Tipo de Presupuesto" prompt="Seleccione una opción de la lista." sqref="G17 G27 G37 G46 G68:G73 G55:G59 G330:G332 G84:G105 G115:G136 G146:G167 G177:G198 G209:G210 G221:G222 G232:G246 G256:G270 G281:G295 G306:G308 G318:G320 G342:G344 G354:G361 G371:G376 G386:G391 G417:G423 G401:G406 G433:G443 G453:G461 G472 G483:G488 G498:G502 G512:G516 G526:G530 G570 G540 G550 G560 G581">
      <formula1>$R$2:$S$2</formula1>
    </dataValidation>
    <dataValidation type="list" allowBlank="1" showInputMessage="1" showErrorMessage="1" errorTitle="¡Ingreso Inválido!" error="Seleccione una opción de la lista" promptTitle="Mes Requerido" prompt="Seleccione el mes en el que requiere el recurso." sqref="K17 K68:K73 K37 K46 K27 K55:K59 K84:K105 K115:K136 K146:K167 K177:K198 K209:K210 K221:K222 K232:K246 K256:K270 K281:K295 K306:K308 K330:K333 K318:K320 K342:K344 K354:K361 K371:K376 K386:K391 K401:K406 K417:K423 K433:K443 K453:K461 K472 K483:K488 K498:K502 K512:K516 K526:K530 K540 K550 K560 K570 K581">
      <formula1>$U$2:$AF$2</formula1>
    </dataValidation>
    <dataValidation type="list" allowBlank="1" showInputMessage="1" showErrorMessage="1" errorTitle="¡Ingreso Inválido!" error="Seleccione una opción de la lista." promptTitle="Proyecto" prompt="Seleccione una opción." sqref="L17 L27 L37 L46 L84:L105 L55:L59 L68:L73 L115:L136 L146:L167 L177:L198 L209:L210 L221:L222 L232:L246 L256:L270 L281:L295 L306:L308 L318:L320 L330:L332 L342:L344 L354:L361 L371:L376 L386:L391 L401:L406 L417:L423 L433:L444 L453:L461 L472 L483:L488 L498:L502 L512:L516 L526:L530 L540 L550 L560 L570 L581">
      <formula1>$M$2:$O$2</formula1>
    </dataValidation>
    <dataValidation type="list" allowBlank="1" showInputMessage="1" showErrorMessage="1" errorTitle="¡Ingreso Inválido!" error="Verifique el valor ingresado." promptTitle="Ingrese el Objeto de Gasto" prompt="Ingrese el Objeto de Gasto" sqref="H17 H68:H73 H37 H46 H27 H55:H59 H84:H105 H115:H136 H146:H167 H177:H198 H209:H210 H221:H222 H232:H246 H256:H270 H281:H295 H306:H308 H318:H320 H330:H332 H342:H344 H354:H361 H371:H376 H386:H391 H401:H406 H417:H423 H433:H443 H453:H461 H472 H483:H488 H498:H502 H512:H516 H526:H530 H540 H550 H560 H570 H581">
      <formula1>$A$1:$UI$1</formula1>
    </dataValidation>
    <dataValidation type="list" allowBlank="1" showInputMessage="1" showErrorMessage="1" errorTitle="¡Ingreso Inválido!" error="Seleccione una opción de la lista." promptTitle="Dimensión Estratégica" prompt="Seleccione una opción de la lista." sqref="J85:J105 J116:J136 J147:J167 J178:J198 J210 J222">
      <formula1>$A$2:$P$2</formula1>
    </dataValidation>
    <dataValidation type="list" allowBlank="1" showInputMessage="1" showErrorMessage="1" errorTitle="¡Ingreso Inválido!" error="Seleccione una opción de la lista." promptTitle="Dimensión Estratégica" prompt="Seleccione una opción de la lista." sqref="J17 J84 J37 J46 J27 J55:J59 J68:J73 J115 J146 J177 J209 J221 J232:J246 J256:J270 J281:J295 J306:J308 J318:J320 J330:J332 J342:J344 J354:J361 J371:J376 J386:J391 J401:J406 J417:J423 J433:J443 J453:J461 J472 J483:J488 J498:J502 J512:J516 J526:J530 J540 J550 J560 J570 J581">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1454</v>
      </c>
      <c r="K2" s="121" t="s">
        <v>1364</v>
      </c>
      <c r="L2" s="121" t="s">
        <v>1365</v>
      </c>
      <c r="M2" s="121" t="s">
        <v>1366</v>
      </c>
      <c r="N2" s="121" t="s">
        <v>1367</v>
      </c>
      <c r="O2" s="121" t="s">
        <v>1368</v>
      </c>
      <c r="P2" s="121" t="s">
        <v>1478</v>
      </c>
      <c r="Q2" s="121" t="s">
        <v>1516</v>
      </c>
      <c r="R2" s="433" t="str">
        <f>+Presupuesto!D11</f>
        <v>Recurrente</v>
      </c>
      <c r="S2" s="433"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28" t="s">
        <v>420</v>
      </c>
      <c r="AI2" s="428" t="s">
        <v>421</v>
      </c>
      <c r="AJ2" s="428" t="s">
        <v>422</v>
      </c>
      <c r="AK2" s="428" t="s">
        <v>423</v>
      </c>
      <c r="AL2" s="428" t="s">
        <v>424</v>
      </c>
      <c r="AM2" s="428" t="s">
        <v>427</v>
      </c>
      <c r="AN2" s="428" t="s">
        <v>425</v>
      </c>
      <c r="AO2" s="428" t="s">
        <v>426</v>
      </c>
      <c r="AP2" s="428" t="s">
        <v>428</v>
      </c>
      <c r="AQ2" s="428" t="s">
        <v>429</v>
      </c>
      <c r="AR2" s="428" t="s">
        <v>430</v>
      </c>
      <c r="AS2" s="428" t="s">
        <v>431</v>
      </c>
      <c r="AT2" s="428" t="s">
        <v>432</v>
      </c>
      <c r="AU2" s="428" t="s">
        <v>433</v>
      </c>
      <c r="AV2" s="428" t="s">
        <v>434</v>
      </c>
      <c r="AW2" s="428" t="s">
        <v>435</v>
      </c>
      <c r="AX2" s="428" t="s">
        <v>436</v>
      </c>
      <c r="AY2" s="428" t="s">
        <v>437</v>
      </c>
      <c r="AZ2" s="428" t="s">
        <v>438</v>
      </c>
      <c r="BA2" s="428" t="s">
        <v>439</v>
      </c>
      <c r="BB2" s="428" t="s">
        <v>440</v>
      </c>
      <c r="BC2" s="428" t="s">
        <v>441</v>
      </c>
      <c r="BD2" s="428" t="s">
        <v>442</v>
      </c>
      <c r="BE2" s="428" t="s">
        <v>443</v>
      </c>
      <c r="BF2" s="428" t="s">
        <v>444</v>
      </c>
      <c r="BG2" s="428" t="s">
        <v>445</v>
      </c>
      <c r="BH2" s="428" t="s">
        <v>446</v>
      </c>
      <c r="BI2" s="428" t="s">
        <v>447</v>
      </c>
      <c r="BJ2" s="428" t="s">
        <v>448</v>
      </c>
      <c r="BK2" s="428" t="s">
        <v>449</v>
      </c>
      <c r="BL2" s="428" t="s">
        <v>450</v>
      </c>
      <c r="BM2" s="428" t="s">
        <v>451</v>
      </c>
      <c r="BN2" s="428" t="s">
        <v>452</v>
      </c>
      <c r="BO2" s="428" t="s">
        <v>453</v>
      </c>
      <c r="BP2" s="428" t="s">
        <v>454</v>
      </c>
      <c r="BQ2" s="428" t="s">
        <v>455</v>
      </c>
      <c r="BR2" s="428" t="s">
        <v>456</v>
      </c>
      <c r="BS2" s="428" t="s">
        <v>457</v>
      </c>
      <c r="BT2" s="428" t="s">
        <v>458</v>
      </c>
      <c r="BU2" s="428" t="s">
        <v>459</v>
      </c>
    </row>
    <row r="3" spans="1:555" hidden="1" x14ac:dyDescent="0.2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5605.2314999999999</v>
      </c>
      <c r="BC3" s="429">
        <f>+'Cuadro Resumen'!D213</f>
        <v>5165.6055000000006</v>
      </c>
      <c r="BD3" s="429">
        <f>+'Cuadro Resumen'!E213</f>
        <v>6594.39</v>
      </c>
      <c r="BE3" s="429">
        <f>+'Cuadro Resumen'!F213</f>
        <v>6154.7640000000001</v>
      </c>
      <c r="BF3" s="429">
        <f>+'Cuadro Resumen'!C214</f>
        <v>4945.7925000000005</v>
      </c>
      <c r="BG3" s="429">
        <f>+'Cuadro Resumen'!D214</f>
        <v>4506.1665000000003</v>
      </c>
      <c r="BH3" s="429">
        <f>+'Cuadro Resumen'!E214</f>
        <v>5934.951</v>
      </c>
      <c r="BI3" s="429">
        <f>+'Cuadro Resumen'!F214</f>
        <v>5495.3249999999998</v>
      </c>
      <c r="BJ3" s="430">
        <f>+'Cuadro Resumen'!C215</f>
        <v>4286.3535000000002</v>
      </c>
      <c r="BK3" s="430">
        <f>+'Cuadro Resumen'!D215</f>
        <v>3956.634</v>
      </c>
      <c r="BL3" s="430">
        <f>+'Cuadro Resumen'!E215</f>
        <v>5275.5120000000006</v>
      </c>
      <c r="BM3" s="430">
        <f>+'Cuadro Resumen'!F215</f>
        <v>4835.8860000000004</v>
      </c>
      <c r="BN3" s="430">
        <f>+'Cuadro Resumen'!C216</f>
        <v>3626.9145000000003</v>
      </c>
      <c r="BO3" s="430">
        <f>+'Cuadro Resumen'!D216</f>
        <v>3297.1950000000002</v>
      </c>
      <c r="BP3" s="430">
        <f>+'Cuadro Resumen'!E216</f>
        <v>4616.0730000000003</v>
      </c>
      <c r="BQ3" s="430">
        <f>+'Cuadro Resumen'!F216</f>
        <v>4286.3535000000002</v>
      </c>
      <c r="BR3" s="430">
        <f>+'Cuadro Resumen'!C217</f>
        <v>3187.2885000000001</v>
      </c>
      <c r="BS3" s="430">
        <f>+'Cuadro Resumen'!D217</f>
        <v>2967.4755</v>
      </c>
      <c r="BT3" s="430">
        <f>+'Cuadro Resumen'!E217</f>
        <v>4066.5405000000001</v>
      </c>
      <c r="BU3" s="430">
        <f>+'Cuadro Resumen'!F217</f>
        <v>3736.8210000000004</v>
      </c>
    </row>
    <row r="4" spans="1:555" ht="15.75" thickBot="1" x14ac:dyDescent="0.3"/>
    <row r="5" spans="1:555" ht="53.25" thickBot="1" x14ac:dyDescent="0.3">
      <c r="C5" s="86" t="s">
        <v>419</v>
      </c>
      <c r="D5" s="197">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2">
        <f>SUM(F17:F50)</f>
        <v>0</v>
      </c>
      <c r="G10" s="78"/>
      <c r="H10" s="70"/>
      <c r="I10" s="70"/>
    </row>
    <row r="11" spans="1:555" x14ac:dyDescent="0.25">
      <c r="G11" s="78"/>
      <c r="H11" s="70"/>
      <c r="I11" s="70"/>
    </row>
    <row r="12" spans="1:555" x14ac:dyDescent="0.25">
      <c r="F12" s="70"/>
      <c r="G12" s="78"/>
      <c r="H12" s="70"/>
      <c r="I12" s="70"/>
    </row>
    <row r="13" spans="1:555" ht="15.75" x14ac:dyDescent="0.25">
      <c r="C13" s="296" t="s">
        <v>392</v>
      </c>
      <c r="D13" s="350"/>
      <c r="F13" s="70"/>
      <c r="G13" s="78"/>
      <c r="H13" s="70"/>
      <c r="I13" s="70"/>
    </row>
    <row r="14" spans="1:555" ht="18.75" x14ac:dyDescent="0.25">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8"/>
      <c r="H14" s="70"/>
      <c r="I14" s="70"/>
    </row>
    <row r="15" spans="1:555" ht="42.75" thickBot="1" x14ac:dyDescent="0.3">
      <c r="F15" s="92"/>
      <c r="G15" s="75"/>
      <c r="H15" s="75"/>
      <c r="I15" s="75"/>
      <c r="L15" s="223"/>
      <c r="M15" s="224"/>
      <c r="N15" s="223"/>
      <c r="O15" s="223"/>
      <c r="P15" s="226" t="s">
        <v>469</v>
      </c>
      <c r="Q15" s="226" t="s">
        <v>470</v>
      </c>
    </row>
    <row r="16" spans="1:555" ht="30.75" thickBot="1" x14ac:dyDescent="0.3">
      <c r="C16" s="128" t="s">
        <v>44</v>
      </c>
      <c r="D16" s="128" t="s">
        <v>55</v>
      </c>
      <c r="E16" s="135" t="s">
        <v>57</v>
      </c>
      <c r="F16" s="134" t="s">
        <v>27</v>
      </c>
      <c r="G16" s="132" t="s">
        <v>131</v>
      </c>
      <c r="H16" s="135" t="s">
        <v>46</v>
      </c>
      <c r="I16" s="132" t="s">
        <v>132</v>
      </c>
      <c r="J16" s="132" t="s">
        <v>410</v>
      </c>
      <c r="K16" s="132" t="s">
        <v>411</v>
      </c>
      <c r="L16" s="220" t="s">
        <v>21</v>
      </c>
      <c r="M16" s="220" t="s">
        <v>55</v>
      </c>
      <c r="N16" s="221" t="s">
        <v>467</v>
      </c>
      <c r="O16" s="222" t="s">
        <v>468</v>
      </c>
      <c r="P16" s="225">
        <v>0.7</v>
      </c>
      <c r="Q16" s="225">
        <v>0.3</v>
      </c>
    </row>
    <row r="17" spans="3:17" x14ac:dyDescent="0.25">
      <c r="C17" s="140"/>
      <c r="D17" s="157"/>
      <c r="E17" s="122"/>
      <c r="F17" s="96">
        <f t="shared" ref="F17:F50" si="0">D17*E17</f>
        <v>0</v>
      </c>
      <c r="G17" s="160"/>
      <c r="H17" s="141"/>
      <c r="I17" s="129" t="e">
        <f>VLOOKUP(H17,Presupuesto!$B$11:$C$565,2,0)</f>
        <v>#N/A</v>
      </c>
      <c r="J17" s="215" t="s">
        <v>1359</v>
      </c>
      <c r="K17" s="97" t="s">
        <v>412</v>
      </c>
      <c r="L17" s="140"/>
      <c r="M17" s="157"/>
      <c r="N17" s="122"/>
      <c r="O17" s="96">
        <f t="shared" ref="O17:O50" si="1">M17*N17</f>
        <v>0</v>
      </c>
      <c r="P17" s="96">
        <f t="shared" ref="P17:Q36" si="2">$O17*P$16</f>
        <v>0</v>
      </c>
      <c r="Q17" s="96">
        <f t="shared" si="2"/>
        <v>0</v>
      </c>
    </row>
    <row r="18" spans="3:17" x14ac:dyDescent="0.25">
      <c r="C18" s="140"/>
      <c r="D18" s="157"/>
      <c r="E18" s="122"/>
      <c r="F18" s="96">
        <f t="shared" si="0"/>
        <v>0</v>
      </c>
      <c r="G18" s="160"/>
      <c r="H18" s="141"/>
      <c r="I18" s="129" t="e">
        <f>VLOOKUP(H18,Presupuesto!$B$11:$C$565,2,0)</f>
        <v>#N/A</v>
      </c>
      <c r="J18" s="97" t="str">
        <f>$J$17</f>
        <v>Investigación Científica</v>
      </c>
      <c r="K18" s="97" t="s">
        <v>412</v>
      </c>
      <c r="L18" s="140"/>
      <c r="M18" s="157"/>
      <c r="N18" s="122"/>
      <c r="O18" s="96">
        <f t="shared" si="1"/>
        <v>0</v>
      </c>
      <c r="P18" s="96">
        <f t="shared" si="2"/>
        <v>0</v>
      </c>
      <c r="Q18" s="96">
        <f t="shared" si="2"/>
        <v>0</v>
      </c>
    </row>
    <row r="19" spans="3:17" x14ac:dyDescent="0.25">
      <c r="C19" s="140"/>
      <c r="D19" s="157"/>
      <c r="E19" s="122"/>
      <c r="F19" s="96">
        <f t="shared" si="0"/>
        <v>0</v>
      </c>
      <c r="G19" s="160"/>
      <c r="H19" s="141"/>
      <c r="I19" s="129" t="e">
        <f>VLOOKUP(H19,Presupuesto!$B$11:$C$565,2,0)</f>
        <v>#N/A</v>
      </c>
      <c r="J19" s="97" t="str">
        <f t="shared" ref="J19:J49" si="3">$J$17</f>
        <v>Investigación Científica</v>
      </c>
      <c r="K19" s="97" t="s">
        <v>412</v>
      </c>
      <c r="L19" s="140"/>
      <c r="M19" s="157"/>
      <c r="N19" s="122"/>
      <c r="O19" s="96">
        <f t="shared" si="1"/>
        <v>0</v>
      </c>
      <c r="P19" s="96">
        <f t="shared" si="2"/>
        <v>0</v>
      </c>
      <c r="Q19" s="96">
        <f t="shared" si="2"/>
        <v>0</v>
      </c>
    </row>
    <row r="20" spans="3:17" x14ac:dyDescent="0.25">
      <c r="C20" s="140"/>
      <c r="D20" s="157"/>
      <c r="E20" s="122"/>
      <c r="F20" s="96">
        <f t="shared" si="0"/>
        <v>0</v>
      </c>
      <c r="G20" s="160"/>
      <c r="H20" s="141"/>
      <c r="I20" s="129" t="e">
        <f>VLOOKUP(H20,Presupuesto!$B$11:$C$565,2,0)</f>
        <v>#N/A</v>
      </c>
      <c r="J20" s="97" t="str">
        <f t="shared" si="3"/>
        <v>Investigación Científica</v>
      </c>
      <c r="K20" s="97" t="s">
        <v>412</v>
      </c>
      <c r="L20" s="140"/>
      <c r="M20" s="157"/>
      <c r="N20" s="122"/>
      <c r="O20" s="96">
        <f t="shared" si="1"/>
        <v>0</v>
      </c>
      <c r="P20" s="96">
        <f t="shared" si="2"/>
        <v>0</v>
      </c>
      <c r="Q20" s="96">
        <f t="shared" si="2"/>
        <v>0</v>
      </c>
    </row>
    <row r="21" spans="3:17" x14ac:dyDescent="0.25">
      <c r="C21" s="140"/>
      <c r="D21" s="157"/>
      <c r="E21" s="122"/>
      <c r="F21" s="96">
        <f t="shared" si="0"/>
        <v>0</v>
      </c>
      <c r="G21" s="160"/>
      <c r="H21" s="141"/>
      <c r="I21" s="129" t="e">
        <f>VLOOKUP(H21,Presupuesto!$B$11:$C$565,2,0)</f>
        <v>#N/A</v>
      </c>
      <c r="J21" s="97" t="str">
        <f t="shared" si="3"/>
        <v>Investigación Científica</v>
      </c>
      <c r="K21" s="97" t="s">
        <v>401</v>
      </c>
      <c r="L21" s="140"/>
      <c r="M21" s="157"/>
      <c r="N21" s="122"/>
      <c r="O21" s="96">
        <f t="shared" si="1"/>
        <v>0</v>
      </c>
      <c r="P21" s="96">
        <f t="shared" si="2"/>
        <v>0</v>
      </c>
      <c r="Q21" s="96">
        <f t="shared" si="2"/>
        <v>0</v>
      </c>
    </row>
    <row r="22" spans="3:17" x14ac:dyDescent="0.25">
      <c r="C22" s="140"/>
      <c r="D22" s="157"/>
      <c r="E22" s="122"/>
      <c r="F22" s="96">
        <f t="shared" si="0"/>
        <v>0</v>
      </c>
      <c r="G22" s="160"/>
      <c r="H22" s="141"/>
      <c r="I22" s="129" t="e">
        <f>VLOOKUP(H22,Presupuesto!$B$11:$C$565,2,0)</f>
        <v>#N/A</v>
      </c>
      <c r="J22" s="97" t="str">
        <f t="shared" si="3"/>
        <v>Investigación Científica</v>
      </c>
      <c r="K22" s="97" t="s">
        <v>412</v>
      </c>
      <c r="L22" s="140"/>
      <c r="M22" s="157"/>
      <c r="N22" s="122"/>
      <c r="O22" s="96">
        <f t="shared" si="1"/>
        <v>0</v>
      </c>
      <c r="P22" s="96">
        <f t="shared" si="2"/>
        <v>0</v>
      </c>
      <c r="Q22" s="96">
        <f t="shared" si="2"/>
        <v>0</v>
      </c>
    </row>
    <row r="23" spans="3:17" x14ac:dyDescent="0.25">
      <c r="C23" s="140"/>
      <c r="D23" s="157"/>
      <c r="E23" s="122"/>
      <c r="F23" s="96">
        <f t="shared" si="0"/>
        <v>0</v>
      </c>
      <c r="G23" s="160"/>
      <c r="H23" s="141"/>
      <c r="I23" s="129" t="e">
        <f>VLOOKUP(H23,Presupuesto!$B$11:$C$565,2,0)</f>
        <v>#N/A</v>
      </c>
      <c r="J23" s="97" t="str">
        <f t="shared" si="3"/>
        <v>Investigación Científica</v>
      </c>
      <c r="K23" s="97" t="s">
        <v>412</v>
      </c>
      <c r="L23" s="140"/>
      <c r="M23" s="157"/>
      <c r="N23" s="122"/>
      <c r="O23" s="96">
        <f t="shared" si="1"/>
        <v>0</v>
      </c>
      <c r="P23" s="96">
        <f t="shared" si="2"/>
        <v>0</v>
      </c>
      <c r="Q23" s="96">
        <f t="shared" si="2"/>
        <v>0</v>
      </c>
    </row>
    <row r="24" spans="3:17" x14ac:dyDescent="0.25">
      <c r="C24" s="140"/>
      <c r="D24" s="157"/>
      <c r="E24" s="122"/>
      <c r="F24" s="96">
        <f t="shared" si="0"/>
        <v>0</v>
      </c>
      <c r="G24" s="160"/>
      <c r="H24" s="141"/>
      <c r="I24" s="129" t="e">
        <f>VLOOKUP(H24,Presupuesto!$B$11:$C$565,2,0)</f>
        <v>#N/A</v>
      </c>
      <c r="J24" s="97" t="str">
        <f t="shared" si="3"/>
        <v>Investigación Científica</v>
      </c>
      <c r="K24" s="97" t="s">
        <v>412</v>
      </c>
      <c r="L24" s="140"/>
      <c r="M24" s="157"/>
      <c r="N24" s="122"/>
      <c r="O24" s="96">
        <f t="shared" si="1"/>
        <v>0</v>
      </c>
      <c r="P24" s="96">
        <f t="shared" si="2"/>
        <v>0</v>
      </c>
      <c r="Q24" s="96">
        <f t="shared" si="2"/>
        <v>0</v>
      </c>
    </row>
    <row r="25" spans="3:17" x14ac:dyDescent="0.25">
      <c r="C25" s="140"/>
      <c r="D25" s="157"/>
      <c r="E25" s="122"/>
      <c r="F25" s="96">
        <f t="shared" si="0"/>
        <v>0</v>
      </c>
      <c r="G25" s="160"/>
      <c r="H25" s="141"/>
      <c r="I25" s="129" t="e">
        <f>VLOOKUP(H25,Presupuesto!$B$11:$C$565,2,0)</f>
        <v>#N/A</v>
      </c>
      <c r="J25" s="97" t="str">
        <f t="shared" si="3"/>
        <v>Investigación Científica</v>
      </c>
      <c r="K25" s="97" t="s">
        <v>412</v>
      </c>
      <c r="L25" s="140"/>
      <c r="M25" s="157"/>
      <c r="N25" s="122"/>
      <c r="O25" s="96">
        <f t="shared" si="1"/>
        <v>0</v>
      </c>
      <c r="P25" s="96">
        <f t="shared" si="2"/>
        <v>0</v>
      </c>
      <c r="Q25" s="96">
        <f t="shared" si="2"/>
        <v>0</v>
      </c>
    </row>
    <row r="26" spans="3:17" x14ac:dyDescent="0.25">
      <c r="C26" s="140"/>
      <c r="D26" s="157"/>
      <c r="E26" s="122"/>
      <c r="F26" s="96">
        <f t="shared" si="0"/>
        <v>0</v>
      </c>
      <c r="G26" s="160"/>
      <c r="H26" s="141"/>
      <c r="I26" s="129" t="e">
        <f>VLOOKUP(H26,Presupuesto!$B$11:$C$565,2,0)</f>
        <v>#N/A</v>
      </c>
      <c r="J26" s="97" t="str">
        <f t="shared" si="3"/>
        <v>Investigación Científica</v>
      </c>
      <c r="K26" s="97" t="s">
        <v>412</v>
      </c>
      <c r="L26" s="140"/>
      <c r="M26" s="157"/>
      <c r="N26" s="122"/>
      <c r="O26" s="96">
        <f t="shared" si="1"/>
        <v>0</v>
      </c>
      <c r="P26" s="96">
        <f t="shared" si="2"/>
        <v>0</v>
      </c>
      <c r="Q26" s="96">
        <f t="shared" si="2"/>
        <v>0</v>
      </c>
    </row>
    <row r="27" spans="3:17" x14ac:dyDescent="0.25">
      <c r="C27" s="140"/>
      <c r="D27" s="157"/>
      <c r="E27" s="122"/>
      <c r="F27" s="96">
        <f t="shared" si="0"/>
        <v>0</v>
      </c>
      <c r="G27" s="160"/>
      <c r="H27" s="141"/>
      <c r="I27" s="129" t="e">
        <f>VLOOKUP(H27,Presupuesto!$B$11:$C$565,2,0)</f>
        <v>#N/A</v>
      </c>
      <c r="J27" s="97" t="str">
        <f t="shared" si="3"/>
        <v>Investigación Científica</v>
      </c>
      <c r="K27" s="97" t="s">
        <v>412</v>
      </c>
      <c r="L27" s="140"/>
      <c r="M27" s="157"/>
      <c r="N27" s="122"/>
      <c r="O27" s="96">
        <f t="shared" si="1"/>
        <v>0</v>
      </c>
      <c r="P27" s="96">
        <f t="shared" si="2"/>
        <v>0</v>
      </c>
      <c r="Q27" s="96">
        <f t="shared" si="2"/>
        <v>0</v>
      </c>
    </row>
    <row r="28" spans="3:17" x14ac:dyDescent="0.25">
      <c r="C28" s="140"/>
      <c r="D28" s="157"/>
      <c r="E28" s="122"/>
      <c r="F28" s="96">
        <f t="shared" si="0"/>
        <v>0</v>
      </c>
      <c r="G28" s="160"/>
      <c r="H28" s="141"/>
      <c r="I28" s="129" t="e">
        <f>VLOOKUP(H28,Presupuesto!$B$11:$C$565,2,0)</f>
        <v>#N/A</v>
      </c>
      <c r="J28" s="97" t="str">
        <f t="shared" si="3"/>
        <v>Investigación Científica</v>
      </c>
      <c r="K28" s="97" t="s">
        <v>412</v>
      </c>
      <c r="L28" s="140"/>
      <c r="M28" s="157"/>
      <c r="N28" s="122"/>
      <c r="O28" s="96">
        <f t="shared" si="1"/>
        <v>0</v>
      </c>
      <c r="P28" s="96">
        <f t="shared" si="2"/>
        <v>0</v>
      </c>
      <c r="Q28" s="96">
        <f t="shared" si="2"/>
        <v>0</v>
      </c>
    </row>
    <row r="29" spans="3:17" x14ac:dyDescent="0.25">
      <c r="C29" s="140"/>
      <c r="D29" s="157"/>
      <c r="E29" s="122"/>
      <c r="F29" s="96">
        <f t="shared" si="0"/>
        <v>0</v>
      </c>
      <c r="G29" s="160"/>
      <c r="H29" s="141"/>
      <c r="I29" s="129" t="e">
        <f>VLOOKUP(H29,Presupuesto!$B$11:$C$565,2,0)</f>
        <v>#N/A</v>
      </c>
      <c r="J29" s="97" t="str">
        <f t="shared" si="3"/>
        <v>Investigación Científica</v>
      </c>
      <c r="K29" s="97" t="s">
        <v>412</v>
      </c>
      <c r="L29" s="140"/>
      <c r="M29" s="157"/>
      <c r="N29" s="122"/>
      <c r="O29" s="96">
        <f t="shared" si="1"/>
        <v>0</v>
      </c>
      <c r="P29" s="96">
        <f t="shared" si="2"/>
        <v>0</v>
      </c>
      <c r="Q29" s="96">
        <f t="shared" si="2"/>
        <v>0</v>
      </c>
    </row>
    <row r="30" spans="3:17" x14ac:dyDescent="0.25">
      <c r="C30" s="140"/>
      <c r="D30" s="157"/>
      <c r="E30" s="122"/>
      <c r="F30" s="96">
        <f t="shared" si="0"/>
        <v>0</v>
      </c>
      <c r="G30" s="160"/>
      <c r="H30" s="141"/>
      <c r="I30" s="129" t="e">
        <f>VLOOKUP(H30,Presupuesto!$B$11:$C$565,2,0)</f>
        <v>#N/A</v>
      </c>
      <c r="J30" s="97" t="str">
        <f t="shared" si="3"/>
        <v>Investigación Científica</v>
      </c>
      <c r="K30" s="97" t="s">
        <v>412</v>
      </c>
      <c r="L30" s="140"/>
      <c r="M30" s="157"/>
      <c r="N30" s="122"/>
      <c r="O30" s="96">
        <f t="shared" si="1"/>
        <v>0</v>
      </c>
      <c r="P30" s="96">
        <f t="shared" si="2"/>
        <v>0</v>
      </c>
      <c r="Q30" s="96">
        <f t="shared" si="2"/>
        <v>0</v>
      </c>
    </row>
    <row r="31" spans="3:17" x14ac:dyDescent="0.25">
      <c r="C31" s="140"/>
      <c r="D31" s="157"/>
      <c r="E31" s="122"/>
      <c r="F31" s="96">
        <f t="shared" si="0"/>
        <v>0</v>
      </c>
      <c r="G31" s="160"/>
      <c r="H31" s="141"/>
      <c r="I31" s="129" t="e">
        <f>VLOOKUP(H31,Presupuesto!$B$11:$C$565,2,0)</f>
        <v>#N/A</v>
      </c>
      <c r="J31" s="97" t="str">
        <f t="shared" si="3"/>
        <v>Investigación Científica</v>
      </c>
      <c r="K31" s="97" t="s">
        <v>412</v>
      </c>
      <c r="L31" s="140"/>
      <c r="M31" s="157"/>
      <c r="N31" s="122"/>
      <c r="O31" s="96">
        <f t="shared" si="1"/>
        <v>0</v>
      </c>
      <c r="P31" s="96">
        <f t="shared" si="2"/>
        <v>0</v>
      </c>
      <c r="Q31" s="96">
        <f t="shared" si="2"/>
        <v>0</v>
      </c>
    </row>
    <row r="32" spans="3:17" x14ac:dyDescent="0.25">
      <c r="C32" s="140"/>
      <c r="D32" s="157"/>
      <c r="E32" s="122"/>
      <c r="F32" s="96">
        <f t="shared" si="0"/>
        <v>0</v>
      </c>
      <c r="G32" s="160"/>
      <c r="H32" s="141"/>
      <c r="I32" s="129" t="e">
        <f>VLOOKUP(H32,Presupuesto!$B$11:$C$565,2,0)</f>
        <v>#N/A</v>
      </c>
      <c r="J32" s="97" t="str">
        <f t="shared" si="3"/>
        <v>Investigación Científica</v>
      </c>
      <c r="K32" s="97" t="s">
        <v>412</v>
      </c>
      <c r="L32" s="140"/>
      <c r="M32" s="157"/>
      <c r="N32" s="122"/>
      <c r="O32" s="96">
        <f t="shared" si="1"/>
        <v>0</v>
      </c>
      <c r="P32" s="96">
        <f t="shared" si="2"/>
        <v>0</v>
      </c>
      <c r="Q32" s="96">
        <f t="shared" si="2"/>
        <v>0</v>
      </c>
    </row>
    <row r="33" spans="3:17" x14ac:dyDescent="0.25">
      <c r="C33" s="140"/>
      <c r="D33" s="157"/>
      <c r="E33" s="122"/>
      <c r="F33" s="96">
        <f t="shared" si="0"/>
        <v>0</v>
      </c>
      <c r="G33" s="160"/>
      <c r="H33" s="141"/>
      <c r="I33" s="129" t="e">
        <f>VLOOKUP(H33,Presupuesto!$B$11:$C$565,2,0)</f>
        <v>#N/A</v>
      </c>
      <c r="J33" s="97" t="str">
        <f t="shared" si="3"/>
        <v>Investigación Científica</v>
      </c>
      <c r="K33" s="97" t="s">
        <v>412</v>
      </c>
      <c r="L33" s="140"/>
      <c r="M33" s="157"/>
      <c r="N33" s="122"/>
      <c r="O33" s="96">
        <f t="shared" si="1"/>
        <v>0</v>
      </c>
      <c r="P33" s="96">
        <f t="shared" si="2"/>
        <v>0</v>
      </c>
      <c r="Q33" s="96">
        <f t="shared" si="2"/>
        <v>0</v>
      </c>
    </row>
    <row r="34" spans="3:17" x14ac:dyDescent="0.25">
      <c r="C34" s="140"/>
      <c r="D34" s="157"/>
      <c r="E34" s="122"/>
      <c r="F34" s="96">
        <f t="shared" si="0"/>
        <v>0</v>
      </c>
      <c r="G34" s="160"/>
      <c r="H34" s="141"/>
      <c r="I34" s="129" t="e">
        <f>VLOOKUP(H34,Presupuesto!$B$11:$C$565,2,0)</f>
        <v>#N/A</v>
      </c>
      <c r="J34" s="97" t="str">
        <f t="shared" si="3"/>
        <v>Investigación Científica</v>
      </c>
      <c r="K34" s="97" t="s">
        <v>412</v>
      </c>
      <c r="L34" s="140"/>
      <c r="M34" s="157"/>
      <c r="N34" s="122"/>
      <c r="O34" s="96">
        <f t="shared" si="1"/>
        <v>0</v>
      </c>
      <c r="P34" s="96">
        <f t="shared" si="2"/>
        <v>0</v>
      </c>
      <c r="Q34" s="96">
        <f t="shared" si="2"/>
        <v>0</v>
      </c>
    </row>
    <row r="35" spans="3:17" x14ac:dyDescent="0.25">
      <c r="C35" s="140"/>
      <c r="D35" s="157"/>
      <c r="E35" s="122"/>
      <c r="F35" s="96">
        <f t="shared" si="0"/>
        <v>0</v>
      </c>
      <c r="G35" s="160"/>
      <c r="H35" s="141"/>
      <c r="I35" s="129" t="e">
        <f>VLOOKUP(H35,Presupuesto!$B$11:$C$565,2,0)</f>
        <v>#N/A</v>
      </c>
      <c r="J35" s="97" t="str">
        <f t="shared" si="3"/>
        <v>Investigación Científica</v>
      </c>
      <c r="K35" s="97" t="s">
        <v>412</v>
      </c>
      <c r="L35" s="140"/>
      <c r="M35" s="157"/>
      <c r="N35" s="122"/>
      <c r="O35" s="96">
        <f t="shared" si="1"/>
        <v>0</v>
      </c>
      <c r="P35" s="96">
        <f t="shared" si="2"/>
        <v>0</v>
      </c>
      <c r="Q35" s="96">
        <f t="shared" si="2"/>
        <v>0</v>
      </c>
    </row>
    <row r="36" spans="3:17" x14ac:dyDescent="0.25">
      <c r="C36" s="140"/>
      <c r="D36" s="157"/>
      <c r="E36" s="122"/>
      <c r="F36" s="96">
        <f t="shared" si="0"/>
        <v>0</v>
      </c>
      <c r="G36" s="160"/>
      <c r="H36" s="141"/>
      <c r="I36" s="129" t="e">
        <f>VLOOKUP(H36,Presupuesto!$B$11:$C$565,2,0)</f>
        <v>#N/A</v>
      </c>
      <c r="J36" s="97" t="str">
        <f t="shared" si="3"/>
        <v>Investigación Científica</v>
      </c>
      <c r="K36" s="97" t="s">
        <v>412</v>
      </c>
      <c r="L36" s="140"/>
      <c r="M36" s="157"/>
      <c r="N36" s="122"/>
      <c r="O36" s="96">
        <f t="shared" si="1"/>
        <v>0</v>
      </c>
      <c r="P36" s="96">
        <f t="shared" si="2"/>
        <v>0</v>
      </c>
      <c r="Q36" s="96">
        <f t="shared" si="2"/>
        <v>0</v>
      </c>
    </row>
    <row r="37" spans="3:17" x14ac:dyDescent="0.25">
      <c r="C37" s="140"/>
      <c r="D37" s="157"/>
      <c r="E37" s="122"/>
      <c r="F37" s="96">
        <f t="shared" si="0"/>
        <v>0</v>
      </c>
      <c r="G37" s="160"/>
      <c r="H37" s="141"/>
      <c r="I37" s="129" t="e">
        <f>VLOOKUP(H37,Presupuesto!$B$11:$C$565,2,0)</f>
        <v>#N/A</v>
      </c>
      <c r="J37" s="97" t="str">
        <f t="shared" si="3"/>
        <v>Investigación Científica</v>
      </c>
      <c r="K37" s="97" t="s">
        <v>412</v>
      </c>
      <c r="L37" s="140"/>
      <c r="M37" s="157"/>
      <c r="N37" s="122"/>
      <c r="O37" s="96">
        <f t="shared" si="1"/>
        <v>0</v>
      </c>
      <c r="P37" s="96">
        <f t="shared" ref="P37:Q50" si="4">$O37*P$16</f>
        <v>0</v>
      </c>
      <c r="Q37" s="96">
        <f t="shared" si="4"/>
        <v>0</v>
      </c>
    </row>
    <row r="38" spans="3:17" x14ac:dyDescent="0.25">
      <c r="C38" s="142"/>
      <c r="D38" s="150"/>
      <c r="E38" s="117"/>
      <c r="F38" s="96">
        <f t="shared" si="0"/>
        <v>0</v>
      </c>
      <c r="G38" s="160"/>
      <c r="H38" s="143"/>
      <c r="I38" s="129" t="e">
        <f>VLOOKUP(H38,Presupuesto!$B$11:$C$565,2,0)</f>
        <v>#N/A</v>
      </c>
      <c r="J38" s="97" t="str">
        <f t="shared" si="3"/>
        <v>Investigación Científica</v>
      </c>
      <c r="K38" s="97" t="s">
        <v>412</v>
      </c>
      <c r="L38" s="142"/>
      <c r="M38" s="150"/>
      <c r="N38" s="117"/>
      <c r="O38" s="96">
        <f t="shared" si="1"/>
        <v>0</v>
      </c>
      <c r="P38" s="96">
        <f t="shared" si="4"/>
        <v>0</v>
      </c>
      <c r="Q38" s="96">
        <f t="shared" si="4"/>
        <v>0</v>
      </c>
    </row>
    <row r="39" spans="3:17" x14ac:dyDescent="0.25">
      <c r="C39" s="142"/>
      <c r="D39" s="150"/>
      <c r="E39" s="117"/>
      <c r="F39" s="96">
        <f t="shared" si="0"/>
        <v>0</v>
      </c>
      <c r="G39" s="160"/>
      <c r="H39" s="143"/>
      <c r="I39" s="129" t="e">
        <f>VLOOKUP(H39,Presupuesto!$B$11:$C$565,2,0)</f>
        <v>#N/A</v>
      </c>
      <c r="J39" s="97" t="str">
        <f t="shared" si="3"/>
        <v>Investigación Científica</v>
      </c>
      <c r="K39" s="97" t="s">
        <v>412</v>
      </c>
      <c r="L39" s="142"/>
      <c r="M39" s="150"/>
      <c r="N39" s="117"/>
      <c r="O39" s="96">
        <f t="shared" si="1"/>
        <v>0</v>
      </c>
      <c r="P39" s="96">
        <f t="shared" si="4"/>
        <v>0</v>
      </c>
      <c r="Q39" s="96">
        <f t="shared" si="4"/>
        <v>0</v>
      </c>
    </row>
    <row r="40" spans="3:17" x14ac:dyDescent="0.25">
      <c r="C40" s="142"/>
      <c r="D40" s="150"/>
      <c r="E40" s="117"/>
      <c r="F40" s="96">
        <f t="shared" si="0"/>
        <v>0</v>
      </c>
      <c r="G40" s="160"/>
      <c r="H40" s="143"/>
      <c r="I40" s="129" t="e">
        <f>VLOOKUP(H40,Presupuesto!$B$11:$C$565,2,0)</f>
        <v>#N/A</v>
      </c>
      <c r="J40" s="97" t="str">
        <f t="shared" si="3"/>
        <v>Investigación Científica</v>
      </c>
      <c r="K40" s="97" t="s">
        <v>412</v>
      </c>
      <c r="L40" s="142"/>
      <c r="M40" s="150"/>
      <c r="N40" s="117"/>
      <c r="O40" s="96">
        <f t="shared" si="1"/>
        <v>0</v>
      </c>
      <c r="P40" s="96">
        <f t="shared" si="4"/>
        <v>0</v>
      </c>
      <c r="Q40" s="96">
        <f t="shared" si="4"/>
        <v>0</v>
      </c>
    </row>
    <row r="41" spans="3:17" x14ac:dyDescent="0.25">
      <c r="C41" s="142"/>
      <c r="D41" s="150"/>
      <c r="E41" s="117"/>
      <c r="F41" s="96">
        <f t="shared" si="0"/>
        <v>0</v>
      </c>
      <c r="G41" s="160"/>
      <c r="H41" s="143"/>
      <c r="I41" s="129" t="e">
        <f>VLOOKUP(H41,Presupuesto!$B$11:$C$565,2,0)</f>
        <v>#N/A</v>
      </c>
      <c r="J41" s="97" t="str">
        <f t="shared" si="3"/>
        <v>Investigación Científica</v>
      </c>
      <c r="K41" s="97" t="s">
        <v>412</v>
      </c>
      <c r="L41" s="142"/>
      <c r="M41" s="150"/>
      <c r="N41" s="117"/>
      <c r="O41" s="96">
        <f t="shared" si="1"/>
        <v>0</v>
      </c>
      <c r="P41" s="96">
        <f t="shared" si="4"/>
        <v>0</v>
      </c>
      <c r="Q41" s="96">
        <f t="shared" si="4"/>
        <v>0</v>
      </c>
    </row>
    <row r="42" spans="3:17" x14ac:dyDescent="0.25">
      <c r="C42" s="142"/>
      <c r="D42" s="150"/>
      <c r="E42" s="117"/>
      <c r="F42" s="96">
        <f t="shared" si="0"/>
        <v>0</v>
      </c>
      <c r="G42" s="160"/>
      <c r="H42" s="143"/>
      <c r="I42" s="129" t="e">
        <f>VLOOKUP(H42,Presupuesto!$B$11:$C$565,2,0)</f>
        <v>#N/A</v>
      </c>
      <c r="J42" s="97" t="str">
        <f t="shared" si="3"/>
        <v>Investigación Científica</v>
      </c>
      <c r="K42" s="97" t="s">
        <v>412</v>
      </c>
      <c r="L42" s="142"/>
      <c r="M42" s="150"/>
      <c r="N42" s="117"/>
      <c r="O42" s="96">
        <f t="shared" si="1"/>
        <v>0</v>
      </c>
      <c r="P42" s="96">
        <f t="shared" si="4"/>
        <v>0</v>
      </c>
      <c r="Q42" s="96">
        <f t="shared" si="4"/>
        <v>0</v>
      </c>
    </row>
    <row r="43" spans="3:17" x14ac:dyDescent="0.25">
      <c r="C43" s="142"/>
      <c r="D43" s="150"/>
      <c r="E43" s="117"/>
      <c r="F43" s="96">
        <f t="shared" si="0"/>
        <v>0</v>
      </c>
      <c r="G43" s="160"/>
      <c r="H43" s="143"/>
      <c r="I43" s="129" t="e">
        <f>VLOOKUP(H43,Presupuesto!$B$11:$C$565,2,0)</f>
        <v>#N/A</v>
      </c>
      <c r="J43" s="97" t="str">
        <f t="shared" si="3"/>
        <v>Investigación Científica</v>
      </c>
      <c r="K43" s="97" t="s">
        <v>412</v>
      </c>
      <c r="L43" s="142"/>
      <c r="M43" s="150"/>
      <c r="N43" s="117"/>
      <c r="O43" s="96">
        <f t="shared" si="1"/>
        <v>0</v>
      </c>
      <c r="P43" s="96">
        <f t="shared" si="4"/>
        <v>0</v>
      </c>
      <c r="Q43" s="96">
        <f t="shared" si="4"/>
        <v>0</v>
      </c>
    </row>
    <row r="44" spans="3:17" x14ac:dyDescent="0.25">
      <c r="C44" s="142"/>
      <c r="D44" s="150"/>
      <c r="E44" s="117"/>
      <c r="F44" s="96">
        <f t="shared" si="0"/>
        <v>0</v>
      </c>
      <c r="G44" s="160"/>
      <c r="H44" s="143"/>
      <c r="I44" s="129" t="e">
        <f>VLOOKUP(H44,Presupuesto!$B$11:$C$565,2,0)</f>
        <v>#N/A</v>
      </c>
      <c r="J44" s="97" t="str">
        <f t="shared" si="3"/>
        <v>Investigación Científica</v>
      </c>
      <c r="K44" s="97" t="s">
        <v>412</v>
      </c>
      <c r="L44" s="142"/>
      <c r="M44" s="150"/>
      <c r="N44" s="117"/>
      <c r="O44" s="96">
        <f t="shared" si="1"/>
        <v>0</v>
      </c>
      <c r="P44" s="96">
        <f t="shared" si="4"/>
        <v>0</v>
      </c>
      <c r="Q44" s="96">
        <f t="shared" si="4"/>
        <v>0</v>
      </c>
    </row>
    <row r="45" spans="3:17" x14ac:dyDescent="0.25">
      <c r="C45" s="142"/>
      <c r="D45" s="150"/>
      <c r="E45" s="117"/>
      <c r="F45" s="96">
        <f t="shared" si="0"/>
        <v>0</v>
      </c>
      <c r="G45" s="160"/>
      <c r="H45" s="143"/>
      <c r="I45" s="129" t="e">
        <f>VLOOKUP(H45,Presupuesto!$B$11:$C$565,2,0)</f>
        <v>#N/A</v>
      </c>
      <c r="J45" s="97" t="str">
        <f t="shared" si="3"/>
        <v>Investigación Científica</v>
      </c>
      <c r="K45" s="97" t="s">
        <v>412</v>
      </c>
      <c r="L45" s="142"/>
      <c r="M45" s="150"/>
      <c r="N45" s="117"/>
      <c r="O45" s="96">
        <f t="shared" si="1"/>
        <v>0</v>
      </c>
      <c r="P45" s="96">
        <f t="shared" si="4"/>
        <v>0</v>
      </c>
      <c r="Q45" s="96">
        <f t="shared" si="4"/>
        <v>0</v>
      </c>
    </row>
    <row r="46" spans="3:17" x14ac:dyDescent="0.25">
      <c r="C46" s="144"/>
      <c r="D46" s="150"/>
      <c r="E46" s="117"/>
      <c r="F46" s="96">
        <f t="shared" si="0"/>
        <v>0</v>
      </c>
      <c r="G46" s="160"/>
      <c r="H46" s="145"/>
      <c r="I46" s="129" t="e">
        <f>VLOOKUP(H46,Presupuesto!$B$11:$C$565,2,0)</f>
        <v>#N/A</v>
      </c>
      <c r="J46" s="97" t="str">
        <f t="shared" si="3"/>
        <v>Investigación Científica</v>
      </c>
      <c r="K46" s="97" t="s">
        <v>403</v>
      </c>
      <c r="L46" s="144"/>
      <c r="M46" s="150"/>
      <c r="N46" s="117"/>
      <c r="O46" s="96">
        <f t="shared" si="1"/>
        <v>0</v>
      </c>
      <c r="P46" s="96">
        <f t="shared" si="4"/>
        <v>0</v>
      </c>
      <c r="Q46" s="96">
        <f t="shared" si="4"/>
        <v>0</v>
      </c>
    </row>
    <row r="47" spans="3:17" x14ac:dyDescent="0.25">
      <c r="C47" s="144"/>
      <c r="D47" s="150"/>
      <c r="E47" s="117"/>
      <c r="F47" s="96">
        <f t="shared" si="0"/>
        <v>0</v>
      </c>
      <c r="G47" s="160"/>
      <c r="H47" s="145"/>
      <c r="I47" s="129" t="e">
        <f>VLOOKUP(H47,Presupuesto!$B$11:$C$565,2,0)</f>
        <v>#N/A</v>
      </c>
      <c r="J47" s="97" t="str">
        <f t="shared" si="3"/>
        <v>Investigación Científica</v>
      </c>
      <c r="K47" s="97" t="s">
        <v>412</v>
      </c>
      <c r="L47" s="144"/>
      <c r="M47" s="150"/>
      <c r="N47" s="117"/>
      <c r="O47" s="96">
        <f t="shared" si="1"/>
        <v>0</v>
      </c>
      <c r="P47" s="96">
        <f t="shared" si="4"/>
        <v>0</v>
      </c>
      <c r="Q47" s="96">
        <f t="shared" si="4"/>
        <v>0</v>
      </c>
    </row>
    <row r="48" spans="3:17" x14ac:dyDescent="0.25">
      <c r="C48" s="144"/>
      <c r="D48" s="150"/>
      <c r="E48" s="117"/>
      <c r="F48" s="96">
        <f t="shared" si="0"/>
        <v>0</v>
      </c>
      <c r="G48" s="160"/>
      <c r="H48" s="145"/>
      <c r="I48" s="129" t="e">
        <f>VLOOKUP(H48,Presupuesto!$B$11:$C$565,2,0)</f>
        <v>#N/A</v>
      </c>
      <c r="J48" s="97" t="str">
        <f t="shared" si="3"/>
        <v>Investigación Científica</v>
      </c>
      <c r="K48" s="97" t="s">
        <v>412</v>
      </c>
      <c r="L48" s="144"/>
      <c r="M48" s="150"/>
      <c r="N48" s="117"/>
      <c r="O48" s="96">
        <f t="shared" si="1"/>
        <v>0</v>
      </c>
      <c r="P48" s="96">
        <f t="shared" si="4"/>
        <v>0</v>
      </c>
      <c r="Q48" s="96">
        <f t="shared" si="4"/>
        <v>0</v>
      </c>
    </row>
    <row r="49" spans="3:17" x14ac:dyDescent="0.25">
      <c r="C49" s="144"/>
      <c r="D49" s="150"/>
      <c r="E49" s="117"/>
      <c r="F49" s="96">
        <f t="shared" si="0"/>
        <v>0</v>
      </c>
      <c r="G49" s="160"/>
      <c r="H49" s="145"/>
      <c r="I49" s="129" t="e">
        <f>VLOOKUP(H49,Presupuesto!$B$11:$C$565,2,0)</f>
        <v>#N/A</v>
      </c>
      <c r="J49" s="97" t="str">
        <f t="shared" si="3"/>
        <v>Investigación Científica</v>
      </c>
      <c r="K49" s="97" t="s">
        <v>412</v>
      </c>
      <c r="L49" s="144"/>
      <c r="M49" s="150"/>
      <c r="N49" s="117"/>
      <c r="O49" s="96">
        <f t="shared" si="1"/>
        <v>0</v>
      </c>
      <c r="P49" s="96">
        <f t="shared" si="4"/>
        <v>0</v>
      </c>
      <c r="Q49" s="96">
        <f t="shared" si="4"/>
        <v>0</v>
      </c>
    </row>
    <row r="50" spans="3:17" ht="15.75" thickBot="1" x14ac:dyDescent="0.3">
      <c r="C50" s="146"/>
      <c r="D50" s="158"/>
      <c r="E50" s="102"/>
      <c r="F50" s="104">
        <f t="shared" si="0"/>
        <v>0</v>
      </c>
      <c r="G50" s="161"/>
      <c r="H50" s="147"/>
      <c r="I50" s="131" t="e">
        <f>VLOOKUP(H50,Presupuesto!$B$11:$C$565,2,0)</f>
        <v>#N/A</v>
      </c>
      <c r="J50" s="105" t="str">
        <f>$J$17</f>
        <v>Investigación Científica</v>
      </c>
      <c r="K50" s="123" t="s">
        <v>394</v>
      </c>
      <c r="L50" s="146"/>
      <c r="M50" s="158"/>
      <c r="N50" s="102"/>
      <c r="O50" s="104">
        <f t="shared" si="1"/>
        <v>0</v>
      </c>
      <c r="P50" s="104">
        <f t="shared" si="4"/>
        <v>0</v>
      </c>
      <c r="Q50" s="104">
        <f t="shared" si="4"/>
        <v>0</v>
      </c>
    </row>
    <row r="51" spans="3:17" x14ac:dyDescent="0.25">
      <c r="G51" s="85"/>
    </row>
    <row r="52" spans="3:17" ht="15.75" thickBot="1" x14ac:dyDescent="0.3">
      <c r="G52" s="85"/>
    </row>
    <row r="53" spans="3:17" ht="15.75" thickBot="1" x14ac:dyDescent="0.3">
      <c r="C53" s="156" t="s">
        <v>53</v>
      </c>
      <c r="D53" s="352">
        <f>SUM(F60:F93)</f>
        <v>0</v>
      </c>
      <c r="G53" s="78"/>
      <c r="H53" s="70"/>
      <c r="I53" s="70"/>
    </row>
    <row r="54" spans="3:17" x14ac:dyDescent="0.25">
      <c r="G54" s="78"/>
      <c r="H54" s="70"/>
      <c r="I54" s="70"/>
    </row>
    <row r="55" spans="3:17" x14ac:dyDescent="0.25">
      <c r="F55" s="70"/>
      <c r="G55" s="78"/>
      <c r="H55" s="70"/>
      <c r="I55" s="70"/>
    </row>
    <row r="56" spans="3:17" ht="15.75" x14ac:dyDescent="0.25">
      <c r="C56" s="296" t="s">
        <v>392</v>
      </c>
      <c r="D56" s="350"/>
      <c r="F56" s="70"/>
      <c r="G56" s="78"/>
      <c r="H56" s="70"/>
      <c r="I56" s="70"/>
    </row>
    <row r="57" spans="3:17" ht="18.75" x14ac:dyDescent="0.25">
      <c r="C57" s="207"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8"/>
      <c r="H57" s="70"/>
      <c r="I57" s="70"/>
    </row>
    <row r="58" spans="3:17" ht="42.75" thickBot="1" x14ac:dyDescent="0.3">
      <c r="F58" s="92"/>
      <c r="G58" s="75"/>
      <c r="H58" s="75"/>
      <c r="I58" s="75"/>
      <c r="L58" s="223"/>
      <c r="M58" s="224"/>
      <c r="N58" s="223"/>
      <c r="O58" s="223"/>
      <c r="P58" s="226" t="s">
        <v>469</v>
      </c>
      <c r="Q58" s="226" t="s">
        <v>470</v>
      </c>
    </row>
    <row r="59" spans="3:17" ht="30.75" thickBot="1" x14ac:dyDescent="0.3">
      <c r="C59" s="128" t="s">
        <v>44</v>
      </c>
      <c r="D59" s="128" t="s">
        <v>55</v>
      </c>
      <c r="E59" s="135" t="s">
        <v>57</v>
      </c>
      <c r="F59" s="134" t="s">
        <v>27</v>
      </c>
      <c r="G59" s="132" t="s">
        <v>131</v>
      </c>
      <c r="H59" s="135" t="s">
        <v>46</v>
      </c>
      <c r="I59" s="132" t="s">
        <v>132</v>
      </c>
      <c r="J59" s="132" t="s">
        <v>410</v>
      </c>
      <c r="K59" s="132" t="s">
        <v>411</v>
      </c>
      <c r="L59" s="220" t="s">
        <v>21</v>
      </c>
      <c r="M59" s="220" t="s">
        <v>55</v>
      </c>
      <c r="N59" s="221" t="s">
        <v>467</v>
      </c>
      <c r="O59" s="222" t="s">
        <v>468</v>
      </c>
      <c r="P59" s="225">
        <v>0.7</v>
      </c>
      <c r="Q59" s="225">
        <v>0.3</v>
      </c>
    </row>
    <row r="60" spans="3:17" x14ac:dyDescent="0.25">
      <c r="C60" s="140"/>
      <c r="D60" s="157"/>
      <c r="E60" s="122"/>
      <c r="F60" s="96">
        <f t="shared" ref="F60:F93" si="5">D60*E60</f>
        <v>0</v>
      </c>
      <c r="G60" s="160"/>
      <c r="H60" s="141"/>
      <c r="I60" s="129" t="e">
        <f>VLOOKUP(H60,Presupuesto!$B$11:$C$565,2,0)</f>
        <v>#N/A</v>
      </c>
      <c r="J60" s="215" t="s">
        <v>1359</v>
      </c>
      <c r="K60" s="97" t="s">
        <v>412</v>
      </c>
      <c r="L60" s="140"/>
      <c r="M60" s="157"/>
      <c r="N60" s="122"/>
      <c r="O60" s="96">
        <f t="shared" ref="O60:O93" si="6">M60*N60</f>
        <v>0</v>
      </c>
      <c r="P60" s="96">
        <f t="shared" ref="P60:Q79" si="7">$O60*P$16</f>
        <v>0</v>
      </c>
      <c r="Q60" s="96">
        <f t="shared" si="7"/>
        <v>0</v>
      </c>
    </row>
    <row r="61" spans="3:17" x14ac:dyDescent="0.25">
      <c r="C61" s="140"/>
      <c r="D61" s="157"/>
      <c r="E61" s="122"/>
      <c r="F61" s="96">
        <f t="shared" si="5"/>
        <v>0</v>
      </c>
      <c r="G61" s="160"/>
      <c r="H61" s="141"/>
      <c r="I61" s="129" t="e">
        <f>VLOOKUP(H61,Presupuesto!$B$11:$C$565,2,0)</f>
        <v>#N/A</v>
      </c>
      <c r="J61" s="97" t="str">
        <f>$J$60</f>
        <v>Investigación Científica</v>
      </c>
      <c r="K61" s="97" t="s">
        <v>412</v>
      </c>
      <c r="L61" s="140"/>
      <c r="M61" s="157"/>
      <c r="N61" s="122"/>
      <c r="O61" s="96">
        <f t="shared" si="6"/>
        <v>0</v>
      </c>
      <c r="P61" s="96">
        <f t="shared" si="7"/>
        <v>0</v>
      </c>
      <c r="Q61" s="96">
        <f t="shared" si="7"/>
        <v>0</v>
      </c>
    </row>
    <row r="62" spans="3:17" x14ac:dyDescent="0.25">
      <c r="C62" s="140"/>
      <c r="D62" s="157"/>
      <c r="E62" s="122"/>
      <c r="F62" s="96">
        <f t="shared" si="5"/>
        <v>0</v>
      </c>
      <c r="G62" s="160"/>
      <c r="H62" s="141"/>
      <c r="I62" s="129" t="e">
        <f>VLOOKUP(H62,Presupuesto!$B$11:$C$565,2,0)</f>
        <v>#N/A</v>
      </c>
      <c r="J62" s="97" t="str">
        <f t="shared" ref="J62:J93" si="8">$J$60</f>
        <v>Investigación Científica</v>
      </c>
      <c r="K62" s="97" t="s">
        <v>412</v>
      </c>
      <c r="L62" s="140"/>
      <c r="M62" s="157"/>
      <c r="N62" s="122"/>
      <c r="O62" s="96">
        <f t="shared" si="6"/>
        <v>0</v>
      </c>
      <c r="P62" s="96">
        <f t="shared" si="7"/>
        <v>0</v>
      </c>
      <c r="Q62" s="96">
        <f t="shared" si="7"/>
        <v>0</v>
      </c>
    </row>
    <row r="63" spans="3:17" x14ac:dyDescent="0.25">
      <c r="C63" s="140"/>
      <c r="D63" s="157"/>
      <c r="E63" s="122"/>
      <c r="F63" s="96">
        <f t="shared" si="5"/>
        <v>0</v>
      </c>
      <c r="G63" s="160"/>
      <c r="H63" s="141"/>
      <c r="I63" s="129" t="e">
        <f>VLOOKUP(H63,Presupuesto!$B$11:$C$565,2,0)</f>
        <v>#N/A</v>
      </c>
      <c r="J63" s="97" t="str">
        <f t="shared" si="8"/>
        <v>Investigación Científica</v>
      </c>
      <c r="K63" s="97" t="s">
        <v>412</v>
      </c>
      <c r="L63" s="140"/>
      <c r="M63" s="157"/>
      <c r="N63" s="122"/>
      <c r="O63" s="96">
        <f t="shared" si="6"/>
        <v>0</v>
      </c>
      <c r="P63" s="96">
        <f t="shared" si="7"/>
        <v>0</v>
      </c>
      <c r="Q63" s="96">
        <f t="shared" si="7"/>
        <v>0</v>
      </c>
    </row>
    <row r="64" spans="3:17" x14ac:dyDescent="0.25">
      <c r="C64" s="140"/>
      <c r="D64" s="157"/>
      <c r="E64" s="122"/>
      <c r="F64" s="96">
        <f t="shared" si="5"/>
        <v>0</v>
      </c>
      <c r="G64" s="160"/>
      <c r="H64" s="141"/>
      <c r="I64" s="129" t="e">
        <f>VLOOKUP(H64,Presupuesto!$B$11:$C$565,2,0)</f>
        <v>#N/A</v>
      </c>
      <c r="J64" s="97" t="str">
        <f t="shared" si="8"/>
        <v>Investigación Científica</v>
      </c>
      <c r="K64" s="97" t="s">
        <v>401</v>
      </c>
      <c r="L64" s="140"/>
      <c r="M64" s="157"/>
      <c r="N64" s="122"/>
      <c r="O64" s="96">
        <f t="shared" si="6"/>
        <v>0</v>
      </c>
      <c r="P64" s="96">
        <f t="shared" si="7"/>
        <v>0</v>
      </c>
      <c r="Q64" s="96">
        <f t="shared" si="7"/>
        <v>0</v>
      </c>
    </row>
    <row r="65" spans="3:17" x14ac:dyDescent="0.25">
      <c r="C65" s="140"/>
      <c r="D65" s="157"/>
      <c r="E65" s="122"/>
      <c r="F65" s="96">
        <f t="shared" si="5"/>
        <v>0</v>
      </c>
      <c r="G65" s="160"/>
      <c r="H65" s="141"/>
      <c r="I65" s="129" t="e">
        <f>VLOOKUP(H65,Presupuesto!$B$11:$C$565,2,0)</f>
        <v>#N/A</v>
      </c>
      <c r="J65" s="97" t="str">
        <f t="shared" si="8"/>
        <v>Investigación Científica</v>
      </c>
      <c r="K65" s="97" t="s">
        <v>412</v>
      </c>
      <c r="L65" s="140"/>
      <c r="M65" s="157"/>
      <c r="N65" s="122"/>
      <c r="O65" s="96">
        <f t="shared" si="6"/>
        <v>0</v>
      </c>
      <c r="P65" s="96">
        <f t="shared" si="7"/>
        <v>0</v>
      </c>
      <c r="Q65" s="96">
        <f t="shared" si="7"/>
        <v>0</v>
      </c>
    </row>
    <row r="66" spans="3:17" x14ac:dyDescent="0.25">
      <c r="C66" s="140"/>
      <c r="D66" s="157"/>
      <c r="E66" s="122"/>
      <c r="F66" s="96">
        <f t="shared" si="5"/>
        <v>0</v>
      </c>
      <c r="G66" s="160"/>
      <c r="H66" s="141"/>
      <c r="I66" s="129" t="e">
        <f>VLOOKUP(H66,Presupuesto!$B$11:$C$565,2,0)</f>
        <v>#N/A</v>
      </c>
      <c r="J66" s="97" t="str">
        <f t="shared" si="8"/>
        <v>Investigación Científica</v>
      </c>
      <c r="K66" s="97" t="s">
        <v>412</v>
      </c>
      <c r="L66" s="140"/>
      <c r="M66" s="157"/>
      <c r="N66" s="122"/>
      <c r="O66" s="96">
        <f t="shared" si="6"/>
        <v>0</v>
      </c>
      <c r="P66" s="96">
        <f t="shared" si="7"/>
        <v>0</v>
      </c>
      <c r="Q66" s="96">
        <f t="shared" si="7"/>
        <v>0</v>
      </c>
    </row>
    <row r="67" spans="3:17" x14ac:dyDescent="0.25">
      <c r="C67" s="140"/>
      <c r="D67" s="157"/>
      <c r="E67" s="122"/>
      <c r="F67" s="96">
        <f t="shared" si="5"/>
        <v>0</v>
      </c>
      <c r="G67" s="160"/>
      <c r="H67" s="141"/>
      <c r="I67" s="129" t="e">
        <f>VLOOKUP(H67,Presupuesto!$B$11:$C$565,2,0)</f>
        <v>#N/A</v>
      </c>
      <c r="J67" s="97" t="str">
        <f t="shared" si="8"/>
        <v>Investigación Científica</v>
      </c>
      <c r="K67" s="97" t="s">
        <v>412</v>
      </c>
      <c r="L67" s="140"/>
      <c r="M67" s="157"/>
      <c r="N67" s="122"/>
      <c r="O67" s="96">
        <f t="shared" si="6"/>
        <v>0</v>
      </c>
      <c r="P67" s="96">
        <f t="shared" si="7"/>
        <v>0</v>
      </c>
      <c r="Q67" s="96">
        <f t="shared" si="7"/>
        <v>0</v>
      </c>
    </row>
    <row r="68" spans="3:17" x14ac:dyDescent="0.25">
      <c r="C68" s="140"/>
      <c r="D68" s="157"/>
      <c r="E68" s="122"/>
      <c r="F68" s="96">
        <f t="shared" si="5"/>
        <v>0</v>
      </c>
      <c r="G68" s="160"/>
      <c r="H68" s="141"/>
      <c r="I68" s="129" t="e">
        <f>VLOOKUP(H68,Presupuesto!$B$11:$C$565,2,0)</f>
        <v>#N/A</v>
      </c>
      <c r="J68" s="97" t="str">
        <f t="shared" si="8"/>
        <v>Investigación Científica</v>
      </c>
      <c r="K68" s="97" t="s">
        <v>412</v>
      </c>
      <c r="L68" s="140"/>
      <c r="M68" s="157"/>
      <c r="N68" s="122"/>
      <c r="O68" s="96">
        <f t="shared" si="6"/>
        <v>0</v>
      </c>
      <c r="P68" s="96">
        <f t="shared" si="7"/>
        <v>0</v>
      </c>
      <c r="Q68" s="96">
        <f t="shared" si="7"/>
        <v>0</v>
      </c>
    </row>
    <row r="69" spans="3:17" x14ac:dyDescent="0.25">
      <c r="C69" s="140"/>
      <c r="D69" s="157"/>
      <c r="E69" s="122"/>
      <c r="F69" s="96">
        <f t="shared" si="5"/>
        <v>0</v>
      </c>
      <c r="G69" s="160"/>
      <c r="H69" s="141"/>
      <c r="I69" s="129" t="e">
        <f>VLOOKUP(H69,Presupuesto!$B$11:$C$565,2,0)</f>
        <v>#N/A</v>
      </c>
      <c r="J69" s="97" t="str">
        <f t="shared" si="8"/>
        <v>Investigación Científica</v>
      </c>
      <c r="K69" s="97" t="s">
        <v>412</v>
      </c>
      <c r="L69" s="140"/>
      <c r="M69" s="157"/>
      <c r="N69" s="122"/>
      <c r="O69" s="96">
        <f t="shared" si="6"/>
        <v>0</v>
      </c>
      <c r="P69" s="96">
        <f t="shared" si="7"/>
        <v>0</v>
      </c>
      <c r="Q69" s="96">
        <f t="shared" si="7"/>
        <v>0</v>
      </c>
    </row>
    <row r="70" spans="3:17" x14ac:dyDescent="0.25">
      <c r="C70" s="140"/>
      <c r="D70" s="157"/>
      <c r="E70" s="122"/>
      <c r="F70" s="96">
        <f t="shared" si="5"/>
        <v>0</v>
      </c>
      <c r="G70" s="160"/>
      <c r="H70" s="141"/>
      <c r="I70" s="129" t="e">
        <f>VLOOKUP(H70,Presupuesto!$B$11:$C$565,2,0)</f>
        <v>#N/A</v>
      </c>
      <c r="J70" s="97" t="str">
        <f t="shared" si="8"/>
        <v>Investigación Científica</v>
      </c>
      <c r="K70" s="97" t="s">
        <v>412</v>
      </c>
      <c r="L70" s="140"/>
      <c r="M70" s="157"/>
      <c r="N70" s="122"/>
      <c r="O70" s="96">
        <f t="shared" si="6"/>
        <v>0</v>
      </c>
      <c r="P70" s="96">
        <f t="shared" si="7"/>
        <v>0</v>
      </c>
      <c r="Q70" s="96">
        <f t="shared" si="7"/>
        <v>0</v>
      </c>
    </row>
    <row r="71" spans="3:17" x14ac:dyDescent="0.25">
      <c r="C71" s="140"/>
      <c r="D71" s="157"/>
      <c r="E71" s="122"/>
      <c r="F71" s="96">
        <f t="shared" si="5"/>
        <v>0</v>
      </c>
      <c r="G71" s="160"/>
      <c r="H71" s="141"/>
      <c r="I71" s="129" t="e">
        <f>VLOOKUP(H71,Presupuesto!$B$11:$C$565,2,0)</f>
        <v>#N/A</v>
      </c>
      <c r="J71" s="97" t="str">
        <f t="shared" si="8"/>
        <v>Investigación Científica</v>
      </c>
      <c r="K71" s="97" t="s">
        <v>412</v>
      </c>
      <c r="L71" s="140"/>
      <c r="M71" s="157"/>
      <c r="N71" s="122"/>
      <c r="O71" s="96">
        <f t="shared" si="6"/>
        <v>0</v>
      </c>
      <c r="P71" s="96">
        <f t="shared" si="7"/>
        <v>0</v>
      </c>
      <c r="Q71" s="96">
        <f t="shared" si="7"/>
        <v>0</v>
      </c>
    </row>
    <row r="72" spans="3:17" x14ac:dyDescent="0.25">
      <c r="C72" s="140"/>
      <c r="D72" s="157"/>
      <c r="E72" s="122"/>
      <c r="F72" s="96">
        <f t="shared" si="5"/>
        <v>0</v>
      </c>
      <c r="G72" s="160"/>
      <c r="H72" s="141"/>
      <c r="I72" s="129" t="e">
        <f>VLOOKUP(H72,Presupuesto!$B$11:$C$565,2,0)</f>
        <v>#N/A</v>
      </c>
      <c r="J72" s="97" t="str">
        <f t="shared" si="8"/>
        <v>Investigación Científica</v>
      </c>
      <c r="K72" s="97" t="s">
        <v>412</v>
      </c>
      <c r="L72" s="140"/>
      <c r="M72" s="157"/>
      <c r="N72" s="122"/>
      <c r="O72" s="96">
        <f t="shared" si="6"/>
        <v>0</v>
      </c>
      <c r="P72" s="96">
        <f t="shared" si="7"/>
        <v>0</v>
      </c>
      <c r="Q72" s="96">
        <f t="shared" si="7"/>
        <v>0</v>
      </c>
    </row>
    <row r="73" spans="3:17" x14ac:dyDescent="0.25">
      <c r="C73" s="140"/>
      <c r="D73" s="157"/>
      <c r="E73" s="122"/>
      <c r="F73" s="96">
        <f t="shared" si="5"/>
        <v>0</v>
      </c>
      <c r="G73" s="160"/>
      <c r="H73" s="141"/>
      <c r="I73" s="129" t="e">
        <f>VLOOKUP(H73,Presupuesto!$B$11:$C$565,2,0)</f>
        <v>#N/A</v>
      </c>
      <c r="J73" s="97" t="str">
        <f t="shared" si="8"/>
        <v>Investigación Científica</v>
      </c>
      <c r="K73" s="97" t="s">
        <v>412</v>
      </c>
      <c r="L73" s="140"/>
      <c r="M73" s="157"/>
      <c r="N73" s="122"/>
      <c r="O73" s="96">
        <f t="shared" si="6"/>
        <v>0</v>
      </c>
      <c r="P73" s="96">
        <f t="shared" si="7"/>
        <v>0</v>
      </c>
      <c r="Q73" s="96">
        <f t="shared" si="7"/>
        <v>0</v>
      </c>
    </row>
    <row r="74" spans="3:17" x14ac:dyDescent="0.25">
      <c r="C74" s="140"/>
      <c r="D74" s="157"/>
      <c r="E74" s="122"/>
      <c r="F74" s="96">
        <f t="shared" si="5"/>
        <v>0</v>
      </c>
      <c r="G74" s="160"/>
      <c r="H74" s="141"/>
      <c r="I74" s="129" t="e">
        <f>VLOOKUP(H74,Presupuesto!$B$11:$C$565,2,0)</f>
        <v>#N/A</v>
      </c>
      <c r="J74" s="97" t="str">
        <f t="shared" si="8"/>
        <v>Investigación Científica</v>
      </c>
      <c r="K74" s="97" t="s">
        <v>412</v>
      </c>
      <c r="L74" s="140"/>
      <c r="M74" s="157"/>
      <c r="N74" s="122"/>
      <c r="O74" s="96">
        <f t="shared" si="6"/>
        <v>0</v>
      </c>
      <c r="P74" s="96">
        <f t="shared" si="7"/>
        <v>0</v>
      </c>
      <c r="Q74" s="96">
        <f t="shared" si="7"/>
        <v>0</v>
      </c>
    </row>
    <row r="75" spans="3:17" x14ac:dyDescent="0.25">
      <c r="C75" s="140"/>
      <c r="D75" s="157"/>
      <c r="E75" s="122"/>
      <c r="F75" s="96">
        <f t="shared" si="5"/>
        <v>0</v>
      </c>
      <c r="G75" s="160"/>
      <c r="H75" s="141"/>
      <c r="I75" s="129" t="e">
        <f>VLOOKUP(H75,Presupuesto!$B$11:$C$565,2,0)</f>
        <v>#N/A</v>
      </c>
      <c r="J75" s="97" t="str">
        <f t="shared" si="8"/>
        <v>Investigación Científica</v>
      </c>
      <c r="K75" s="97" t="s">
        <v>412</v>
      </c>
      <c r="L75" s="140"/>
      <c r="M75" s="157"/>
      <c r="N75" s="122"/>
      <c r="O75" s="96">
        <f t="shared" si="6"/>
        <v>0</v>
      </c>
      <c r="P75" s="96">
        <f t="shared" si="7"/>
        <v>0</v>
      </c>
      <c r="Q75" s="96">
        <f t="shared" si="7"/>
        <v>0</v>
      </c>
    </row>
    <row r="76" spans="3:17" x14ac:dyDescent="0.25">
      <c r="C76" s="140"/>
      <c r="D76" s="157"/>
      <c r="E76" s="122"/>
      <c r="F76" s="96">
        <f t="shared" si="5"/>
        <v>0</v>
      </c>
      <c r="G76" s="160"/>
      <c r="H76" s="141"/>
      <c r="I76" s="129" t="e">
        <f>VLOOKUP(H76,Presupuesto!$B$11:$C$565,2,0)</f>
        <v>#N/A</v>
      </c>
      <c r="J76" s="97" t="str">
        <f t="shared" si="8"/>
        <v>Investigación Científica</v>
      </c>
      <c r="K76" s="97" t="s">
        <v>412</v>
      </c>
      <c r="L76" s="140"/>
      <c r="M76" s="157"/>
      <c r="N76" s="122"/>
      <c r="O76" s="96">
        <f t="shared" si="6"/>
        <v>0</v>
      </c>
      <c r="P76" s="96">
        <f t="shared" si="7"/>
        <v>0</v>
      </c>
      <c r="Q76" s="96">
        <f t="shared" si="7"/>
        <v>0</v>
      </c>
    </row>
    <row r="77" spans="3:17" x14ac:dyDescent="0.25">
      <c r="C77" s="140"/>
      <c r="D77" s="157"/>
      <c r="E77" s="122"/>
      <c r="F77" s="96">
        <f t="shared" si="5"/>
        <v>0</v>
      </c>
      <c r="G77" s="160"/>
      <c r="H77" s="141"/>
      <c r="I77" s="129" t="e">
        <f>VLOOKUP(H77,Presupuesto!$B$11:$C$565,2,0)</f>
        <v>#N/A</v>
      </c>
      <c r="J77" s="97" t="str">
        <f t="shared" si="8"/>
        <v>Investigación Científica</v>
      </c>
      <c r="K77" s="97" t="s">
        <v>412</v>
      </c>
      <c r="L77" s="140"/>
      <c r="M77" s="157"/>
      <c r="N77" s="122"/>
      <c r="O77" s="96">
        <f t="shared" si="6"/>
        <v>0</v>
      </c>
      <c r="P77" s="96">
        <f t="shared" si="7"/>
        <v>0</v>
      </c>
      <c r="Q77" s="96">
        <f t="shared" si="7"/>
        <v>0</v>
      </c>
    </row>
    <row r="78" spans="3:17" x14ac:dyDescent="0.25">
      <c r="C78" s="140"/>
      <c r="D78" s="157"/>
      <c r="E78" s="122"/>
      <c r="F78" s="96">
        <f t="shared" si="5"/>
        <v>0</v>
      </c>
      <c r="G78" s="160"/>
      <c r="H78" s="141"/>
      <c r="I78" s="129" t="e">
        <f>VLOOKUP(H78,Presupuesto!$B$11:$C$565,2,0)</f>
        <v>#N/A</v>
      </c>
      <c r="J78" s="97" t="str">
        <f t="shared" si="8"/>
        <v>Investigación Científica</v>
      </c>
      <c r="K78" s="97" t="s">
        <v>412</v>
      </c>
      <c r="L78" s="140"/>
      <c r="M78" s="157"/>
      <c r="N78" s="122"/>
      <c r="O78" s="96">
        <f t="shared" si="6"/>
        <v>0</v>
      </c>
      <c r="P78" s="96">
        <f t="shared" si="7"/>
        <v>0</v>
      </c>
      <c r="Q78" s="96">
        <f t="shared" si="7"/>
        <v>0</v>
      </c>
    </row>
    <row r="79" spans="3:17" x14ac:dyDescent="0.25">
      <c r="C79" s="140"/>
      <c r="D79" s="157"/>
      <c r="E79" s="122"/>
      <c r="F79" s="96">
        <f t="shared" si="5"/>
        <v>0</v>
      </c>
      <c r="G79" s="160"/>
      <c r="H79" s="141"/>
      <c r="I79" s="129" t="e">
        <f>VLOOKUP(H79,Presupuesto!$B$11:$C$565,2,0)</f>
        <v>#N/A</v>
      </c>
      <c r="J79" s="97" t="str">
        <f t="shared" si="8"/>
        <v>Investigación Científica</v>
      </c>
      <c r="K79" s="97" t="s">
        <v>412</v>
      </c>
      <c r="L79" s="140"/>
      <c r="M79" s="157"/>
      <c r="N79" s="122"/>
      <c r="O79" s="96">
        <f t="shared" si="6"/>
        <v>0</v>
      </c>
      <c r="P79" s="96">
        <f t="shared" si="7"/>
        <v>0</v>
      </c>
      <c r="Q79" s="96">
        <f t="shared" si="7"/>
        <v>0</v>
      </c>
    </row>
    <row r="80" spans="3:17" x14ac:dyDescent="0.25">
      <c r="C80" s="140"/>
      <c r="D80" s="157"/>
      <c r="E80" s="122"/>
      <c r="F80" s="96">
        <f t="shared" si="5"/>
        <v>0</v>
      </c>
      <c r="G80" s="160"/>
      <c r="H80" s="141"/>
      <c r="I80" s="129" t="e">
        <f>VLOOKUP(H80,Presupuesto!$B$11:$C$565,2,0)</f>
        <v>#N/A</v>
      </c>
      <c r="J80" s="97" t="str">
        <f t="shared" si="8"/>
        <v>Investigación Científica</v>
      </c>
      <c r="K80" s="97" t="s">
        <v>412</v>
      </c>
      <c r="L80" s="140"/>
      <c r="M80" s="157"/>
      <c r="N80" s="122"/>
      <c r="O80" s="96">
        <f t="shared" si="6"/>
        <v>0</v>
      </c>
      <c r="P80" s="96">
        <f t="shared" ref="P80:Q93" si="9">$O80*P$16</f>
        <v>0</v>
      </c>
      <c r="Q80" s="96">
        <f t="shared" si="9"/>
        <v>0</v>
      </c>
    </row>
    <row r="81" spans="3:17" x14ac:dyDescent="0.25">
      <c r="C81" s="142"/>
      <c r="D81" s="150"/>
      <c r="E81" s="117"/>
      <c r="F81" s="96">
        <f t="shared" si="5"/>
        <v>0</v>
      </c>
      <c r="G81" s="160"/>
      <c r="H81" s="143"/>
      <c r="I81" s="129" t="e">
        <f>VLOOKUP(H81,Presupuesto!$B$11:$C$565,2,0)</f>
        <v>#N/A</v>
      </c>
      <c r="J81" s="97" t="str">
        <f t="shared" si="8"/>
        <v>Investigación Científica</v>
      </c>
      <c r="K81" s="97" t="s">
        <v>412</v>
      </c>
      <c r="L81" s="142"/>
      <c r="M81" s="150"/>
      <c r="N81" s="117"/>
      <c r="O81" s="96">
        <f t="shared" si="6"/>
        <v>0</v>
      </c>
      <c r="P81" s="96">
        <f t="shared" si="9"/>
        <v>0</v>
      </c>
      <c r="Q81" s="96">
        <f t="shared" si="9"/>
        <v>0</v>
      </c>
    </row>
    <row r="82" spans="3:17" x14ac:dyDescent="0.25">
      <c r="C82" s="142"/>
      <c r="D82" s="150"/>
      <c r="E82" s="117"/>
      <c r="F82" s="96">
        <f t="shared" si="5"/>
        <v>0</v>
      </c>
      <c r="G82" s="160"/>
      <c r="H82" s="143"/>
      <c r="I82" s="129" t="e">
        <f>VLOOKUP(H82,Presupuesto!$B$11:$C$565,2,0)</f>
        <v>#N/A</v>
      </c>
      <c r="J82" s="97" t="str">
        <f t="shared" si="8"/>
        <v>Investigación Científica</v>
      </c>
      <c r="K82" s="97" t="s">
        <v>412</v>
      </c>
      <c r="L82" s="142"/>
      <c r="M82" s="150"/>
      <c r="N82" s="117"/>
      <c r="O82" s="96">
        <f t="shared" si="6"/>
        <v>0</v>
      </c>
      <c r="P82" s="96">
        <f t="shared" si="9"/>
        <v>0</v>
      </c>
      <c r="Q82" s="96">
        <f t="shared" si="9"/>
        <v>0</v>
      </c>
    </row>
    <row r="83" spans="3:17" x14ac:dyDescent="0.25">
      <c r="C83" s="142"/>
      <c r="D83" s="150"/>
      <c r="E83" s="117"/>
      <c r="F83" s="96">
        <f t="shared" si="5"/>
        <v>0</v>
      </c>
      <c r="G83" s="160"/>
      <c r="H83" s="143"/>
      <c r="I83" s="129" t="e">
        <f>VLOOKUP(H83,Presupuesto!$B$11:$C$565,2,0)</f>
        <v>#N/A</v>
      </c>
      <c r="J83" s="97" t="str">
        <f t="shared" si="8"/>
        <v>Investigación Científica</v>
      </c>
      <c r="K83" s="97" t="s">
        <v>412</v>
      </c>
      <c r="L83" s="142"/>
      <c r="M83" s="150"/>
      <c r="N83" s="117"/>
      <c r="O83" s="96">
        <f t="shared" si="6"/>
        <v>0</v>
      </c>
      <c r="P83" s="96">
        <f t="shared" si="9"/>
        <v>0</v>
      </c>
      <c r="Q83" s="96">
        <f t="shared" si="9"/>
        <v>0</v>
      </c>
    </row>
    <row r="84" spans="3:17" x14ac:dyDescent="0.25">
      <c r="C84" s="142"/>
      <c r="D84" s="150"/>
      <c r="E84" s="117"/>
      <c r="F84" s="96">
        <f t="shared" si="5"/>
        <v>0</v>
      </c>
      <c r="G84" s="160"/>
      <c r="H84" s="143"/>
      <c r="I84" s="129" t="e">
        <f>VLOOKUP(H84,Presupuesto!$B$11:$C$565,2,0)</f>
        <v>#N/A</v>
      </c>
      <c r="J84" s="97" t="str">
        <f t="shared" si="8"/>
        <v>Investigación Científica</v>
      </c>
      <c r="K84" s="97" t="s">
        <v>412</v>
      </c>
      <c r="L84" s="142"/>
      <c r="M84" s="150"/>
      <c r="N84" s="117"/>
      <c r="O84" s="96">
        <f t="shared" si="6"/>
        <v>0</v>
      </c>
      <c r="P84" s="96">
        <f t="shared" si="9"/>
        <v>0</v>
      </c>
      <c r="Q84" s="96">
        <f t="shared" si="9"/>
        <v>0</v>
      </c>
    </row>
    <row r="85" spans="3:17" x14ac:dyDescent="0.25">
      <c r="C85" s="142"/>
      <c r="D85" s="150"/>
      <c r="E85" s="117"/>
      <c r="F85" s="96">
        <f t="shared" si="5"/>
        <v>0</v>
      </c>
      <c r="G85" s="160"/>
      <c r="H85" s="143"/>
      <c r="I85" s="129" t="e">
        <f>VLOOKUP(H85,Presupuesto!$B$11:$C$565,2,0)</f>
        <v>#N/A</v>
      </c>
      <c r="J85" s="97" t="str">
        <f t="shared" si="8"/>
        <v>Investigación Científica</v>
      </c>
      <c r="K85" s="97" t="s">
        <v>412</v>
      </c>
      <c r="L85" s="142"/>
      <c r="M85" s="150"/>
      <c r="N85" s="117"/>
      <c r="O85" s="96">
        <f t="shared" si="6"/>
        <v>0</v>
      </c>
      <c r="P85" s="96">
        <f t="shared" si="9"/>
        <v>0</v>
      </c>
      <c r="Q85" s="96">
        <f t="shared" si="9"/>
        <v>0</v>
      </c>
    </row>
    <row r="86" spans="3:17" x14ac:dyDescent="0.25">
      <c r="C86" s="142"/>
      <c r="D86" s="150"/>
      <c r="E86" s="117"/>
      <c r="F86" s="96">
        <f t="shared" si="5"/>
        <v>0</v>
      </c>
      <c r="G86" s="160"/>
      <c r="H86" s="143"/>
      <c r="I86" s="129" t="e">
        <f>VLOOKUP(H86,Presupuesto!$B$11:$C$565,2,0)</f>
        <v>#N/A</v>
      </c>
      <c r="J86" s="97" t="str">
        <f t="shared" si="8"/>
        <v>Investigación Científica</v>
      </c>
      <c r="K86" s="97" t="s">
        <v>412</v>
      </c>
      <c r="L86" s="142"/>
      <c r="M86" s="150"/>
      <c r="N86" s="117"/>
      <c r="O86" s="96">
        <f t="shared" si="6"/>
        <v>0</v>
      </c>
      <c r="P86" s="96">
        <f t="shared" si="9"/>
        <v>0</v>
      </c>
      <c r="Q86" s="96">
        <f t="shared" si="9"/>
        <v>0</v>
      </c>
    </row>
    <row r="87" spans="3:17" x14ac:dyDescent="0.25">
      <c r="C87" s="142"/>
      <c r="D87" s="150"/>
      <c r="E87" s="117"/>
      <c r="F87" s="96">
        <f t="shared" si="5"/>
        <v>0</v>
      </c>
      <c r="G87" s="160"/>
      <c r="H87" s="143"/>
      <c r="I87" s="129" t="e">
        <f>VLOOKUP(H87,Presupuesto!$B$11:$C$565,2,0)</f>
        <v>#N/A</v>
      </c>
      <c r="J87" s="97" t="str">
        <f t="shared" si="8"/>
        <v>Investigación Científica</v>
      </c>
      <c r="K87" s="97" t="s">
        <v>412</v>
      </c>
      <c r="L87" s="142"/>
      <c r="M87" s="150"/>
      <c r="N87" s="117"/>
      <c r="O87" s="96">
        <f t="shared" si="6"/>
        <v>0</v>
      </c>
      <c r="P87" s="96">
        <f t="shared" si="9"/>
        <v>0</v>
      </c>
      <c r="Q87" s="96">
        <f t="shared" si="9"/>
        <v>0</v>
      </c>
    </row>
    <row r="88" spans="3:17" x14ac:dyDescent="0.25">
      <c r="C88" s="142"/>
      <c r="D88" s="150"/>
      <c r="E88" s="117"/>
      <c r="F88" s="96">
        <f t="shared" si="5"/>
        <v>0</v>
      </c>
      <c r="G88" s="160"/>
      <c r="H88" s="143"/>
      <c r="I88" s="129" t="e">
        <f>VLOOKUP(H88,Presupuesto!$B$11:$C$565,2,0)</f>
        <v>#N/A</v>
      </c>
      <c r="J88" s="97" t="str">
        <f t="shared" si="8"/>
        <v>Investigación Científica</v>
      </c>
      <c r="K88" s="97" t="s">
        <v>412</v>
      </c>
      <c r="L88" s="142"/>
      <c r="M88" s="150"/>
      <c r="N88" s="117"/>
      <c r="O88" s="96">
        <f t="shared" si="6"/>
        <v>0</v>
      </c>
      <c r="P88" s="96">
        <f t="shared" si="9"/>
        <v>0</v>
      </c>
      <c r="Q88" s="96">
        <f t="shared" si="9"/>
        <v>0</v>
      </c>
    </row>
    <row r="89" spans="3:17" x14ac:dyDescent="0.25">
      <c r="C89" s="144"/>
      <c r="D89" s="150"/>
      <c r="E89" s="117"/>
      <c r="F89" s="96">
        <f t="shared" si="5"/>
        <v>0</v>
      </c>
      <c r="G89" s="160"/>
      <c r="H89" s="145"/>
      <c r="I89" s="129" t="e">
        <f>VLOOKUP(H89,Presupuesto!$B$11:$C$565,2,0)</f>
        <v>#N/A</v>
      </c>
      <c r="J89" s="97" t="str">
        <f t="shared" si="8"/>
        <v>Investigación Científica</v>
      </c>
      <c r="K89" s="97" t="s">
        <v>403</v>
      </c>
      <c r="L89" s="144"/>
      <c r="M89" s="150"/>
      <c r="N89" s="117"/>
      <c r="O89" s="96">
        <f t="shared" si="6"/>
        <v>0</v>
      </c>
      <c r="P89" s="96">
        <f t="shared" si="9"/>
        <v>0</v>
      </c>
      <c r="Q89" s="96">
        <f t="shared" si="9"/>
        <v>0</v>
      </c>
    </row>
    <row r="90" spans="3:17" x14ac:dyDescent="0.25">
      <c r="C90" s="144"/>
      <c r="D90" s="150"/>
      <c r="E90" s="117"/>
      <c r="F90" s="96">
        <f t="shared" si="5"/>
        <v>0</v>
      </c>
      <c r="G90" s="160"/>
      <c r="H90" s="145"/>
      <c r="I90" s="129" t="e">
        <f>VLOOKUP(H90,Presupuesto!$B$11:$C$565,2,0)</f>
        <v>#N/A</v>
      </c>
      <c r="J90" s="97" t="str">
        <f t="shared" si="8"/>
        <v>Investigación Científica</v>
      </c>
      <c r="K90" s="97" t="s">
        <v>412</v>
      </c>
      <c r="L90" s="144"/>
      <c r="M90" s="150"/>
      <c r="N90" s="117"/>
      <c r="O90" s="96">
        <f t="shared" si="6"/>
        <v>0</v>
      </c>
      <c r="P90" s="96">
        <f t="shared" si="9"/>
        <v>0</v>
      </c>
      <c r="Q90" s="96">
        <f t="shared" si="9"/>
        <v>0</v>
      </c>
    </row>
    <row r="91" spans="3:17" x14ac:dyDescent="0.25">
      <c r="C91" s="144"/>
      <c r="D91" s="150"/>
      <c r="E91" s="117"/>
      <c r="F91" s="96">
        <f t="shared" si="5"/>
        <v>0</v>
      </c>
      <c r="G91" s="160"/>
      <c r="H91" s="145"/>
      <c r="I91" s="129" t="e">
        <f>VLOOKUP(H91,Presupuesto!$B$11:$C$565,2,0)</f>
        <v>#N/A</v>
      </c>
      <c r="J91" s="97" t="str">
        <f t="shared" si="8"/>
        <v>Investigación Científica</v>
      </c>
      <c r="K91" s="97" t="s">
        <v>412</v>
      </c>
      <c r="L91" s="144"/>
      <c r="M91" s="150"/>
      <c r="N91" s="117"/>
      <c r="O91" s="96">
        <f t="shared" si="6"/>
        <v>0</v>
      </c>
      <c r="P91" s="96">
        <f t="shared" si="9"/>
        <v>0</v>
      </c>
      <c r="Q91" s="96">
        <f t="shared" si="9"/>
        <v>0</v>
      </c>
    </row>
    <row r="92" spans="3:17" x14ac:dyDescent="0.25">
      <c r="C92" s="144"/>
      <c r="D92" s="150"/>
      <c r="E92" s="117"/>
      <c r="F92" s="96">
        <f t="shared" si="5"/>
        <v>0</v>
      </c>
      <c r="G92" s="160"/>
      <c r="H92" s="145"/>
      <c r="I92" s="129" t="e">
        <f>VLOOKUP(H92,Presupuesto!$B$11:$C$565,2,0)</f>
        <v>#N/A</v>
      </c>
      <c r="J92" s="97" t="str">
        <f t="shared" si="8"/>
        <v>Investigación Científica</v>
      </c>
      <c r="K92" s="97" t="s">
        <v>412</v>
      </c>
      <c r="L92" s="144"/>
      <c r="M92" s="150"/>
      <c r="N92" s="117"/>
      <c r="O92" s="96">
        <f t="shared" si="6"/>
        <v>0</v>
      </c>
      <c r="P92" s="96">
        <f t="shared" si="9"/>
        <v>0</v>
      </c>
      <c r="Q92" s="96">
        <f t="shared" si="9"/>
        <v>0</v>
      </c>
    </row>
    <row r="93" spans="3:17" ht="15.75" thickBot="1" x14ac:dyDescent="0.3">
      <c r="C93" s="146"/>
      <c r="D93" s="158"/>
      <c r="E93" s="102"/>
      <c r="F93" s="104">
        <f t="shared" si="5"/>
        <v>0</v>
      </c>
      <c r="G93" s="161"/>
      <c r="H93" s="147"/>
      <c r="I93" s="131" t="e">
        <f>VLOOKUP(H93,Presupuesto!$B$11:$C$565,2,0)</f>
        <v>#N/A</v>
      </c>
      <c r="J93" s="105" t="str">
        <f t="shared" si="8"/>
        <v>Investigación Científica</v>
      </c>
      <c r="K93" s="123" t="s">
        <v>394</v>
      </c>
      <c r="L93" s="146"/>
      <c r="M93" s="158"/>
      <c r="N93" s="102"/>
      <c r="O93" s="104">
        <f t="shared" si="6"/>
        <v>0</v>
      </c>
      <c r="P93" s="104">
        <f t="shared" si="9"/>
        <v>0</v>
      </c>
      <c r="Q93" s="104">
        <f t="shared" si="9"/>
        <v>0</v>
      </c>
    </row>
    <row r="94" spans="3:17" x14ac:dyDescent="0.25">
      <c r="G94" s="85"/>
    </row>
    <row r="95" spans="3:17" ht="15.75" thickBot="1" x14ac:dyDescent="0.3">
      <c r="G95" s="85"/>
    </row>
    <row r="96" spans="3:17" ht="15.75" thickBot="1" x14ac:dyDescent="0.3">
      <c r="C96" s="156" t="s">
        <v>53</v>
      </c>
      <c r="D96" s="352">
        <f>SUM(F103:F136)</f>
        <v>0</v>
      </c>
      <c r="G96" s="78"/>
      <c r="H96" s="70"/>
      <c r="I96" s="70"/>
    </row>
    <row r="97" spans="3:17" x14ac:dyDescent="0.25">
      <c r="G97" s="78"/>
      <c r="H97" s="70"/>
      <c r="I97" s="70"/>
    </row>
    <row r="98" spans="3:17" x14ac:dyDescent="0.25">
      <c r="F98" s="70"/>
      <c r="G98" s="78"/>
      <c r="H98" s="70"/>
      <c r="I98" s="70"/>
    </row>
    <row r="99" spans="3:17" ht="15.75" x14ac:dyDescent="0.25">
      <c r="C99" s="296" t="s">
        <v>392</v>
      </c>
      <c r="D99" s="350"/>
      <c r="F99" s="70"/>
      <c r="G99" s="78"/>
      <c r="H99" s="70"/>
      <c r="I99" s="70"/>
    </row>
    <row r="100" spans="3:17" ht="18.75" x14ac:dyDescent="0.25">
      <c r="C100" s="207"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8"/>
      <c r="H100" s="70"/>
      <c r="I100" s="70"/>
    </row>
    <row r="101" spans="3:17" ht="42.75" thickBot="1" x14ac:dyDescent="0.3">
      <c r="F101" s="92"/>
      <c r="G101" s="75"/>
      <c r="H101" s="75"/>
      <c r="I101" s="75"/>
      <c r="L101" s="223"/>
      <c r="M101" s="224"/>
      <c r="N101" s="223"/>
      <c r="O101" s="223"/>
      <c r="P101" s="226" t="s">
        <v>469</v>
      </c>
      <c r="Q101" s="226" t="s">
        <v>470</v>
      </c>
    </row>
    <row r="102" spans="3:17" ht="30.75" thickBot="1" x14ac:dyDescent="0.3">
      <c r="C102" s="128" t="s">
        <v>44</v>
      </c>
      <c r="D102" s="128" t="s">
        <v>55</v>
      </c>
      <c r="E102" s="135" t="s">
        <v>57</v>
      </c>
      <c r="F102" s="134" t="s">
        <v>27</v>
      </c>
      <c r="G102" s="132" t="s">
        <v>131</v>
      </c>
      <c r="H102" s="135" t="s">
        <v>46</v>
      </c>
      <c r="I102" s="132" t="s">
        <v>132</v>
      </c>
      <c r="J102" s="132" t="s">
        <v>410</v>
      </c>
      <c r="K102" s="132" t="s">
        <v>411</v>
      </c>
      <c r="L102" s="220" t="s">
        <v>21</v>
      </c>
      <c r="M102" s="220" t="s">
        <v>55</v>
      </c>
      <c r="N102" s="221" t="s">
        <v>467</v>
      </c>
      <c r="O102" s="222" t="s">
        <v>468</v>
      </c>
      <c r="P102" s="225">
        <v>0.7</v>
      </c>
      <c r="Q102" s="225">
        <v>0.3</v>
      </c>
    </row>
    <row r="103" spans="3:17" x14ac:dyDescent="0.25">
      <c r="C103" s="140"/>
      <c r="D103" s="157"/>
      <c r="E103" s="122"/>
      <c r="F103" s="96">
        <f t="shared" ref="F103:F136" si="10">D103*E103</f>
        <v>0</v>
      </c>
      <c r="G103" s="160"/>
      <c r="H103" s="141"/>
      <c r="I103" s="129" t="e">
        <f>VLOOKUP(H103,Presupuesto!$B$11:$C$565,2,0)</f>
        <v>#N/A</v>
      </c>
      <c r="J103" s="215" t="s">
        <v>1359</v>
      </c>
      <c r="K103" s="97" t="s">
        <v>412</v>
      </c>
      <c r="L103" s="140"/>
      <c r="M103" s="157"/>
      <c r="N103" s="122"/>
      <c r="O103" s="96">
        <f t="shared" ref="O103:O136" si="11">M103*N103</f>
        <v>0</v>
      </c>
      <c r="P103" s="96">
        <f t="shared" ref="P103:Q122" si="12">$O103*P$16</f>
        <v>0</v>
      </c>
      <c r="Q103" s="96">
        <f t="shared" si="12"/>
        <v>0</v>
      </c>
    </row>
    <row r="104" spans="3:17" x14ac:dyDescent="0.25">
      <c r="C104" s="140"/>
      <c r="D104" s="157"/>
      <c r="E104" s="122"/>
      <c r="F104" s="96">
        <f t="shared" si="10"/>
        <v>0</v>
      </c>
      <c r="G104" s="160"/>
      <c r="H104" s="141"/>
      <c r="I104" s="129" t="e">
        <f>VLOOKUP(H104,Presupuesto!$B$11:$C$565,2,0)</f>
        <v>#N/A</v>
      </c>
      <c r="J104" s="97" t="str">
        <f>$J$103</f>
        <v>Investigación Científica</v>
      </c>
      <c r="K104" s="97" t="s">
        <v>412</v>
      </c>
      <c r="L104" s="140"/>
      <c r="M104" s="157"/>
      <c r="N104" s="122"/>
      <c r="O104" s="96">
        <f t="shared" si="11"/>
        <v>0</v>
      </c>
      <c r="P104" s="96">
        <f t="shared" si="12"/>
        <v>0</v>
      </c>
      <c r="Q104" s="96">
        <f t="shared" si="12"/>
        <v>0</v>
      </c>
    </row>
    <row r="105" spans="3:17" x14ac:dyDescent="0.25">
      <c r="C105" s="140"/>
      <c r="D105" s="157"/>
      <c r="E105" s="122"/>
      <c r="F105" s="96">
        <f t="shared" si="10"/>
        <v>0</v>
      </c>
      <c r="G105" s="160"/>
      <c r="H105" s="141"/>
      <c r="I105" s="129" t="e">
        <f>VLOOKUP(H105,Presupuesto!$B$11:$C$565,2,0)</f>
        <v>#N/A</v>
      </c>
      <c r="J105" s="97" t="str">
        <f t="shared" ref="J105:J136" si="13">$J$103</f>
        <v>Investigación Científica</v>
      </c>
      <c r="K105" s="97" t="s">
        <v>412</v>
      </c>
      <c r="L105" s="140"/>
      <c r="M105" s="157"/>
      <c r="N105" s="122"/>
      <c r="O105" s="96">
        <f t="shared" si="11"/>
        <v>0</v>
      </c>
      <c r="P105" s="96">
        <f t="shared" si="12"/>
        <v>0</v>
      </c>
      <c r="Q105" s="96">
        <f t="shared" si="12"/>
        <v>0</v>
      </c>
    </row>
    <row r="106" spans="3:17" x14ac:dyDescent="0.25">
      <c r="C106" s="140"/>
      <c r="D106" s="157"/>
      <c r="E106" s="122"/>
      <c r="F106" s="96">
        <f t="shared" si="10"/>
        <v>0</v>
      </c>
      <c r="G106" s="160"/>
      <c r="H106" s="141"/>
      <c r="I106" s="129" t="e">
        <f>VLOOKUP(H106,Presupuesto!$B$11:$C$565,2,0)</f>
        <v>#N/A</v>
      </c>
      <c r="J106" s="97" t="str">
        <f t="shared" si="13"/>
        <v>Investigación Científica</v>
      </c>
      <c r="K106" s="97" t="s">
        <v>412</v>
      </c>
      <c r="L106" s="140"/>
      <c r="M106" s="157"/>
      <c r="N106" s="122"/>
      <c r="O106" s="96">
        <f t="shared" si="11"/>
        <v>0</v>
      </c>
      <c r="P106" s="96">
        <f t="shared" si="12"/>
        <v>0</v>
      </c>
      <c r="Q106" s="96">
        <f t="shared" si="12"/>
        <v>0</v>
      </c>
    </row>
    <row r="107" spans="3:17" x14ac:dyDescent="0.25">
      <c r="C107" s="140"/>
      <c r="D107" s="157"/>
      <c r="E107" s="122"/>
      <c r="F107" s="96">
        <f t="shared" si="10"/>
        <v>0</v>
      </c>
      <c r="G107" s="160"/>
      <c r="H107" s="141"/>
      <c r="I107" s="129" t="e">
        <f>VLOOKUP(H107,Presupuesto!$B$11:$C$565,2,0)</f>
        <v>#N/A</v>
      </c>
      <c r="J107" s="97" t="str">
        <f t="shared" si="13"/>
        <v>Investigación Científica</v>
      </c>
      <c r="K107" s="97" t="s">
        <v>401</v>
      </c>
      <c r="L107" s="140"/>
      <c r="M107" s="157"/>
      <c r="N107" s="122"/>
      <c r="O107" s="96">
        <f t="shared" si="11"/>
        <v>0</v>
      </c>
      <c r="P107" s="96">
        <f t="shared" si="12"/>
        <v>0</v>
      </c>
      <c r="Q107" s="96">
        <f t="shared" si="12"/>
        <v>0</v>
      </c>
    </row>
    <row r="108" spans="3:17" x14ac:dyDescent="0.25">
      <c r="C108" s="140"/>
      <c r="D108" s="157"/>
      <c r="E108" s="122"/>
      <c r="F108" s="96">
        <f t="shared" si="10"/>
        <v>0</v>
      </c>
      <c r="G108" s="160"/>
      <c r="H108" s="141"/>
      <c r="I108" s="129" t="e">
        <f>VLOOKUP(H108,Presupuesto!$B$11:$C$565,2,0)</f>
        <v>#N/A</v>
      </c>
      <c r="J108" s="97" t="str">
        <f t="shared" si="13"/>
        <v>Investigación Científica</v>
      </c>
      <c r="K108" s="97" t="s">
        <v>412</v>
      </c>
      <c r="L108" s="140"/>
      <c r="M108" s="157"/>
      <c r="N108" s="122"/>
      <c r="O108" s="96">
        <f t="shared" si="11"/>
        <v>0</v>
      </c>
      <c r="P108" s="96">
        <f t="shared" si="12"/>
        <v>0</v>
      </c>
      <c r="Q108" s="96">
        <f t="shared" si="12"/>
        <v>0</v>
      </c>
    </row>
    <row r="109" spans="3:17" x14ac:dyDescent="0.25">
      <c r="C109" s="140"/>
      <c r="D109" s="157"/>
      <c r="E109" s="122"/>
      <c r="F109" s="96">
        <f t="shared" si="10"/>
        <v>0</v>
      </c>
      <c r="G109" s="160"/>
      <c r="H109" s="141"/>
      <c r="I109" s="129" t="e">
        <f>VLOOKUP(H109,Presupuesto!$B$11:$C$565,2,0)</f>
        <v>#N/A</v>
      </c>
      <c r="J109" s="97" t="str">
        <f t="shared" si="13"/>
        <v>Investigación Científica</v>
      </c>
      <c r="K109" s="97" t="s">
        <v>412</v>
      </c>
      <c r="L109" s="140"/>
      <c r="M109" s="157"/>
      <c r="N109" s="122"/>
      <c r="O109" s="96">
        <f t="shared" si="11"/>
        <v>0</v>
      </c>
      <c r="P109" s="96">
        <f t="shared" si="12"/>
        <v>0</v>
      </c>
      <c r="Q109" s="96">
        <f t="shared" si="12"/>
        <v>0</v>
      </c>
    </row>
    <row r="110" spans="3:17" x14ac:dyDescent="0.25">
      <c r="C110" s="140"/>
      <c r="D110" s="157"/>
      <c r="E110" s="122"/>
      <c r="F110" s="96">
        <f t="shared" si="10"/>
        <v>0</v>
      </c>
      <c r="G110" s="160"/>
      <c r="H110" s="141"/>
      <c r="I110" s="129" t="e">
        <f>VLOOKUP(H110,Presupuesto!$B$11:$C$565,2,0)</f>
        <v>#N/A</v>
      </c>
      <c r="J110" s="97" t="str">
        <f t="shared" si="13"/>
        <v>Investigación Científica</v>
      </c>
      <c r="K110" s="97" t="s">
        <v>412</v>
      </c>
      <c r="L110" s="140"/>
      <c r="M110" s="157"/>
      <c r="N110" s="122"/>
      <c r="O110" s="96">
        <f t="shared" si="11"/>
        <v>0</v>
      </c>
      <c r="P110" s="96">
        <f t="shared" si="12"/>
        <v>0</v>
      </c>
      <c r="Q110" s="96">
        <f t="shared" si="12"/>
        <v>0</v>
      </c>
    </row>
    <row r="111" spans="3:17" x14ac:dyDescent="0.25">
      <c r="C111" s="140"/>
      <c r="D111" s="157"/>
      <c r="E111" s="122"/>
      <c r="F111" s="96">
        <f t="shared" si="10"/>
        <v>0</v>
      </c>
      <c r="G111" s="160"/>
      <c r="H111" s="141"/>
      <c r="I111" s="129" t="e">
        <f>VLOOKUP(H111,Presupuesto!$B$11:$C$565,2,0)</f>
        <v>#N/A</v>
      </c>
      <c r="J111" s="97" t="str">
        <f t="shared" si="13"/>
        <v>Investigación Científica</v>
      </c>
      <c r="K111" s="97" t="s">
        <v>412</v>
      </c>
      <c r="L111" s="140"/>
      <c r="M111" s="157"/>
      <c r="N111" s="122"/>
      <c r="O111" s="96">
        <f t="shared" si="11"/>
        <v>0</v>
      </c>
      <c r="P111" s="96">
        <f t="shared" si="12"/>
        <v>0</v>
      </c>
      <c r="Q111" s="96">
        <f t="shared" si="12"/>
        <v>0</v>
      </c>
    </row>
    <row r="112" spans="3:17" x14ac:dyDescent="0.25">
      <c r="C112" s="140"/>
      <c r="D112" s="157"/>
      <c r="E112" s="122"/>
      <c r="F112" s="96">
        <f t="shared" si="10"/>
        <v>0</v>
      </c>
      <c r="G112" s="160"/>
      <c r="H112" s="141"/>
      <c r="I112" s="129" t="e">
        <f>VLOOKUP(H112,Presupuesto!$B$11:$C$565,2,0)</f>
        <v>#N/A</v>
      </c>
      <c r="J112" s="97" t="str">
        <f t="shared" si="13"/>
        <v>Investigación Científica</v>
      </c>
      <c r="K112" s="97" t="s">
        <v>412</v>
      </c>
      <c r="L112" s="140"/>
      <c r="M112" s="157"/>
      <c r="N112" s="122"/>
      <c r="O112" s="96">
        <f t="shared" si="11"/>
        <v>0</v>
      </c>
      <c r="P112" s="96">
        <f t="shared" si="12"/>
        <v>0</v>
      </c>
      <c r="Q112" s="96">
        <f t="shared" si="12"/>
        <v>0</v>
      </c>
    </row>
    <row r="113" spans="3:17" x14ac:dyDescent="0.25">
      <c r="C113" s="140"/>
      <c r="D113" s="157"/>
      <c r="E113" s="122"/>
      <c r="F113" s="96">
        <f t="shared" si="10"/>
        <v>0</v>
      </c>
      <c r="G113" s="160"/>
      <c r="H113" s="141"/>
      <c r="I113" s="129" t="e">
        <f>VLOOKUP(H113,Presupuesto!$B$11:$C$565,2,0)</f>
        <v>#N/A</v>
      </c>
      <c r="J113" s="97" t="str">
        <f t="shared" si="13"/>
        <v>Investigación Científica</v>
      </c>
      <c r="K113" s="97" t="s">
        <v>412</v>
      </c>
      <c r="L113" s="140"/>
      <c r="M113" s="157"/>
      <c r="N113" s="122"/>
      <c r="O113" s="96">
        <f t="shared" si="11"/>
        <v>0</v>
      </c>
      <c r="P113" s="96">
        <f t="shared" si="12"/>
        <v>0</v>
      </c>
      <c r="Q113" s="96">
        <f t="shared" si="12"/>
        <v>0</v>
      </c>
    </row>
    <row r="114" spans="3:17" x14ac:dyDescent="0.25">
      <c r="C114" s="140"/>
      <c r="D114" s="157"/>
      <c r="E114" s="122"/>
      <c r="F114" s="96">
        <f t="shared" si="10"/>
        <v>0</v>
      </c>
      <c r="G114" s="160"/>
      <c r="H114" s="141"/>
      <c r="I114" s="129" t="e">
        <f>VLOOKUP(H114,Presupuesto!$B$11:$C$565,2,0)</f>
        <v>#N/A</v>
      </c>
      <c r="J114" s="97" t="str">
        <f t="shared" si="13"/>
        <v>Investigación Científica</v>
      </c>
      <c r="K114" s="97" t="s">
        <v>412</v>
      </c>
      <c r="L114" s="140"/>
      <c r="M114" s="157"/>
      <c r="N114" s="122"/>
      <c r="O114" s="96">
        <f t="shared" si="11"/>
        <v>0</v>
      </c>
      <c r="P114" s="96">
        <f t="shared" si="12"/>
        <v>0</v>
      </c>
      <c r="Q114" s="96">
        <f t="shared" si="12"/>
        <v>0</v>
      </c>
    </row>
    <row r="115" spans="3:17" x14ac:dyDescent="0.25">
      <c r="C115" s="140"/>
      <c r="D115" s="157"/>
      <c r="E115" s="122"/>
      <c r="F115" s="96">
        <f t="shared" si="10"/>
        <v>0</v>
      </c>
      <c r="G115" s="160"/>
      <c r="H115" s="141"/>
      <c r="I115" s="129" t="e">
        <f>VLOOKUP(H115,Presupuesto!$B$11:$C$565,2,0)</f>
        <v>#N/A</v>
      </c>
      <c r="J115" s="97" t="str">
        <f t="shared" si="13"/>
        <v>Investigación Científica</v>
      </c>
      <c r="K115" s="97" t="s">
        <v>412</v>
      </c>
      <c r="L115" s="140"/>
      <c r="M115" s="157"/>
      <c r="N115" s="122"/>
      <c r="O115" s="96">
        <f t="shared" si="11"/>
        <v>0</v>
      </c>
      <c r="P115" s="96">
        <f t="shared" si="12"/>
        <v>0</v>
      </c>
      <c r="Q115" s="96">
        <f t="shared" si="12"/>
        <v>0</v>
      </c>
    </row>
    <row r="116" spans="3:17" x14ac:dyDescent="0.25">
      <c r="C116" s="140"/>
      <c r="D116" s="157"/>
      <c r="E116" s="122"/>
      <c r="F116" s="96">
        <f t="shared" si="10"/>
        <v>0</v>
      </c>
      <c r="G116" s="160"/>
      <c r="H116" s="141"/>
      <c r="I116" s="129" t="e">
        <f>VLOOKUP(H116,Presupuesto!$B$11:$C$565,2,0)</f>
        <v>#N/A</v>
      </c>
      <c r="J116" s="97" t="str">
        <f t="shared" si="13"/>
        <v>Investigación Científica</v>
      </c>
      <c r="K116" s="97" t="s">
        <v>412</v>
      </c>
      <c r="L116" s="140"/>
      <c r="M116" s="157"/>
      <c r="N116" s="122"/>
      <c r="O116" s="96">
        <f t="shared" si="11"/>
        <v>0</v>
      </c>
      <c r="P116" s="96">
        <f t="shared" si="12"/>
        <v>0</v>
      </c>
      <c r="Q116" s="96">
        <f t="shared" si="12"/>
        <v>0</v>
      </c>
    </row>
    <row r="117" spans="3:17" x14ac:dyDescent="0.25">
      <c r="C117" s="140"/>
      <c r="D117" s="157"/>
      <c r="E117" s="122"/>
      <c r="F117" s="96">
        <f t="shared" si="10"/>
        <v>0</v>
      </c>
      <c r="G117" s="160"/>
      <c r="H117" s="141"/>
      <c r="I117" s="129" t="e">
        <f>VLOOKUP(H117,Presupuesto!$B$11:$C$565,2,0)</f>
        <v>#N/A</v>
      </c>
      <c r="J117" s="97" t="str">
        <f t="shared" si="13"/>
        <v>Investigación Científica</v>
      </c>
      <c r="K117" s="97" t="s">
        <v>412</v>
      </c>
      <c r="L117" s="140"/>
      <c r="M117" s="157"/>
      <c r="N117" s="122"/>
      <c r="O117" s="96">
        <f t="shared" si="11"/>
        <v>0</v>
      </c>
      <c r="P117" s="96">
        <f t="shared" si="12"/>
        <v>0</v>
      </c>
      <c r="Q117" s="96">
        <f t="shared" si="12"/>
        <v>0</v>
      </c>
    </row>
    <row r="118" spans="3:17" x14ac:dyDescent="0.25">
      <c r="C118" s="140"/>
      <c r="D118" s="157"/>
      <c r="E118" s="122"/>
      <c r="F118" s="96">
        <f t="shared" si="10"/>
        <v>0</v>
      </c>
      <c r="G118" s="160"/>
      <c r="H118" s="141"/>
      <c r="I118" s="129" t="e">
        <f>VLOOKUP(H118,Presupuesto!$B$11:$C$565,2,0)</f>
        <v>#N/A</v>
      </c>
      <c r="J118" s="97" t="str">
        <f t="shared" si="13"/>
        <v>Investigación Científica</v>
      </c>
      <c r="K118" s="97" t="s">
        <v>412</v>
      </c>
      <c r="L118" s="140"/>
      <c r="M118" s="157"/>
      <c r="N118" s="122"/>
      <c r="O118" s="96">
        <f t="shared" si="11"/>
        <v>0</v>
      </c>
      <c r="P118" s="96">
        <f t="shared" si="12"/>
        <v>0</v>
      </c>
      <c r="Q118" s="96">
        <f t="shared" si="12"/>
        <v>0</v>
      </c>
    </row>
    <row r="119" spans="3:17" x14ac:dyDescent="0.25">
      <c r="C119" s="140"/>
      <c r="D119" s="157"/>
      <c r="E119" s="122"/>
      <c r="F119" s="96">
        <f t="shared" si="10"/>
        <v>0</v>
      </c>
      <c r="G119" s="160"/>
      <c r="H119" s="141"/>
      <c r="I119" s="129" t="e">
        <f>VLOOKUP(H119,Presupuesto!$B$11:$C$565,2,0)</f>
        <v>#N/A</v>
      </c>
      <c r="J119" s="97" t="str">
        <f t="shared" si="13"/>
        <v>Investigación Científica</v>
      </c>
      <c r="K119" s="97" t="s">
        <v>412</v>
      </c>
      <c r="L119" s="140"/>
      <c r="M119" s="157"/>
      <c r="N119" s="122"/>
      <c r="O119" s="96">
        <f t="shared" si="11"/>
        <v>0</v>
      </c>
      <c r="P119" s="96">
        <f t="shared" si="12"/>
        <v>0</v>
      </c>
      <c r="Q119" s="96">
        <f t="shared" si="12"/>
        <v>0</v>
      </c>
    </row>
    <row r="120" spans="3:17" x14ac:dyDescent="0.25">
      <c r="C120" s="140"/>
      <c r="D120" s="157"/>
      <c r="E120" s="122"/>
      <c r="F120" s="96">
        <f t="shared" si="10"/>
        <v>0</v>
      </c>
      <c r="G120" s="160"/>
      <c r="H120" s="141"/>
      <c r="I120" s="129" t="e">
        <f>VLOOKUP(H120,Presupuesto!$B$11:$C$565,2,0)</f>
        <v>#N/A</v>
      </c>
      <c r="J120" s="97" t="str">
        <f t="shared" si="13"/>
        <v>Investigación Científica</v>
      </c>
      <c r="K120" s="97" t="s">
        <v>412</v>
      </c>
      <c r="L120" s="140"/>
      <c r="M120" s="157"/>
      <c r="N120" s="122"/>
      <c r="O120" s="96">
        <f t="shared" si="11"/>
        <v>0</v>
      </c>
      <c r="P120" s="96">
        <f t="shared" si="12"/>
        <v>0</v>
      </c>
      <c r="Q120" s="96">
        <f t="shared" si="12"/>
        <v>0</v>
      </c>
    </row>
    <row r="121" spans="3:17" x14ac:dyDescent="0.25">
      <c r="C121" s="140"/>
      <c r="D121" s="157"/>
      <c r="E121" s="122"/>
      <c r="F121" s="96">
        <f t="shared" si="10"/>
        <v>0</v>
      </c>
      <c r="G121" s="160"/>
      <c r="H121" s="141"/>
      <c r="I121" s="129" t="e">
        <f>VLOOKUP(H121,Presupuesto!$B$11:$C$565,2,0)</f>
        <v>#N/A</v>
      </c>
      <c r="J121" s="97" t="str">
        <f t="shared" si="13"/>
        <v>Investigación Científica</v>
      </c>
      <c r="K121" s="97" t="s">
        <v>412</v>
      </c>
      <c r="L121" s="140"/>
      <c r="M121" s="157"/>
      <c r="N121" s="122"/>
      <c r="O121" s="96">
        <f t="shared" si="11"/>
        <v>0</v>
      </c>
      <c r="P121" s="96">
        <f t="shared" si="12"/>
        <v>0</v>
      </c>
      <c r="Q121" s="96">
        <f t="shared" si="12"/>
        <v>0</v>
      </c>
    </row>
    <row r="122" spans="3:17" x14ac:dyDescent="0.25">
      <c r="C122" s="140"/>
      <c r="D122" s="157"/>
      <c r="E122" s="122"/>
      <c r="F122" s="96">
        <f t="shared" si="10"/>
        <v>0</v>
      </c>
      <c r="G122" s="160"/>
      <c r="H122" s="141"/>
      <c r="I122" s="129" t="e">
        <f>VLOOKUP(H122,Presupuesto!$B$11:$C$565,2,0)</f>
        <v>#N/A</v>
      </c>
      <c r="J122" s="97" t="str">
        <f t="shared" si="13"/>
        <v>Investigación Científica</v>
      </c>
      <c r="K122" s="97" t="s">
        <v>412</v>
      </c>
      <c r="L122" s="140"/>
      <c r="M122" s="157"/>
      <c r="N122" s="122"/>
      <c r="O122" s="96">
        <f t="shared" si="11"/>
        <v>0</v>
      </c>
      <c r="P122" s="96">
        <f t="shared" si="12"/>
        <v>0</v>
      </c>
      <c r="Q122" s="96">
        <f t="shared" si="12"/>
        <v>0</v>
      </c>
    </row>
    <row r="123" spans="3:17" x14ac:dyDescent="0.25">
      <c r="C123" s="140"/>
      <c r="D123" s="157"/>
      <c r="E123" s="122"/>
      <c r="F123" s="96">
        <f t="shared" si="10"/>
        <v>0</v>
      </c>
      <c r="G123" s="160"/>
      <c r="H123" s="141"/>
      <c r="I123" s="129" t="e">
        <f>VLOOKUP(H123,Presupuesto!$B$11:$C$565,2,0)</f>
        <v>#N/A</v>
      </c>
      <c r="J123" s="97" t="str">
        <f t="shared" si="13"/>
        <v>Investigación Científica</v>
      </c>
      <c r="K123" s="97" t="s">
        <v>412</v>
      </c>
      <c r="L123" s="140"/>
      <c r="M123" s="157"/>
      <c r="N123" s="122"/>
      <c r="O123" s="96">
        <f t="shared" si="11"/>
        <v>0</v>
      </c>
      <c r="P123" s="96">
        <f t="shared" ref="P123:Q136" si="14">$O123*P$16</f>
        <v>0</v>
      </c>
      <c r="Q123" s="96">
        <f t="shared" si="14"/>
        <v>0</v>
      </c>
    </row>
    <row r="124" spans="3:17" x14ac:dyDescent="0.25">
      <c r="C124" s="142"/>
      <c r="D124" s="150"/>
      <c r="E124" s="117"/>
      <c r="F124" s="96">
        <f t="shared" si="10"/>
        <v>0</v>
      </c>
      <c r="G124" s="160"/>
      <c r="H124" s="143"/>
      <c r="I124" s="129" t="e">
        <f>VLOOKUP(H124,Presupuesto!$B$11:$C$565,2,0)</f>
        <v>#N/A</v>
      </c>
      <c r="J124" s="97" t="str">
        <f t="shared" si="13"/>
        <v>Investigación Científica</v>
      </c>
      <c r="K124" s="97" t="s">
        <v>412</v>
      </c>
      <c r="L124" s="142"/>
      <c r="M124" s="150"/>
      <c r="N124" s="117"/>
      <c r="O124" s="96">
        <f t="shared" si="11"/>
        <v>0</v>
      </c>
      <c r="P124" s="96">
        <f t="shared" si="14"/>
        <v>0</v>
      </c>
      <c r="Q124" s="96">
        <f t="shared" si="14"/>
        <v>0</v>
      </c>
    </row>
    <row r="125" spans="3:17" x14ac:dyDescent="0.25">
      <c r="C125" s="142"/>
      <c r="D125" s="150"/>
      <c r="E125" s="117"/>
      <c r="F125" s="96">
        <f t="shared" si="10"/>
        <v>0</v>
      </c>
      <c r="G125" s="160"/>
      <c r="H125" s="143"/>
      <c r="I125" s="129" t="e">
        <f>VLOOKUP(H125,Presupuesto!$B$11:$C$565,2,0)</f>
        <v>#N/A</v>
      </c>
      <c r="J125" s="97" t="str">
        <f t="shared" si="13"/>
        <v>Investigación Científica</v>
      </c>
      <c r="K125" s="97" t="s">
        <v>412</v>
      </c>
      <c r="L125" s="142"/>
      <c r="M125" s="150"/>
      <c r="N125" s="117"/>
      <c r="O125" s="96">
        <f t="shared" si="11"/>
        <v>0</v>
      </c>
      <c r="P125" s="96">
        <f t="shared" si="14"/>
        <v>0</v>
      </c>
      <c r="Q125" s="96">
        <f t="shared" si="14"/>
        <v>0</v>
      </c>
    </row>
    <row r="126" spans="3:17" x14ac:dyDescent="0.25">
      <c r="C126" s="142"/>
      <c r="D126" s="150"/>
      <c r="E126" s="117"/>
      <c r="F126" s="96">
        <f t="shared" si="10"/>
        <v>0</v>
      </c>
      <c r="G126" s="160"/>
      <c r="H126" s="143"/>
      <c r="I126" s="129" t="e">
        <f>VLOOKUP(H126,Presupuesto!$B$11:$C$565,2,0)</f>
        <v>#N/A</v>
      </c>
      <c r="J126" s="97" t="str">
        <f t="shared" si="13"/>
        <v>Investigación Científica</v>
      </c>
      <c r="K126" s="97" t="s">
        <v>412</v>
      </c>
      <c r="L126" s="142"/>
      <c r="M126" s="150"/>
      <c r="N126" s="117"/>
      <c r="O126" s="96">
        <f t="shared" si="11"/>
        <v>0</v>
      </c>
      <c r="P126" s="96">
        <f t="shared" si="14"/>
        <v>0</v>
      </c>
      <c r="Q126" s="96">
        <f t="shared" si="14"/>
        <v>0</v>
      </c>
    </row>
    <row r="127" spans="3:17" x14ac:dyDescent="0.25">
      <c r="C127" s="142"/>
      <c r="D127" s="150"/>
      <c r="E127" s="117"/>
      <c r="F127" s="96">
        <f t="shared" si="10"/>
        <v>0</v>
      </c>
      <c r="G127" s="160"/>
      <c r="H127" s="143"/>
      <c r="I127" s="129" t="e">
        <f>VLOOKUP(H127,Presupuesto!$B$11:$C$565,2,0)</f>
        <v>#N/A</v>
      </c>
      <c r="J127" s="97" t="str">
        <f t="shared" si="13"/>
        <v>Investigación Científica</v>
      </c>
      <c r="K127" s="97" t="s">
        <v>412</v>
      </c>
      <c r="L127" s="142"/>
      <c r="M127" s="150"/>
      <c r="N127" s="117"/>
      <c r="O127" s="96">
        <f t="shared" si="11"/>
        <v>0</v>
      </c>
      <c r="P127" s="96">
        <f t="shared" si="14"/>
        <v>0</v>
      </c>
      <c r="Q127" s="96">
        <f t="shared" si="14"/>
        <v>0</v>
      </c>
    </row>
    <row r="128" spans="3:17" x14ac:dyDescent="0.25">
      <c r="C128" s="142"/>
      <c r="D128" s="150"/>
      <c r="E128" s="117"/>
      <c r="F128" s="96">
        <f t="shared" si="10"/>
        <v>0</v>
      </c>
      <c r="G128" s="160"/>
      <c r="H128" s="143"/>
      <c r="I128" s="129" t="e">
        <f>VLOOKUP(H128,Presupuesto!$B$11:$C$565,2,0)</f>
        <v>#N/A</v>
      </c>
      <c r="J128" s="97" t="str">
        <f t="shared" si="13"/>
        <v>Investigación Científica</v>
      </c>
      <c r="K128" s="97" t="s">
        <v>412</v>
      </c>
      <c r="L128" s="142"/>
      <c r="M128" s="150"/>
      <c r="N128" s="117"/>
      <c r="O128" s="96">
        <f t="shared" si="11"/>
        <v>0</v>
      </c>
      <c r="P128" s="96">
        <f t="shared" si="14"/>
        <v>0</v>
      </c>
      <c r="Q128" s="96">
        <f t="shared" si="14"/>
        <v>0</v>
      </c>
    </row>
    <row r="129" spans="3:17" x14ac:dyDescent="0.25">
      <c r="C129" s="142"/>
      <c r="D129" s="150"/>
      <c r="E129" s="117"/>
      <c r="F129" s="96">
        <f t="shared" si="10"/>
        <v>0</v>
      </c>
      <c r="G129" s="160"/>
      <c r="H129" s="143"/>
      <c r="I129" s="129" t="e">
        <f>VLOOKUP(H129,Presupuesto!$B$11:$C$565,2,0)</f>
        <v>#N/A</v>
      </c>
      <c r="J129" s="97" t="str">
        <f t="shared" si="13"/>
        <v>Investigación Científica</v>
      </c>
      <c r="K129" s="97" t="s">
        <v>412</v>
      </c>
      <c r="L129" s="142"/>
      <c r="M129" s="150"/>
      <c r="N129" s="117"/>
      <c r="O129" s="96">
        <f t="shared" si="11"/>
        <v>0</v>
      </c>
      <c r="P129" s="96">
        <f t="shared" si="14"/>
        <v>0</v>
      </c>
      <c r="Q129" s="96">
        <f t="shared" si="14"/>
        <v>0</v>
      </c>
    </row>
    <row r="130" spans="3:17" x14ac:dyDescent="0.25">
      <c r="C130" s="142"/>
      <c r="D130" s="150"/>
      <c r="E130" s="117"/>
      <c r="F130" s="96">
        <f t="shared" si="10"/>
        <v>0</v>
      </c>
      <c r="G130" s="160"/>
      <c r="H130" s="143"/>
      <c r="I130" s="129" t="e">
        <f>VLOOKUP(H130,Presupuesto!$B$11:$C$565,2,0)</f>
        <v>#N/A</v>
      </c>
      <c r="J130" s="97" t="str">
        <f t="shared" si="13"/>
        <v>Investigación Científica</v>
      </c>
      <c r="K130" s="97" t="s">
        <v>412</v>
      </c>
      <c r="L130" s="142"/>
      <c r="M130" s="150"/>
      <c r="N130" s="117"/>
      <c r="O130" s="96">
        <f t="shared" si="11"/>
        <v>0</v>
      </c>
      <c r="P130" s="96">
        <f t="shared" si="14"/>
        <v>0</v>
      </c>
      <c r="Q130" s="96">
        <f t="shared" si="14"/>
        <v>0</v>
      </c>
    </row>
    <row r="131" spans="3:17" x14ac:dyDescent="0.25">
      <c r="C131" s="142"/>
      <c r="D131" s="150"/>
      <c r="E131" s="117"/>
      <c r="F131" s="96">
        <f t="shared" si="10"/>
        <v>0</v>
      </c>
      <c r="G131" s="160"/>
      <c r="H131" s="143"/>
      <c r="I131" s="129" t="e">
        <f>VLOOKUP(H131,Presupuesto!$B$11:$C$565,2,0)</f>
        <v>#N/A</v>
      </c>
      <c r="J131" s="97" t="str">
        <f t="shared" si="13"/>
        <v>Investigación Científica</v>
      </c>
      <c r="K131" s="97" t="s">
        <v>412</v>
      </c>
      <c r="L131" s="142"/>
      <c r="M131" s="150"/>
      <c r="N131" s="117"/>
      <c r="O131" s="96">
        <f t="shared" si="11"/>
        <v>0</v>
      </c>
      <c r="P131" s="96">
        <f t="shared" si="14"/>
        <v>0</v>
      </c>
      <c r="Q131" s="96">
        <f t="shared" si="14"/>
        <v>0</v>
      </c>
    </row>
    <row r="132" spans="3:17" x14ac:dyDescent="0.25">
      <c r="C132" s="144"/>
      <c r="D132" s="150"/>
      <c r="E132" s="117"/>
      <c r="F132" s="96">
        <f t="shared" si="10"/>
        <v>0</v>
      </c>
      <c r="G132" s="160"/>
      <c r="H132" s="145"/>
      <c r="I132" s="129" t="e">
        <f>VLOOKUP(H132,Presupuesto!$B$11:$C$565,2,0)</f>
        <v>#N/A</v>
      </c>
      <c r="J132" s="97" t="str">
        <f t="shared" si="13"/>
        <v>Investigación Científica</v>
      </c>
      <c r="K132" s="97" t="s">
        <v>403</v>
      </c>
      <c r="L132" s="144"/>
      <c r="M132" s="150"/>
      <c r="N132" s="117"/>
      <c r="O132" s="96">
        <f t="shared" si="11"/>
        <v>0</v>
      </c>
      <c r="P132" s="96">
        <f t="shared" si="14"/>
        <v>0</v>
      </c>
      <c r="Q132" s="96">
        <f t="shared" si="14"/>
        <v>0</v>
      </c>
    </row>
    <row r="133" spans="3:17" x14ac:dyDescent="0.25">
      <c r="C133" s="144"/>
      <c r="D133" s="150"/>
      <c r="E133" s="117"/>
      <c r="F133" s="96">
        <f t="shared" si="10"/>
        <v>0</v>
      </c>
      <c r="G133" s="160"/>
      <c r="H133" s="145"/>
      <c r="I133" s="129" t="e">
        <f>VLOOKUP(H133,Presupuesto!$B$11:$C$565,2,0)</f>
        <v>#N/A</v>
      </c>
      <c r="J133" s="97" t="str">
        <f t="shared" si="13"/>
        <v>Investigación Científica</v>
      </c>
      <c r="K133" s="97" t="s">
        <v>412</v>
      </c>
      <c r="L133" s="144"/>
      <c r="M133" s="150"/>
      <c r="N133" s="117"/>
      <c r="O133" s="96">
        <f t="shared" si="11"/>
        <v>0</v>
      </c>
      <c r="P133" s="96">
        <f t="shared" si="14"/>
        <v>0</v>
      </c>
      <c r="Q133" s="96">
        <f t="shared" si="14"/>
        <v>0</v>
      </c>
    </row>
    <row r="134" spans="3:17" x14ac:dyDescent="0.25">
      <c r="C134" s="144"/>
      <c r="D134" s="150"/>
      <c r="E134" s="117"/>
      <c r="F134" s="96">
        <f t="shared" si="10"/>
        <v>0</v>
      </c>
      <c r="G134" s="160"/>
      <c r="H134" s="145"/>
      <c r="I134" s="129" t="e">
        <f>VLOOKUP(H134,Presupuesto!$B$11:$C$565,2,0)</f>
        <v>#N/A</v>
      </c>
      <c r="J134" s="97" t="str">
        <f t="shared" si="13"/>
        <v>Investigación Científica</v>
      </c>
      <c r="K134" s="97" t="s">
        <v>412</v>
      </c>
      <c r="L134" s="144"/>
      <c r="M134" s="150"/>
      <c r="N134" s="117"/>
      <c r="O134" s="96">
        <f t="shared" si="11"/>
        <v>0</v>
      </c>
      <c r="P134" s="96">
        <f t="shared" si="14"/>
        <v>0</v>
      </c>
      <c r="Q134" s="96">
        <f t="shared" si="14"/>
        <v>0</v>
      </c>
    </row>
    <row r="135" spans="3:17" x14ac:dyDescent="0.25">
      <c r="C135" s="144"/>
      <c r="D135" s="150"/>
      <c r="E135" s="117"/>
      <c r="F135" s="96">
        <f t="shared" si="10"/>
        <v>0</v>
      </c>
      <c r="G135" s="160"/>
      <c r="H135" s="145"/>
      <c r="I135" s="129" t="e">
        <f>VLOOKUP(H135,Presupuesto!$B$11:$C$565,2,0)</f>
        <v>#N/A</v>
      </c>
      <c r="J135" s="97" t="str">
        <f t="shared" si="13"/>
        <v>Investigación Científica</v>
      </c>
      <c r="K135" s="97" t="s">
        <v>412</v>
      </c>
      <c r="L135" s="144"/>
      <c r="M135" s="150"/>
      <c r="N135" s="117"/>
      <c r="O135" s="96">
        <f t="shared" si="11"/>
        <v>0</v>
      </c>
      <c r="P135" s="96">
        <f t="shared" si="14"/>
        <v>0</v>
      </c>
      <c r="Q135" s="96">
        <f t="shared" si="14"/>
        <v>0</v>
      </c>
    </row>
    <row r="136" spans="3:17" ht="15.75" thickBot="1" x14ac:dyDescent="0.3">
      <c r="C136" s="146"/>
      <c r="D136" s="158"/>
      <c r="E136" s="102"/>
      <c r="F136" s="104">
        <f t="shared" si="10"/>
        <v>0</v>
      </c>
      <c r="G136" s="161"/>
      <c r="H136" s="147"/>
      <c r="I136" s="131" t="e">
        <f>VLOOKUP(H136,Presupuesto!$B$11:$C$565,2,0)</f>
        <v>#N/A</v>
      </c>
      <c r="J136" s="105" t="str">
        <f t="shared" si="13"/>
        <v>Investigación Científica</v>
      </c>
      <c r="K136" s="123" t="s">
        <v>394</v>
      </c>
      <c r="L136" s="146"/>
      <c r="M136" s="158"/>
      <c r="N136" s="102"/>
      <c r="O136" s="104">
        <f t="shared" si="11"/>
        <v>0</v>
      </c>
      <c r="P136" s="104">
        <f t="shared" si="14"/>
        <v>0</v>
      </c>
      <c r="Q136" s="104">
        <f t="shared" si="14"/>
        <v>0</v>
      </c>
    </row>
    <row r="138" spans="3:17" ht="15.75" thickBot="1" x14ac:dyDescent="0.3"/>
    <row r="139" spans="3:17" ht="15.75" thickBot="1" x14ac:dyDescent="0.3">
      <c r="C139" s="156" t="s">
        <v>53</v>
      </c>
      <c r="D139" s="352">
        <f>SUM(F146:F179)</f>
        <v>0</v>
      </c>
      <c r="G139" s="78"/>
      <c r="H139" s="70"/>
      <c r="I139" s="70"/>
    </row>
    <row r="140" spans="3:17" x14ac:dyDescent="0.25">
      <c r="G140" s="78"/>
      <c r="H140" s="70"/>
      <c r="I140" s="70"/>
    </row>
    <row r="141" spans="3:17" x14ac:dyDescent="0.25">
      <c r="F141" s="70"/>
      <c r="G141" s="78"/>
      <c r="H141" s="70"/>
      <c r="I141" s="70"/>
    </row>
    <row r="142" spans="3:17" ht="15.75" x14ac:dyDescent="0.25">
      <c r="C142" s="296" t="s">
        <v>392</v>
      </c>
      <c r="D142" s="350"/>
      <c r="F142" s="70"/>
      <c r="G142" s="78"/>
      <c r="H142" s="70"/>
      <c r="I142" s="70"/>
    </row>
    <row r="143" spans="3:17" ht="18.75" x14ac:dyDescent="0.25">
      <c r="C143" s="207"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8"/>
      <c r="H143" s="70"/>
      <c r="I143" s="70"/>
    </row>
    <row r="144" spans="3:17" ht="42.75" thickBot="1" x14ac:dyDescent="0.3">
      <c r="F144" s="92"/>
      <c r="G144" s="75"/>
      <c r="H144" s="75"/>
      <c r="I144" s="75"/>
      <c r="L144" s="223"/>
      <c r="M144" s="224"/>
      <c r="N144" s="223"/>
      <c r="O144" s="223"/>
      <c r="P144" s="226" t="s">
        <v>469</v>
      </c>
      <c r="Q144" s="226" t="s">
        <v>470</v>
      </c>
    </row>
    <row r="145" spans="3:17" ht="30.75" thickBot="1" x14ac:dyDescent="0.3">
      <c r="C145" s="128" t="s">
        <v>44</v>
      </c>
      <c r="D145" s="128" t="s">
        <v>55</v>
      </c>
      <c r="E145" s="135" t="s">
        <v>57</v>
      </c>
      <c r="F145" s="134" t="s">
        <v>27</v>
      </c>
      <c r="G145" s="132" t="s">
        <v>131</v>
      </c>
      <c r="H145" s="135" t="s">
        <v>46</v>
      </c>
      <c r="I145" s="132" t="s">
        <v>132</v>
      </c>
      <c r="J145" s="132" t="s">
        <v>410</v>
      </c>
      <c r="K145" s="132" t="s">
        <v>411</v>
      </c>
      <c r="L145" s="220" t="s">
        <v>21</v>
      </c>
      <c r="M145" s="220" t="s">
        <v>55</v>
      </c>
      <c r="N145" s="221" t="s">
        <v>467</v>
      </c>
      <c r="O145" s="222" t="s">
        <v>468</v>
      </c>
      <c r="P145" s="225">
        <v>0.7</v>
      </c>
      <c r="Q145" s="225">
        <v>0.3</v>
      </c>
    </row>
    <row r="146" spans="3:17" x14ac:dyDescent="0.25">
      <c r="C146" s="140"/>
      <c r="D146" s="157"/>
      <c r="E146" s="122"/>
      <c r="F146" s="96">
        <f t="shared" ref="F146:F179" si="15">D146*E146</f>
        <v>0</v>
      </c>
      <c r="G146" s="160"/>
      <c r="H146" s="141"/>
      <c r="I146" s="129" t="e">
        <f>VLOOKUP(H146,Presupuesto!$B$11:$C$565,2,0)</f>
        <v>#N/A</v>
      </c>
      <c r="J146" s="215" t="s">
        <v>1359</v>
      </c>
      <c r="K146" s="97" t="s">
        <v>412</v>
      </c>
      <c r="L146" s="140"/>
      <c r="M146" s="157"/>
      <c r="N146" s="122"/>
      <c r="O146" s="96">
        <f t="shared" ref="O146:O179" si="16">M146*N146</f>
        <v>0</v>
      </c>
      <c r="P146" s="96">
        <f t="shared" ref="P146:Q165" si="17">$O146*P$16</f>
        <v>0</v>
      </c>
      <c r="Q146" s="96">
        <f t="shared" si="17"/>
        <v>0</v>
      </c>
    </row>
    <row r="147" spans="3:17" x14ac:dyDescent="0.25">
      <c r="C147" s="140"/>
      <c r="D147" s="157"/>
      <c r="E147" s="122"/>
      <c r="F147" s="96">
        <f t="shared" si="15"/>
        <v>0</v>
      </c>
      <c r="G147" s="160"/>
      <c r="H147" s="141"/>
      <c r="I147" s="129" t="e">
        <f>VLOOKUP(H147,Presupuesto!$B$11:$C$565,2,0)</f>
        <v>#N/A</v>
      </c>
      <c r="J147" s="97" t="str">
        <f>$J$146</f>
        <v>Investigación Científica</v>
      </c>
      <c r="K147" s="97" t="s">
        <v>412</v>
      </c>
      <c r="L147" s="140"/>
      <c r="M147" s="157"/>
      <c r="N147" s="122"/>
      <c r="O147" s="96">
        <f t="shared" si="16"/>
        <v>0</v>
      </c>
      <c r="P147" s="96">
        <f t="shared" si="17"/>
        <v>0</v>
      </c>
      <c r="Q147" s="96">
        <f t="shared" si="17"/>
        <v>0</v>
      </c>
    </row>
    <row r="148" spans="3:17" x14ac:dyDescent="0.25">
      <c r="C148" s="140"/>
      <c r="D148" s="157"/>
      <c r="E148" s="122"/>
      <c r="F148" s="96">
        <f t="shared" si="15"/>
        <v>0</v>
      </c>
      <c r="G148" s="160"/>
      <c r="H148" s="141"/>
      <c r="I148" s="129" t="e">
        <f>VLOOKUP(H148,Presupuesto!$B$11:$C$565,2,0)</f>
        <v>#N/A</v>
      </c>
      <c r="J148" s="97" t="str">
        <f t="shared" ref="J148:J179" si="18">$J$146</f>
        <v>Investigación Científica</v>
      </c>
      <c r="K148" s="97" t="s">
        <v>412</v>
      </c>
      <c r="L148" s="140"/>
      <c r="M148" s="157"/>
      <c r="N148" s="122"/>
      <c r="O148" s="96">
        <f t="shared" si="16"/>
        <v>0</v>
      </c>
      <c r="P148" s="96">
        <f t="shared" si="17"/>
        <v>0</v>
      </c>
      <c r="Q148" s="96">
        <f t="shared" si="17"/>
        <v>0</v>
      </c>
    </row>
    <row r="149" spans="3:17" x14ac:dyDescent="0.25">
      <c r="C149" s="140"/>
      <c r="D149" s="157"/>
      <c r="E149" s="122"/>
      <c r="F149" s="96">
        <f t="shared" si="15"/>
        <v>0</v>
      </c>
      <c r="G149" s="160"/>
      <c r="H149" s="141"/>
      <c r="I149" s="129" t="e">
        <f>VLOOKUP(H149,Presupuesto!$B$11:$C$565,2,0)</f>
        <v>#N/A</v>
      </c>
      <c r="J149" s="97" t="str">
        <f t="shared" si="18"/>
        <v>Investigación Científica</v>
      </c>
      <c r="K149" s="97" t="s">
        <v>412</v>
      </c>
      <c r="L149" s="140"/>
      <c r="M149" s="157"/>
      <c r="N149" s="122"/>
      <c r="O149" s="96">
        <f t="shared" si="16"/>
        <v>0</v>
      </c>
      <c r="P149" s="96">
        <f t="shared" si="17"/>
        <v>0</v>
      </c>
      <c r="Q149" s="96">
        <f t="shared" si="17"/>
        <v>0</v>
      </c>
    </row>
    <row r="150" spans="3:17" x14ac:dyDescent="0.25">
      <c r="C150" s="140"/>
      <c r="D150" s="157"/>
      <c r="E150" s="122"/>
      <c r="F150" s="96">
        <f t="shared" si="15"/>
        <v>0</v>
      </c>
      <c r="G150" s="160"/>
      <c r="H150" s="141"/>
      <c r="I150" s="129" t="e">
        <f>VLOOKUP(H150,Presupuesto!$B$11:$C$565,2,0)</f>
        <v>#N/A</v>
      </c>
      <c r="J150" s="97" t="str">
        <f t="shared" si="18"/>
        <v>Investigación Científica</v>
      </c>
      <c r="K150" s="97" t="s">
        <v>401</v>
      </c>
      <c r="L150" s="140"/>
      <c r="M150" s="157"/>
      <c r="N150" s="122"/>
      <c r="O150" s="96">
        <f t="shared" si="16"/>
        <v>0</v>
      </c>
      <c r="P150" s="96">
        <f t="shared" si="17"/>
        <v>0</v>
      </c>
      <c r="Q150" s="96">
        <f t="shared" si="17"/>
        <v>0</v>
      </c>
    </row>
    <row r="151" spans="3:17" x14ac:dyDescent="0.25">
      <c r="C151" s="140"/>
      <c r="D151" s="157"/>
      <c r="E151" s="122"/>
      <c r="F151" s="96">
        <f t="shared" si="15"/>
        <v>0</v>
      </c>
      <c r="G151" s="160"/>
      <c r="H151" s="141"/>
      <c r="I151" s="129" t="e">
        <f>VLOOKUP(H151,Presupuesto!$B$11:$C$565,2,0)</f>
        <v>#N/A</v>
      </c>
      <c r="J151" s="97" t="str">
        <f t="shared" si="18"/>
        <v>Investigación Científica</v>
      </c>
      <c r="K151" s="97" t="s">
        <v>412</v>
      </c>
      <c r="L151" s="140"/>
      <c r="M151" s="157"/>
      <c r="N151" s="122"/>
      <c r="O151" s="96">
        <f t="shared" si="16"/>
        <v>0</v>
      </c>
      <c r="P151" s="96">
        <f t="shared" si="17"/>
        <v>0</v>
      </c>
      <c r="Q151" s="96">
        <f t="shared" si="17"/>
        <v>0</v>
      </c>
    </row>
    <row r="152" spans="3:17" x14ac:dyDescent="0.25">
      <c r="C152" s="140"/>
      <c r="D152" s="157"/>
      <c r="E152" s="122"/>
      <c r="F152" s="96">
        <f t="shared" si="15"/>
        <v>0</v>
      </c>
      <c r="G152" s="160"/>
      <c r="H152" s="141"/>
      <c r="I152" s="129" t="e">
        <f>VLOOKUP(H152,Presupuesto!$B$11:$C$565,2,0)</f>
        <v>#N/A</v>
      </c>
      <c r="J152" s="97" t="str">
        <f t="shared" si="18"/>
        <v>Investigación Científica</v>
      </c>
      <c r="K152" s="97" t="s">
        <v>412</v>
      </c>
      <c r="L152" s="140"/>
      <c r="M152" s="157"/>
      <c r="N152" s="122"/>
      <c r="O152" s="96">
        <f t="shared" si="16"/>
        <v>0</v>
      </c>
      <c r="P152" s="96">
        <f t="shared" si="17"/>
        <v>0</v>
      </c>
      <c r="Q152" s="96">
        <f t="shared" si="17"/>
        <v>0</v>
      </c>
    </row>
    <row r="153" spans="3:17" x14ac:dyDescent="0.25">
      <c r="C153" s="140"/>
      <c r="D153" s="157"/>
      <c r="E153" s="122"/>
      <c r="F153" s="96">
        <f t="shared" si="15"/>
        <v>0</v>
      </c>
      <c r="G153" s="160"/>
      <c r="H153" s="141"/>
      <c r="I153" s="129" t="e">
        <f>VLOOKUP(H153,Presupuesto!$B$11:$C$565,2,0)</f>
        <v>#N/A</v>
      </c>
      <c r="J153" s="97" t="str">
        <f t="shared" si="18"/>
        <v>Investigación Científica</v>
      </c>
      <c r="K153" s="97" t="s">
        <v>412</v>
      </c>
      <c r="L153" s="140"/>
      <c r="M153" s="157"/>
      <c r="N153" s="122"/>
      <c r="O153" s="96">
        <f t="shared" si="16"/>
        <v>0</v>
      </c>
      <c r="P153" s="96">
        <f t="shared" si="17"/>
        <v>0</v>
      </c>
      <c r="Q153" s="96">
        <f t="shared" si="17"/>
        <v>0</v>
      </c>
    </row>
    <row r="154" spans="3:17" x14ac:dyDescent="0.25">
      <c r="C154" s="140"/>
      <c r="D154" s="157"/>
      <c r="E154" s="122"/>
      <c r="F154" s="96">
        <f t="shared" si="15"/>
        <v>0</v>
      </c>
      <c r="G154" s="160"/>
      <c r="H154" s="141"/>
      <c r="I154" s="129" t="e">
        <f>VLOOKUP(H154,Presupuesto!$B$11:$C$565,2,0)</f>
        <v>#N/A</v>
      </c>
      <c r="J154" s="97" t="str">
        <f t="shared" si="18"/>
        <v>Investigación Científica</v>
      </c>
      <c r="K154" s="97" t="s">
        <v>412</v>
      </c>
      <c r="L154" s="140"/>
      <c r="M154" s="157"/>
      <c r="N154" s="122"/>
      <c r="O154" s="96">
        <f t="shared" si="16"/>
        <v>0</v>
      </c>
      <c r="P154" s="96">
        <f t="shared" si="17"/>
        <v>0</v>
      </c>
      <c r="Q154" s="96">
        <f t="shared" si="17"/>
        <v>0</v>
      </c>
    </row>
    <row r="155" spans="3:17" x14ac:dyDescent="0.25">
      <c r="C155" s="140"/>
      <c r="D155" s="157"/>
      <c r="E155" s="122"/>
      <c r="F155" s="96">
        <f t="shared" si="15"/>
        <v>0</v>
      </c>
      <c r="G155" s="160"/>
      <c r="H155" s="141"/>
      <c r="I155" s="129" t="e">
        <f>VLOOKUP(H155,Presupuesto!$B$11:$C$565,2,0)</f>
        <v>#N/A</v>
      </c>
      <c r="J155" s="97" t="str">
        <f t="shared" si="18"/>
        <v>Investigación Científica</v>
      </c>
      <c r="K155" s="97" t="s">
        <v>412</v>
      </c>
      <c r="L155" s="140"/>
      <c r="M155" s="157"/>
      <c r="N155" s="122"/>
      <c r="O155" s="96">
        <f t="shared" si="16"/>
        <v>0</v>
      </c>
      <c r="P155" s="96">
        <f t="shared" si="17"/>
        <v>0</v>
      </c>
      <c r="Q155" s="96">
        <f t="shared" si="17"/>
        <v>0</v>
      </c>
    </row>
    <row r="156" spans="3:17" x14ac:dyDescent="0.25">
      <c r="C156" s="140"/>
      <c r="D156" s="157"/>
      <c r="E156" s="122"/>
      <c r="F156" s="96">
        <f t="shared" si="15"/>
        <v>0</v>
      </c>
      <c r="G156" s="160"/>
      <c r="H156" s="141"/>
      <c r="I156" s="129" t="e">
        <f>VLOOKUP(H156,Presupuesto!$B$11:$C$565,2,0)</f>
        <v>#N/A</v>
      </c>
      <c r="J156" s="97" t="str">
        <f t="shared" si="18"/>
        <v>Investigación Científica</v>
      </c>
      <c r="K156" s="97" t="s">
        <v>412</v>
      </c>
      <c r="L156" s="140"/>
      <c r="M156" s="157"/>
      <c r="N156" s="122"/>
      <c r="O156" s="96">
        <f t="shared" si="16"/>
        <v>0</v>
      </c>
      <c r="P156" s="96">
        <f t="shared" si="17"/>
        <v>0</v>
      </c>
      <c r="Q156" s="96">
        <f t="shared" si="17"/>
        <v>0</v>
      </c>
    </row>
    <row r="157" spans="3:17" x14ac:dyDescent="0.25">
      <c r="C157" s="140"/>
      <c r="D157" s="157"/>
      <c r="E157" s="122"/>
      <c r="F157" s="96">
        <f t="shared" si="15"/>
        <v>0</v>
      </c>
      <c r="G157" s="160"/>
      <c r="H157" s="141"/>
      <c r="I157" s="129" t="e">
        <f>VLOOKUP(H157,Presupuesto!$B$11:$C$565,2,0)</f>
        <v>#N/A</v>
      </c>
      <c r="J157" s="97" t="str">
        <f t="shared" si="18"/>
        <v>Investigación Científica</v>
      </c>
      <c r="K157" s="97" t="s">
        <v>412</v>
      </c>
      <c r="L157" s="140"/>
      <c r="M157" s="157"/>
      <c r="N157" s="122"/>
      <c r="O157" s="96">
        <f t="shared" si="16"/>
        <v>0</v>
      </c>
      <c r="P157" s="96">
        <f t="shared" si="17"/>
        <v>0</v>
      </c>
      <c r="Q157" s="96">
        <f t="shared" si="17"/>
        <v>0</v>
      </c>
    </row>
    <row r="158" spans="3:17" x14ac:dyDescent="0.25">
      <c r="C158" s="140"/>
      <c r="D158" s="157"/>
      <c r="E158" s="122"/>
      <c r="F158" s="96">
        <f t="shared" si="15"/>
        <v>0</v>
      </c>
      <c r="G158" s="160"/>
      <c r="H158" s="141"/>
      <c r="I158" s="129" t="e">
        <f>VLOOKUP(H158,Presupuesto!$B$11:$C$565,2,0)</f>
        <v>#N/A</v>
      </c>
      <c r="J158" s="97" t="str">
        <f t="shared" si="18"/>
        <v>Investigación Científica</v>
      </c>
      <c r="K158" s="97" t="s">
        <v>412</v>
      </c>
      <c r="L158" s="140"/>
      <c r="M158" s="157"/>
      <c r="N158" s="122"/>
      <c r="O158" s="96">
        <f t="shared" si="16"/>
        <v>0</v>
      </c>
      <c r="P158" s="96">
        <f t="shared" si="17"/>
        <v>0</v>
      </c>
      <c r="Q158" s="96">
        <f t="shared" si="17"/>
        <v>0</v>
      </c>
    </row>
    <row r="159" spans="3:17" x14ac:dyDescent="0.25">
      <c r="C159" s="140"/>
      <c r="D159" s="157"/>
      <c r="E159" s="122"/>
      <c r="F159" s="96">
        <f t="shared" si="15"/>
        <v>0</v>
      </c>
      <c r="G159" s="160"/>
      <c r="H159" s="141"/>
      <c r="I159" s="129" t="e">
        <f>VLOOKUP(H159,Presupuesto!$B$11:$C$565,2,0)</f>
        <v>#N/A</v>
      </c>
      <c r="J159" s="97" t="str">
        <f t="shared" si="18"/>
        <v>Investigación Científica</v>
      </c>
      <c r="K159" s="97" t="s">
        <v>412</v>
      </c>
      <c r="L159" s="140"/>
      <c r="M159" s="157"/>
      <c r="N159" s="122"/>
      <c r="O159" s="96">
        <f t="shared" si="16"/>
        <v>0</v>
      </c>
      <c r="P159" s="96">
        <f t="shared" si="17"/>
        <v>0</v>
      </c>
      <c r="Q159" s="96">
        <f t="shared" si="17"/>
        <v>0</v>
      </c>
    </row>
    <row r="160" spans="3:17" x14ac:dyDescent="0.25">
      <c r="C160" s="140"/>
      <c r="D160" s="157"/>
      <c r="E160" s="122"/>
      <c r="F160" s="96">
        <f t="shared" si="15"/>
        <v>0</v>
      </c>
      <c r="G160" s="160"/>
      <c r="H160" s="141"/>
      <c r="I160" s="129" t="e">
        <f>VLOOKUP(H160,Presupuesto!$B$11:$C$565,2,0)</f>
        <v>#N/A</v>
      </c>
      <c r="J160" s="97" t="str">
        <f t="shared" si="18"/>
        <v>Investigación Científica</v>
      </c>
      <c r="K160" s="97" t="s">
        <v>412</v>
      </c>
      <c r="L160" s="140"/>
      <c r="M160" s="157"/>
      <c r="N160" s="122"/>
      <c r="O160" s="96">
        <f t="shared" si="16"/>
        <v>0</v>
      </c>
      <c r="P160" s="96">
        <f t="shared" si="17"/>
        <v>0</v>
      </c>
      <c r="Q160" s="96">
        <f t="shared" si="17"/>
        <v>0</v>
      </c>
    </row>
    <row r="161" spans="3:17" x14ac:dyDescent="0.25">
      <c r="C161" s="140"/>
      <c r="D161" s="157"/>
      <c r="E161" s="122"/>
      <c r="F161" s="96">
        <f t="shared" si="15"/>
        <v>0</v>
      </c>
      <c r="G161" s="160"/>
      <c r="H161" s="141"/>
      <c r="I161" s="129" t="e">
        <f>VLOOKUP(H161,Presupuesto!$B$11:$C$565,2,0)</f>
        <v>#N/A</v>
      </c>
      <c r="J161" s="97" t="str">
        <f t="shared" si="18"/>
        <v>Investigación Científica</v>
      </c>
      <c r="K161" s="97" t="s">
        <v>412</v>
      </c>
      <c r="L161" s="140"/>
      <c r="M161" s="157"/>
      <c r="N161" s="122"/>
      <c r="O161" s="96">
        <f t="shared" si="16"/>
        <v>0</v>
      </c>
      <c r="P161" s="96">
        <f t="shared" si="17"/>
        <v>0</v>
      </c>
      <c r="Q161" s="96">
        <f t="shared" si="17"/>
        <v>0</v>
      </c>
    </row>
    <row r="162" spans="3:17" x14ac:dyDescent="0.25">
      <c r="C162" s="140"/>
      <c r="D162" s="157"/>
      <c r="E162" s="122"/>
      <c r="F162" s="96">
        <f t="shared" si="15"/>
        <v>0</v>
      </c>
      <c r="G162" s="160"/>
      <c r="H162" s="141"/>
      <c r="I162" s="129" t="e">
        <f>VLOOKUP(H162,Presupuesto!$B$11:$C$565,2,0)</f>
        <v>#N/A</v>
      </c>
      <c r="J162" s="97" t="str">
        <f t="shared" si="18"/>
        <v>Investigación Científica</v>
      </c>
      <c r="K162" s="97" t="s">
        <v>412</v>
      </c>
      <c r="L162" s="140"/>
      <c r="M162" s="157"/>
      <c r="N162" s="122"/>
      <c r="O162" s="96">
        <f t="shared" si="16"/>
        <v>0</v>
      </c>
      <c r="P162" s="96">
        <f t="shared" si="17"/>
        <v>0</v>
      </c>
      <c r="Q162" s="96">
        <f t="shared" si="17"/>
        <v>0</v>
      </c>
    </row>
    <row r="163" spans="3:17" x14ac:dyDescent="0.25">
      <c r="C163" s="140"/>
      <c r="D163" s="157"/>
      <c r="E163" s="122"/>
      <c r="F163" s="96">
        <f t="shared" si="15"/>
        <v>0</v>
      </c>
      <c r="G163" s="160"/>
      <c r="H163" s="141"/>
      <c r="I163" s="129" t="e">
        <f>VLOOKUP(H163,Presupuesto!$B$11:$C$565,2,0)</f>
        <v>#N/A</v>
      </c>
      <c r="J163" s="97" t="str">
        <f t="shared" si="18"/>
        <v>Investigación Científica</v>
      </c>
      <c r="K163" s="97" t="s">
        <v>412</v>
      </c>
      <c r="L163" s="140"/>
      <c r="M163" s="157"/>
      <c r="N163" s="122"/>
      <c r="O163" s="96">
        <f t="shared" si="16"/>
        <v>0</v>
      </c>
      <c r="P163" s="96">
        <f t="shared" si="17"/>
        <v>0</v>
      </c>
      <c r="Q163" s="96">
        <f t="shared" si="17"/>
        <v>0</v>
      </c>
    </row>
    <row r="164" spans="3:17" x14ac:dyDescent="0.25">
      <c r="C164" s="140"/>
      <c r="D164" s="157"/>
      <c r="E164" s="122"/>
      <c r="F164" s="96">
        <f t="shared" si="15"/>
        <v>0</v>
      </c>
      <c r="G164" s="160"/>
      <c r="H164" s="141"/>
      <c r="I164" s="129" t="e">
        <f>VLOOKUP(H164,Presupuesto!$B$11:$C$565,2,0)</f>
        <v>#N/A</v>
      </c>
      <c r="J164" s="97" t="str">
        <f t="shared" si="18"/>
        <v>Investigación Científica</v>
      </c>
      <c r="K164" s="97" t="s">
        <v>412</v>
      </c>
      <c r="L164" s="140"/>
      <c r="M164" s="157"/>
      <c r="N164" s="122"/>
      <c r="O164" s="96">
        <f t="shared" si="16"/>
        <v>0</v>
      </c>
      <c r="P164" s="96">
        <f t="shared" si="17"/>
        <v>0</v>
      </c>
      <c r="Q164" s="96">
        <f t="shared" si="17"/>
        <v>0</v>
      </c>
    </row>
    <row r="165" spans="3:17" x14ac:dyDescent="0.25">
      <c r="C165" s="140"/>
      <c r="D165" s="157"/>
      <c r="E165" s="122"/>
      <c r="F165" s="96">
        <f t="shared" si="15"/>
        <v>0</v>
      </c>
      <c r="G165" s="160"/>
      <c r="H165" s="141"/>
      <c r="I165" s="129" t="e">
        <f>VLOOKUP(H165,Presupuesto!$B$11:$C$565,2,0)</f>
        <v>#N/A</v>
      </c>
      <c r="J165" s="97" t="str">
        <f t="shared" si="18"/>
        <v>Investigación Científica</v>
      </c>
      <c r="K165" s="97" t="s">
        <v>412</v>
      </c>
      <c r="L165" s="140"/>
      <c r="M165" s="157"/>
      <c r="N165" s="122"/>
      <c r="O165" s="96">
        <f t="shared" si="16"/>
        <v>0</v>
      </c>
      <c r="P165" s="96">
        <f t="shared" si="17"/>
        <v>0</v>
      </c>
      <c r="Q165" s="96">
        <f t="shared" si="17"/>
        <v>0</v>
      </c>
    </row>
    <row r="166" spans="3:17" x14ac:dyDescent="0.25">
      <c r="C166" s="140"/>
      <c r="D166" s="157"/>
      <c r="E166" s="122"/>
      <c r="F166" s="96">
        <f t="shared" si="15"/>
        <v>0</v>
      </c>
      <c r="G166" s="160"/>
      <c r="H166" s="141"/>
      <c r="I166" s="129" t="e">
        <f>VLOOKUP(H166,Presupuesto!$B$11:$C$565,2,0)</f>
        <v>#N/A</v>
      </c>
      <c r="J166" s="97" t="str">
        <f t="shared" si="18"/>
        <v>Investigación Científica</v>
      </c>
      <c r="K166" s="97" t="s">
        <v>412</v>
      </c>
      <c r="L166" s="140"/>
      <c r="M166" s="157"/>
      <c r="N166" s="122"/>
      <c r="O166" s="96">
        <f t="shared" si="16"/>
        <v>0</v>
      </c>
      <c r="P166" s="96">
        <f t="shared" ref="P166:Q179" si="19">$O166*P$16</f>
        <v>0</v>
      </c>
      <c r="Q166" s="96">
        <f t="shared" si="19"/>
        <v>0</v>
      </c>
    </row>
    <row r="167" spans="3:17" x14ac:dyDescent="0.25">
      <c r="C167" s="142"/>
      <c r="D167" s="150"/>
      <c r="E167" s="117"/>
      <c r="F167" s="96">
        <f t="shared" si="15"/>
        <v>0</v>
      </c>
      <c r="G167" s="160"/>
      <c r="H167" s="143"/>
      <c r="I167" s="129" t="e">
        <f>VLOOKUP(H167,Presupuesto!$B$11:$C$565,2,0)</f>
        <v>#N/A</v>
      </c>
      <c r="J167" s="97" t="str">
        <f t="shared" si="18"/>
        <v>Investigación Científica</v>
      </c>
      <c r="K167" s="97" t="s">
        <v>412</v>
      </c>
      <c r="L167" s="142"/>
      <c r="M167" s="150"/>
      <c r="N167" s="117"/>
      <c r="O167" s="96">
        <f t="shared" si="16"/>
        <v>0</v>
      </c>
      <c r="P167" s="96">
        <f t="shared" si="19"/>
        <v>0</v>
      </c>
      <c r="Q167" s="96">
        <f t="shared" si="19"/>
        <v>0</v>
      </c>
    </row>
    <row r="168" spans="3:17" x14ac:dyDescent="0.25">
      <c r="C168" s="142"/>
      <c r="D168" s="150"/>
      <c r="E168" s="117"/>
      <c r="F168" s="96">
        <f t="shared" si="15"/>
        <v>0</v>
      </c>
      <c r="G168" s="160"/>
      <c r="H168" s="143"/>
      <c r="I168" s="129" t="e">
        <f>VLOOKUP(H168,Presupuesto!$B$11:$C$565,2,0)</f>
        <v>#N/A</v>
      </c>
      <c r="J168" s="97" t="str">
        <f t="shared" si="18"/>
        <v>Investigación Científica</v>
      </c>
      <c r="K168" s="97" t="s">
        <v>412</v>
      </c>
      <c r="L168" s="142"/>
      <c r="M168" s="150"/>
      <c r="N168" s="117"/>
      <c r="O168" s="96">
        <f t="shared" si="16"/>
        <v>0</v>
      </c>
      <c r="P168" s="96">
        <f t="shared" si="19"/>
        <v>0</v>
      </c>
      <c r="Q168" s="96">
        <f t="shared" si="19"/>
        <v>0</v>
      </c>
    </row>
    <row r="169" spans="3:17" x14ac:dyDescent="0.25">
      <c r="C169" s="142"/>
      <c r="D169" s="150"/>
      <c r="E169" s="117"/>
      <c r="F169" s="96">
        <f t="shared" si="15"/>
        <v>0</v>
      </c>
      <c r="G169" s="160"/>
      <c r="H169" s="143"/>
      <c r="I169" s="129" t="e">
        <f>VLOOKUP(H169,Presupuesto!$B$11:$C$565,2,0)</f>
        <v>#N/A</v>
      </c>
      <c r="J169" s="97" t="str">
        <f t="shared" si="18"/>
        <v>Investigación Científica</v>
      </c>
      <c r="K169" s="97" t="s">
        <v>412</v>
      </c>
      <c r="L169" s="142"/>
      <c r="M169" s="150"/>
      <c r="N169" s="117"/>
      <c r="O169" s="96">
        <f t="shared" si="16"/>
        <v>0</v>
      </c>
      <c r="P169" s="96">
        <f t="shared" si="19"/>
        <v>0</v>
      </c>
      <c r="Q169" s="96">
        <f t="shared" si="19"/>
        <v>0</v>
      </c>
    </row>
    <row r="170" spans="3:17" x14ac:dyDescent="0.25">
      <c r="C170" s="142"/>
      <c r="D170" s="150"/>
      <c r="E170" s="117"/>
      <c r="F170" s="96">
        <f t="shared" si="15"/>
        <v>0</v>
      </c>
      <c r="G170" s="160"/>
      <c r="H170" s="143"/>
      <c r="I170" s="129" t="e">
        <f>VLOOKUP(H170,Presupuesto!$B$11:$C$565,2,0)</f>
        <v>#N/A</v>
      </c>
      <c r="J170" s="97" t="str">
        <f t="shared" si="18"/>
        <v>Investigación Científica</v>
      </c>
      <c r="K170" s="97" t="s">
        <v>412</v>
      </c>
      <c r="L170" s="142"/>
      <c r="M170" s="150"/>
      <c r="N170" s="117"/>
      <c r="O170" s="96">
        <f t="shared" si="16"/>
        <v>0</v>
      </c>
      <c r="P170" s="96">
        <f t="shared" si="19"/>
        <v>0</v>
      </c>
      <c r="Q170" s="96">
        <f t="shared" si="19"/>
        <v>0</v>
      </c>
    </row>
    <row r="171" spans="3:17" x14ac:dyDescent="0.25">
      <c r="C171" s="142"/>
      <c r="D171" s="150"/>
      <c r="E171" s="117"/>
      <c r="F171" s="96">
        <f t="shared" si="15"/>
        <v>0</v>
      </c>
      <c r="G171" s="160"/>
      <c r="H171" s="143"/>
      <c r="I171" s="129" t="e">
        <f>VLOOKUP(H171,Presupuesto!$B$11:$C$565,2,0)</f>
        <v>#N/A</v>
      </c>
      <c r="J171" s="97" t="str">
        <f t="shared" si="18"/>
        <v>Investigación Científica</v>
      </c>
      <c r="K171" s="97" t="s">
        <v>412</v>
      </c>
      <c r="L171" s="142"/>
      <c r="M171" s="150"/>
      <c r="N171" s="117"/>
      <c r="O171" s="96">
        <f t="shared" si="16"/>
        <v>0</v>
      </c>
      <c r="P171" s="96">
        <f t="shared" si="19"/>
        <v>0</v>
      </c>
      <c r="Q171" s="96">
        <f t="shared" si="19"/>
        <v>0</v>
      </c>
    </row>
    <row r="172" spans="3:17" x14ac:dyDescent="0.25">
      <c r="C172" s="142"/>
      <c r="D172" s="150"/>
      <c r="E172" s="117"/>
      <c r="F172" s="96">
        <f t="shared" si="15"/>
        <v>0</v>
      </c>
      <c r="G172" s="160"/>
      <c r="H172" s="143"/>
      <c r="I172" s="129" t="e">
        <f>VLOOKUP(H172,Presupuesto!$B$11:$C$565,2,0)</f>
        <v>#N/A</v>
      </c>
      <c r="J172" s="97" t="str">
        <f t="shared" si="18"/>
        <v>Investigación Científica</v>
      </c>
      <c r="K172" s="97" t="s">
        <v>412</v>
      </c>
      <c r="L172" s="142"/>
      <c r="M172" s="150"/>
      <c r="N172" s="117"/>
      <c r="O172" s="96">
        <f t="shared" si="16"/>
        <v>0</v>
      </c>
      <c r="P172" s="96">
        <f t="shared" si="19"/>
        <v>0</v>
      </c>
      <c r="Q172" s="96">
        <f t="shared" si="19"/>
        <v>0</v>
      </c>
    </row>
    <row r="173" spans="3:17" x14ac:dyDescent="0.25">
      <c r="C173" s="142"/>
      <c r="D173" s="150"/>
      <c r="E173" s="117"/>
      <c r="F173" s="96">
        <f t="shared" si="15"/>
        <v>0</v>
      </c>
      <c r="G173" s="160"/>
      <c r="H173" s="143"/>
      <c r="I173" s="129" t="e">
        <f>VLOOKUP(H173,Presupuesto!$B$11:$C$565,2,0)</f>
        <v>#N/A</v>
      </c>
      <c r="J173" s="97" t="str">
        <f t="shared" si="18"/>
        <v>Investigación Científica</v>
      </c>
      <c r="K173" s="97" t="s">
        <v>412</v>
      </c>
      <c r="L173" s="142"/>
      <c r="M173" s="150"/>
      <c r="N173" s="117"/>
      <c r="O173" s="96">
        <f t="shared" si="16"/>
        <v>0</v>
      </c>
      <c r="P173" s="96">
        <f t="shared" si="19"/>
        <v>0</v>
      </c>
      <c r="Q173" s="96">
        <f t="shared" si="19"/>
        <v>0</v>
      </c>
    </row>
    <row r="174" spans="3:17" x14ac:dyDescent="0.25">
      <c r="C174" s="142"/>
      <c r="D174" s="150"/>
      <c r="E174" s="117"/>
      <c r="F174" s="96">
        <f t="shared" si="15"/>
        <v>0</v>
      </c>
      <c r="G174" s="160"/>
      <c r="H174" s="143"/>
      <c r="I174" s="129" t="e">
        <f>VLOOKUP(H174,Presupuesto!$B$11:$C$565,2,0)</f>
        <v>#N/A</v>
      </c>
      <c r="J174" s="97" t="str">
        <f t="shared" si="18"/>
        <v>Investigación Científica</v>
      </c>
      <c r="K174" s="97" t="s">
        <v>412</v>
      </c>
      <c r="L174" s="142"/>
      <c r="M174" s="150"/>
      <c r="N174" s="117"/>
      <c r="O174" s="96">
        <f t="shared" si="16"/>
        <v>0</v>
      </c>
      <c r="P174" s="96">
        <f t="shared" si="19"/>
        <v>0</v>
      </c>
      <c r="Q174" s="96">
        <f t="shared" si="19"/>
        <v>0</v>
      </c>
    </row>
    <row r="175" spans="3:17" x14ac:dyDescent="0.25">
      <c r="C175" s="144"/>
      <c r="D175" s="150"/>
      <c r="E175" s="117"/>
      <c r="F175" s="96">
        <f t="shared" si="15"/>
        <v>0</v>
      </c>
      <c r="G175" s="160"/>
      <c r="H175" s="145"/>
      <c r="I175" s="129" t="e">
        <f>VLOOKUP(H175,Presupuesto!$B$11:$C$565,2,0)</f>
        <v>#N/A</v>
      </c>
      <c r="J175" s="97" t="str">
        <f t="shared" si="18"/>
        <v>Investigación Científica</v>
      </c>
      <c r="K175" s="97" t="s">
        <v>403</v>
      </c>
      <c r="L175" s="144"/>
      <c r="M175" s="150"/>
      <c r="N175" s="117"/>
      <c r="O175" s="96">
        <f t="shared" si="16"/>
        <v>0</v>
      </c>
      <c r="P175" s="96">
        <f t="shared" si="19"/>
        <v>0</v>
      </c>
      <c r="Q175" s="96">
        <f t="shared" si="19"/>
        <v>0</v>
      </c>
    </row>
    <row r="176" spans="3:17" x14ac:dyDescent="0.25">
      <c r="C176" s="144"/>
      <c r="D176" s="150"/>
      <c r="E176" s="117"/>
      <c r="F176" s="96">
        <f t="shared" si="15"/>
        <v>0</v>
      </c>
      <c r="G176" s="160"/>
      <c r="H176" s="145"/>
      <c r="I176" s="129" t="e">
        <f>VLOOKUP(H176,Presupuesto!$B$11:$C$565,2,0)</f>
        <v>#N/A</v>
      </c>
      <c r="J176" s="97" t="str">
        <f t="shared" si="18"/>
        <v>Investigación Científica</v>
      </c>
      <c r="K176" s="97" t="s">
        <v>412</v>
      </c>
      <c r="L176" s="144"/>
      <c r="M176" s="150"/>
      <c r="N176" s="117"/>
      <c r="O176" s="96">
        <f t="shared" si="16"/>
        <v>0</v>
      </c>
      <c r="P176" s="96">
        <f t="shared" si="19"/>
        <v>0</v>
      </c>
      <c r="Q176" s="96">
        <f t="shared" si="19"/>
        <v>0</v>
      </c>
    </row>
    <row r="177" spans="3:17" x14ac:dyDescent="0.25">
      <c r="C177" s="144"/>
      <c r="D177" s="150"/>
      <c r="E177" s="117"/>
      <c r="F177" s="96">
        <f t="shared" si="15"/>
        <v>0</v>
      </c>
      <c r="G177" s="160"/>
      <c r="H177" s="145"/>
      <c r="I177" s="129" t="e">
        <f>VLOOKUP(H177,Presupuesto!$B$11:$C$565,2,0)</f>
        <v>#N/A</v>
      </c>
      <c r="J177" s="97" t="str">
        <f t="shared" si="18"/>
        <v>Investigación Científica</v>
      </c>
      <c r="K177" s="97" t="s">
        <v>412</v>
      </c>
      <c r="L177" s="144"/>
      <c r="M177" s="150"/>
      <c r="N177" s="117"/>
      <c r="O177" s="96">
        <f t="shared" si="16"/>
        <v>0</v>
      </c>
      <c r="P177" s="96">
        <f t="shared" si="19"/>
        <v>0</v>
      </c>
      <c r="Q177" s="96">
        <f t="shared" si="19"/>
        <v>0</v>
      </c>
    </row>
    <row r="178" spans="3:17" x14ac:dyDescent="0.25">
      <c r="C178" s="144"/>
      <c r="D178" s="150"/>
      <c r="E178" s="117"/>
      <c r="F178" s="96">
        <f t="shared" si="15"/>
        <v>0</v>
      </c>
      <c r="G178" s="160"/>
      <c r="H178" s="145"/>
      <c r="I178" s="129" t="e">
        <f>VLOOKUP(H178,Presupuesto!$B$11:$C$565,2,0)</f>
        <v>#N/A</v>
      </c>
      <c r="J178" s="97" t="str">
        <f t="shared" si="18"/>
        <v>Investigación Científica</v>
      </c>
      <c r="K178" s="97" t="s">
        <v>412</v>
      </c>
      <c r="L178" s="144"/>
      <c r="M178" s="150"/>
      <c r="N178" s="117"/>
      <c r="O178" s="96">
        <f t="shared" si="16"/>
        <v>0</v>
      </c>
      <c r="P178" s="96">
        <f t="shared" si="19"/>
        <v>0</v>
      </c>
      <c r="Q178" s="96">
        <f t="shared" si="19"/>
        <v>0</v>
      </c>
    </row>
    <row r="179" spans="3:17" ht="15.75" thickBot="1" x14ac:dyDescent="0.3">
      <c r="C179" s="146"/>
      <c r="D179" s="158"/>
      <c r="E179" s="102"/>
      <c r="F179" s="104">
        <f t="shared" si="15"/>
        <v>0</v>
      </c>
      <c r="G179" s="161"/>
      <c r="H179" s="147"/>
      <c r="I179" s="131" t="e">
        <f>VLOOKUP(H179,Presupuesto!$B$11:$C$565,2,0)</f>
        <v>#N/A</v>
      </c>
      <c r="J179" s="105" t="str">
        <f t="shared" si="18"/>
        <v>Investigación Científica</v>
      </c>
      <c r="K179" s="123" t="s">
        <v>394</v>
      </c>
      <c r="L179" s="146"/>
      <c r="M179" s="158"/>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30"/>
  <sheetViews>
    <sheetView zoomScale="51" zoomScaleNormal="51" workbookViewId="0">
      <pane ySplit="7" topLeftCell="A62" activePane="bottomLeft" state="frozen"/>
      <selection activeCell="M8" sqref="M8"/>
      <selection pane="bottomLeft" activeCell="K65" sqref="K65:K66"/>
    </sheetView>
  </sheetViews>
  <sheetFormatPr baseColWidth="10" defaultColWidth="11.5703125" defaultRowHeight="15" x14ac:dyDescent="0.25"/>
  <cols>
    <col min="1" max="1" width="35.5703125" style="85" customWidth="1"/>
    <col min="2" max="2" width="21.7109375" style="85" customWidth="1"/>
    <col min="3" max="3" width="27.42578125" style="85" customWidth="1"/>
    <col min="4" max="4" width="34.5703125" style="85" customWidth="1"/>
    <col min="5" max="5" width="13.5703125" style="76" customWidth="1"/>
    <col min="6" max="6" width="51.28515625" style="85" customWidth="1"/>
    <col min="7" max="7" width="15.28515625" style="85" customWidth="1"/>
    <col min="8" max="8" width="13.7109375" style="85" bestFit="1" customWidth="1"/>
    <col min="9" max="9" width="15.28515625" style="85" customWidth="1"/>
    <col min="10" max="10" width="18.85546875" style="85" customWidth="1"/>
    <col min="11" max="11" width="14.7109375" style="85" customWidth="1"/>
    <col min="12" max="12" width="17.28515625" style="85" customWidth="1"/>
    <col min="13" max="13" width="14.42578125" style="85" customWidth="1"/>
    <col min="14" max="14" width="15.85546875" style="85" customWidth="1"/>
    <col min="15" max="15" width="15.28515625" style="85" customWidth="1"/>
    <col min="16" max="16" width="16" style="85" customWidth="1"/>
    <col min="17" max="17" width="37.42578125" style="85" hidden="1" customWidth="1"/>
    <col min="18" max="18" width="30.42578125" style="85" customWidth="1"/>
    <col min="19" max="19" width="32.28515625" style="85" customWidth="1"/>
    <col min="20" max="20" width="32.42578125" style="85" customWidth="1"/>
    <col min="21" max="21" width="27.42578125" style="85" customWidth="1"/>
    <col min="22" max="16384" width="11.5703125" style="85"/>
  </cols>
  <sheetData>
    <row r="1" spans="1:21" ht="18" customHeight="1" x14ac:dyDescent="0.25">
      <c r="B1" s="204"/>
      <c r="C1" s="204"/>
      <c r="D1" s="204"/>
      <c r="E1" s="237"/>
      <c r="G1" s="205" t="s">
        <v>1343</v>
      </c>
      <c r="H1" s="204"/>
      <c r="I1" s="204"/>
      <c r="J1" s="204"/>
      <c r="K1" s="204"/>
      <c r="L1" s="204"/>
      <c r="M1" s="204"/>
      <c r="N1" s="204"/>
      <c r="O1" s="204"/>
      <c r="P1" s="204"/>
      <c r="Q1" s="204"/>
      <c r="R1" s="204"/>
      <c r="S1" s="204"/>
      <c r="T1" s="204"/>
      <c r="U1" s="204"/>
    </row>
    <row r="2" spans="1:21" ht="18" customHeight="1" x14ac:dyDescent="0.25">
      <c r="A2" s="302" t="s">
        <v>1342</v>
      </c>
      <c r="B2" s="204"/>
      <c r="C2" s="204"/>
      <c r="D2" s="204"/>
      <c r="E2" s="237"/>
      <c r="G2" s="205"/>
      <c r="H2" s="204"/>
      <c r="I2" s="204"/>
      <c r="J2" s="204"/>
      <c r="K2" s="204"/>
      <c r="L2" s="204"/>
      <c r="M2" s="204"/>
      <c r="N2" s="204"/>
      <c r="O2" s="204"/>
      <c r="P2" s="204"/>
      <c r="Q2" s="204"/>
      <c r="R2" s="204"/>
      <c r="S2" s="204"/>
      <c r="T2" s="204"/>
      <c r="U2" s="204"/>
    </row>
    <row r="3" spans="1:21" ht="18" customHeight="1" x14ac:dyDescent="0.25">
      <c r="A3" s="302" t="s">
        <v>1344</v>
      </c>
      <c r="B3" s="204"/>
      <c r="C3" s="204"/>
      <c r="D3" s="204"/>
      <c r="E3" s="237"/>
      <c r="G3" s="205"/>
      <c r="H3" s="204"/>
      <c r="I3" s="204"/>
      <c r="J3" s="204"/>
      <c r="K3" s="204"/>
      <c r="L3" s="204"/>
      <c r="M3" s="204"/>
      <c r="N3" s="204"/>
      <c r="O3" s="204"/>
      <c r="P3" s="204"/>
      <c r="Q3" s="204"/>
      <c r="R3" s="204"/>
      <c r="S3" s="204"/>
      <c r="T3" s="204"/>
      <c r="U3" s="204"/>
    </row>
    <row r="4" spans="1:21" ht="18" customHeight="1" x14ac:dyDescent="0.25">
      <c r="A4" s="302" t="s">
        <v>1373</v>
      </c>
      <c r="B4" s="204"/>
      <c r="C4" s="204"/>
      <c r="D4" s="204"/>
      <c r="E4" s="237"/>
      <c r="G4" s="205"/>
      <c r="H4" s="204"/>
      <c r="I4" s="204"/>
      <c r="J4" s="204"/>
      <c r="K4" s="204"/>
      <c r="L4" s="204"/>
      <c r="M4" s="204"/>
      <c r="N4" s="204"/>
      <c r="O4" s="204"/>
      <c r="P4" s="204"/>
      <c r="Q4" s="204"/>
      <c r="R4" s="204"/>
      <c r="S4" s="204"/>
      <c r="T4" s="204"/>
      <c r="U4" s="204"/>
    </row>
    <row r="5" spans="1:21" ht="14.45" customHeight="1" x14ac:dyDescent="0.25">
      <c r="A5" s="750" t="s">
        <v>97</v>
      </c>
      <c r="B5" s="749" t="s">
        <v>111</v>
      </c>
      <c r="C5" s="742" t="s">
        <v>86</v>
      </c>
      <c r="D5" s="742" t="s">
        <v>87</v>
      </c>
      <c r="E5" s="742" t="s">
        <v>392</v>
      </c>
      <c r="F5" s="742" t="s">
        <v>88</v>
      </c>
      <c r="G5" s="740" t="s">
        <v>100</v>
      </c>
      <c r="H5" s="745"/>
      <c r="I5" s="745"/>
      <c r="J5" s="745"/>
      <c r="K5" s="745"/>
      <c r="L5" s="745"/>
      <c r="M5" s="745"/>
      <c r="N5" s="741"/>
      <c r="O5" s="752" t="s">
        <v>101</v>
      </c>
      <c r="P5" s="753"/>
      <c r="Q5" s="749" t="s">
        <v>102</v>
      </c>
      <c r="R5" s="749" t="s">
        <v>103</v>
      </c>
      <c r="S5" s="749" t="s">
        <v>110</v>
      </c>
      <c r="T5" s="749" t="s">
        <v>109</v>
      </c>
      <c r="U5" s="746" t="s">
        <v>89</v>
      </c>
    </row>
    <row r="6" spans="1:21" ht="14.45" customHeight="1" x14ac:dyDescent="0.25">
      <c r="A6" s="750"/>
      <c r="B6" s="750"/>
      <c r="C6" s="743"/>
      <c r="D6" s="743"/>
      <c r="E6" s="743"/>
      <c r="F6" s="743"/>
      <c r="G6" s="740" t="s">
        <v>104</v>
      </c>
      <c r="H6" s="741"/>
      <c r="I6" s="740" t="s">
        <v>105</v>
      </c>
      <c r="J6" s="741"/>
      <c r="K6" s="740" t="s">
        <v>106</v>
      </c>
      <c r="L6" s="741"/>
      <c r="M6" s="740" t="s">
        <v>107</v>
      </c>
      <c r="N6" s="741"/>
      <c r="O6" s="754"/>
      <c r="P6" s="755"/>
      <c r="Q6" s="750"/>
      <c r="R6" s="750"/>
      <c r="S6" s="750"/>
      <c r="T6" s="750"/>
      <c r="U6" s="747"/>
    </row>
    <row r="7" spans="1:21" ht="25.5" x14ac:dyDescent="0.25">
      <c r="A7" s="751"/>
      <c r="B7" s="751"/>
      <c r="C7" s="744"/>
      <c r="D7" s="744"/>
      <c r="E7" s="744"/>
      <c r="F7" s="744"/>
      <c r="G7" s="412" t="s">
        <v>108</v>
      </c>
      <c r="H7" s="412" t="s">
        <v>12</v>
      </c>
      <c r="I7" s="412" t="s">
        <v>108</v>
      </c>
      <c r="J7" s="412" t="s">
        <v>12</v>
      </c>
      <c r="K7" s="412" t="s">
        <v>108</v>
      </c>
      <c r="L7" s="412" t="s">
        <v>12</v>
      </c>
      <c r="M7" s="412" t="s">
        <v>108</v>
      </c>
      <c r="N7" s="412" t="s">
        <v>12</v>
      </c>
      <c r="O7" s="412" t="s">
        <v>108</v>
      </c>
      <c r="P7" s="412" t="s">
        <v>12</v>
      </c>
      <c r="Q7" s="751"/>
      <c r="R7" s="751"/>
      <c r="S7" s="751"/>
      <c r="T7" s="751"/>
      <c r="U7" s="748"/>
    </row>
    <row r="8" spans="1:21" ht="15.75" x14ac:dyDescent="0.25">
      <c r="A8" s="413"/>
      <c r="B8" s="414"/>
      <c r="C8" s="415"/>
      <c r="D8" s="415"/>
      <c r="E8" s="416"/>
      <c r="F8" s="415"/>
      <c r="G8" s="417"/>
      <c r="H8" s="417"/>
      <c r="I8" s="417"/>
      <c r="J8" s="417"/>
      <c r="K8" s="417"/>
      <c r="L8" s="417"/>
      <c r="M8" s="417"/>
      <c r="N8" s="417"/>
      <c r="O8" s="417"/>
      <c r="P8" s="417"/>
      <c r="Q8" s="418"/>
      <c r="R8" s="418"/>
      <c r="S8" s="418"/>
      <c r="T8" s="418"/>
      <c r="U8" s="419"/>
    </row>
    <row r="9" spans="1:21" ht="72.75" customHeight="1" x14ac:dyDescent="0.25">
      <c r="A9" s="759" t="s">
        <v>1374</v>
      </c>
      <c r="B9" s="765" t="s">
        <v>1375</v>
      </c>
      <c r="C9" s="756" t="s">
        <v>2419</v>
      </c>
      <c r="D9" s="756" t="s">
        <v>2420</v>
      </c>
      <c r="E9" s="671">
        <v>1.01</v>
      </c>
      <c r="F9" s="511" t="s">
        <v>2421</v>
      </c>
      <c r="G9" s="513">
        <v>1</v>
      </c>
      <c r="H9" s="619"/>
      <c r="I9" s="512">
        <v>0</v>
      </c>
      <c r="J9" s="532"/>
      <c r="K9" s="512">
        <v>0</v>
      </c>
      <c r="L9" s="532"/>
      <c r="M9" s="512">
        <v>0</v>
      </c>
      <c r="N9" s="532"/>
      <c r="O9" s="512">
        <f>G9+I9+K9+M9</f>
        <v>1</v>
      </c>
      <c r="P9" s="619">
        <f>H9+J9+L9+N9</f>
        <v>0</v>
      </c>
      <c r="Q9" s="275"/>
      <c r="R9" s="662" t="s">
        <v>2422</v>
      </c>
      <c r="S9" s="275" t="s">
        <v>2423</v>
      </c>
      <c r="T9" s="275" t="s">
        <v>2424</v>
      </c>
      <c r="U9" s="275" t="s">
        <v>2425</v>
      </c>
    </row>
    <row r="10" spans="1:21" s="437" customFormat="1" ht="76.5" customHeight="1" x14ac:dyDescent="0.25">
      <c r="A10" s="768"/>
      <c r="B10" s="766"/>
      <c r="C10" s="757"/>
      <c r="D10" s="757"/>
      <c r="E10" s="671">
        <v>1.02</v>
      </c>
      <c r="F10" s="533" t="s">
        <v>2426</v>
      </c>
      <c r="G10" s="513">
        <v>1</v>
      </c>
      <c r="H10" s="619"/>
      <c r="I10" s="512">
        <v>0</v>
      </c>
      <c r="J10" s="532"/>
      <c r="K10" s="512">
        <v>0</v>
      </c>
      <c r="L10" s="532"/>
      <c r="M10" s="512">
        <v>0</v>
      </c>
      <c r="N10" s="532"/>
      <c r="O10" s="512">
        <f t="shared" ref="O10:O66" si="0">G10+I10+K10+M10</f>
        <v>1</v>
      </c>
      <c r="P10" s="619">
        <f t="shared" ref="P10:P66" si="1">H10+J10+L10+N10</f>
        <v>0</v>
      </c>
      <c r="Q10" s="275"/>
      <c r="R10" s="662" t="s">
        <v>2427</v>
      </c>
      <c r="S10" s="275" t="s">
        <v>2428</v>
      </c>
      <c r="T10" s="275" t="s">
        <v>2429</v>
      </c>
      <c r="U10" s="275" t="s">
        <v>2425</v>
      </c>
    </row>
    <row r="11" spans="1:21" s="437" customFormat="1" ht="68.25" customHeight="1" x14ac:dyDescent="0.25">
      <c r="A11" s="768"/>
      <c r="B11" s="766"/>
      <c r="C11" s="757"/>
      <c r="D11" s="757"/>
      <c r="E11" s="671">
        <v>1.03</v>
      </c>
      <c r="F11" s="511" t="s">
        <v>2430</v>
      </c>
      <c r="G11" s="513">
        <v>0</v>
      </c>
      <c r="H11" s="619"/>
      <c r="I11" s="512">
        <v>0.5</v>
      </c>
      <c r="J11" s="532"/>
      <c r="K11" s="512">
        <v>0.5</v>
      </c>
      <c r="L11" s="532"/>
      <c r="M11" s="512">
        <v>0</v>
      </c>
      <c r="N11" s="532"/>
      <c r="O11" s="512">
        <f t="shared" si="0"/>
        <v>1</v>
      </c>
      <c r="P11" s="619">
        <f t="shared" si="1"/>
        <v>0</v>
      </c>
      <c r="Q11" s="275"/>
      <c r="R11" s="275" t="s">
        <v>2431</v>
      </c>
      <c r="S11" s="275" t="s">
        <v>2432</v>
      </c>
      <c r="T11" s="275" t="s">
        <v>2433</v>
      </c>
      <c r="U11" s="275" t="s">
        <v>2434</v>
      </c>
    </row>
    <row r="12" spans="1:21" s="437" customFormat="1" ht="84.75" customHeight="1" x14ac:dyDescent="0.25">
      <c r="A12" s="768"/>
      <c r="B12" s="766"/>
      <c r="C12" s="758"/>
      <c r="D12" s="758"/>
      <c r="E12" s="671">
        <v>1.04</v>
      </c>
      <c r="F12" s="511" t="s">
        <v>2435</v>
      </c>
      <c r="G12" s="513">
        <v>0</v>
      </c>
      <c r="H12" s="619"/>
      <c r="I12" s="512">
        <v>0</v>
      </c>
      <c r="J12" s="532"/>
      <c r="K12" s="512">
        <v>0</v>
      </c>
      <c r="L12" s="532"/>
      <c r="M12" s="512">
        <v>1</v>
      </c>
      <c r="N12" s="619">
        <f>'5. ACTIVIDADES ESPECIALES'!D10</f>
        <v>60000</v>
      </c>
      <c r="O12" s="512">
        <f t="shared" si="0"/>
        <v>1</v>
      </c>
      <c r="P12" s="619">
        <f>H12+J12+L12+N12</f>
        <v>60000</v>
      </c>
      <c r="Q12" s="275"/>
      <c r="R12" s="275" t="s">
        <v>2436</v>
      </c>
      <c r="S12" s="275" t="s">
        <v>2437</v>
      </c>
      <c r="T12" s="275" t="s">
        <v>2424</v>
      </c>
      <c r="U12" s="275" t="s">
        <v>2438</v>
      </c>
    </row>
    <row r="13" spans="1:21" s="437" customFormat="1" ht="76.5" customHeight="1" x14ac:dyDescent="0.25">
      <c r="A13" s="768"/>
      <c r="B13" s="766"/>
      <c r="C13" s="756" t="s">
        <v>2439</v>
      </c>
      <c r="D13" s="756" t="s">
        <v>2440</v>
      </c>
      <c r="E13" s="671">
        <v>1.05</v>
      </c>
      <c r="F13" s="533" t="s">
        <v>2441</v>
      </c>
      <c r="G13" s="513"/>
      <c r="H13" s="619"/>
      <c r="I13" s="512"/>
      <c r="J13" s="532"/>
      <c r="K13" s="512">
        <v>1</v>
      </c>
      <c r="L13" s="532"/>
      <c r="M13" s="512"/>
      <c r="N13" s="532"/>
      <c r="O13" s="512">
        <f t="shared" si="0"/>
        <v>1</v>
      </c>
      <c r="P13" s="619">
        <f t="shared" si="1"/>
        <v>0</v>
      </c>
      <c r="Q13" s="275"/>
      <c r="R13" s="756" t="s">
        <v>2442</v>
      </c>
      <c r="S13" s="275" t="s">
        <v>2443</v>
      </c>
      <c r="T13" s="756" t="s">
        <v>2444</v>
      </c>
      <c r="U13" s="275" t="s">
        <v>2425</v>
      </c>
    </row>
    <row r="14" spans="1:21" s="437" customFormat="1" ht="72.75" customHeight="1" x14ac:dyDescent="0.25">
      <c r="A14" s="768"/>
      <c r="B14" s="766"/>
      <c r="C14" s="757"/>
      <c r="D14" s="757"/>
      <c r="E14" s="671">
        <v>1.06</v>
      </c>
      <c r="F14" s="533" t="s">
        <v>2445</v>
      </c>
      <c r="G14" s="513"/>
      <c r="H14" s="619"/>
      <c r="I14" s="512"/>
      <c r="J14" s="532"/>
      <c r="K14" s="512">
        <v>0.5</v>
      </c>
      <c r="L14" s="532"/>
      <c r="M14" s="512">
        <v>0.5</v>
      </c>
      <c r="N14" s="532"/>
      <c r="O14" s="512">
        <f t="shared" si="0"/>
        <v>1</v>
      </c>
      <c r="P14" s="619">
        <f t="shared" si="1"/>
        <v>0</v>
      </c>
      <c r="Q14" s="275"/>
      <c r="R14" s="757"/>
      <c r="S14" s="275" t="s">
        <v>2446</v>
      </c>
      <c r="T14" s="757"/>
      <c r="U14" s="275" t="s">
        <v>2425</v>
      </c>
    </row>
    <row r="15" spans="1:21" s="437" customFormat="1" ht="75" customHeight="1" x14ac:dyDescent="0.25">
      <c r="A15" s="768"/>
      <c r="B15" s="766"/>
      <c r="C15" s="757"/>
      <c r="D15" s="757"/>
      <c r="E15" s="671">
        <v>1.07</v>
      </c>
      <c r="F15" s="511" t="s">
        <v>2447</v>
      </c>
      <c r="G15" s="513"/>
      <c r="H15" s="619"/>
      <c r="I15" s="512"/>
      <c r="J15" s="532"/>
      <c r="K15" s="512">
        <v>0.5</v>
      </c>
      <c r="L15" s="532"/>
      <c r="M15" s="512">
        <v>1</v>
      </c>
      <c r="N15" s="532"/>
      <c r="O15" s="512">
        <f t="shared" si="0"/>
        <v>1.5</v>
      </c>
      <c r="P15" s="619">
        <f t="shared" si="1"/>
        <v>0</v>
      </c>
      <c r="Q15" s="275"/>
      <c r="R15" s="758"/>
      <c r="S15" s="275" t="s">
        <v>2448</v>
      </c>
      <c r="T15" s="757"/>
      <c r="U15" s="275" t="s">
        <v>2425</v>
      </c>
    </row>
    <row r="16" spans="1:21" s="437" customFormat="1" ht="72.75" customHeight="1" x14ac:dyDescent="0.25">
      <c r="A16" s="768"/>
      <c r="B16" s="766"/>
      <c r="C16" s="758"/>
      <c r="D16" s="758"/>
      <c r="E16" s="671">
        <v>1.08</v>
      </c>
      <c r="F16" s="511" t="s">
        <v>2449</v>
      </c>
      <c r="G16" s="513"/>
      <c r="H16" s="619"/>
      <c r="I16" s="512"/>
      <c r="J16" s="532"/>
      <c r="K16" s="512">
        <v>0</v>
      </c>
      <c r="L16" s="532"/>
      <c r="M16" s="512">
        <v>1</v>
      </c>
      <c r="N16" s="532"/>
      <c r="O16" s="512">
        <f t="shared" si="0"/>
        <v>1</v>
      </c>
      <c r="P16" s="619">
        <f t="shared" si="1"/>
        <v>0</v>
      </c>
      <c r="Q16" s="275"/>
      <c r="R16" s="275" t="s">
        <v>2450</v>
      </c>
      <c r="S16" s="275" t="s">
        <v>2451</v>
      </c>
      <c r="T16" s="758"/>
      <c r="U16" s="275" t="s">
        <v>2425</v>
      </c>
    </row>
    <row r="17" spans="1:21" s="437" customFormat="1" ht="104.25" customHeight="1" x14ac:dyDescent="0.25">
      <c r="A17" s="768"/>
      <c r="B17" s="766"/>
      <c r="C17" s="859" t="s">
        <v>2452</v>
      </c>
      <c r="D17" s="859" t="s">
        <v>2453</v>
      </c>
      <c r="E17" s="671">
        <v>1.0900000000000001</v>
      </c>
      <c r="F17" s="511" t="s">
        <v>2454</v>
      </c>
      <c r="G17" s="513">
        <v>0.5</v>
      </c>
      <c r="H17" s="619">
        <f>'5. ACTIVIDADES ESPECIALES'!D20</f>
        <v>900</v>
      </c>
      <c r="I17" s="512">
        <v>0.5</v>
      </c>
      <c r="J17" s="619">
        <f>'5. ACTIVIDADES ESPECIALES'!D30</f>
        <v>1800</v>
      </c>
      <c r="K17" s="512"/>
      <c r="L17" s="532"/>
      <c r="M17" s="512"/>
      <c r="N17" s="532"/>
      <c r="O17" s="512">
        <f t="shared" si="0"/>
        <v>1</v>
      </c>
      <c r="P17" s="619">
        <f t="shared" si="1"/>
        <v>2700</v>
      </c>
      <c r="Q17" s="275"/>
      <c r="R17" s="275" t="s">
        <v>2455</v>
      </c>
      <c r="S17" s="275" t="s">
        <v>2456</v>
      </c>
      <c r="T17" s="275" t="s">
        <v>2457</v>
      </c>
      <c r="U17" s="275" t="s">
        <v>2425</v>
      </c>
    </row>
    <row r="18" spans="1:21" s="437" customFormat="1" ht="104.25" customHeight="1" x14ac:dyDescent="0.25">
      <c r="A18" s="768"/>
      <c r="B18" s="766"/>
      <c r="C18" s="860"/>
      <c r="D18" s="860"/>
      <c r="E18" s="671">
        <v>1.1000000000000001</v>
      </c>
      <c r="F18" s="534" t="s">
        <v>2458</v>
      </c>
      <c r="G18" s="513">
        <v>0.5</v>
      </c>
      <c r="H18" s="619">
        <f>'5. ACTIVIDADES ESPECIALES'!D40</f>
        <v>900</v>
      </c>
      <c r="I18" s="512">
        <v>0.5</v>
      </c>
      <c r="J18" s="619">
        <f>'5. ACTIVIDADES ESPECIALES'!D50</f>
        <v>900</v>
      </c>
      <c r="K18" s="512"/>
      <c r="L18" s="532"/>
      <c r="M18" s="512"/>
      <c r="N18" s="532"/>
      <c r="O18" s="512">
        <f t="shared" si="0"/>
        <v>1</v>
      </c>
      <c r="P18" s="619">
        <f t="shared" si="1"/>
        <v>1800</v>
      </c>
      <c r="Q18" s="275"/>
      <c r="R18" s="275" t="s">
        <v>2459</v>
      </c>
      <c r="S18" s="275" t="s">
        <v>2460</v>
      </c>
      <c r="T18" s="275" t="s">
        <v>2461</v>
      </c>
      <c r="U18" s="275" t="s">
        <v>2425</v>
      </c>
    </row>
    <row r="19" spans="1:21" s="437" customFormat="1" ht="104.25" customHeight="1" x14ac:dyDescent="0.25">
      <c r="A19" s="768"/>
      <c r="B19" s="766"/>
      <c r="C19" s="860"/>
      <c r="D19" s="860"/>
      <c r="E19" s="671">
        <v>1.1100000000000001</v>
      </c>
      <c r="F19" s="534" t="s">
        <v>2462</v>
      </c>
      <c r="G19" s="513"/>
      <c r="H19" s="619"/>
      <c r="I19" s="512">
        <v>1</v>
      </c>
      <c r="J19" s="619">
        <f>'5. ACTIVIDADES ESPECIALES'!D60</f>
        <v>900</v>
      </c>
      <c r="K19" s="512"/>
      <c r="L19" s="532"/>
      <c r="M19" s="512"/>
      <c r="N19" s="532"/>
      <c r="O19" s="512">
        <f t="shared" si="0"/>
        <v>1</v>
      </c>
      <c r="P19" s="619">
        <f t="shared" si="1"/>
        <v>900</v>
      </c>
      <c r="Q19" s="275"/>
      <c r="R19" s="275" t="s">
        <v>2463</v>
      </c>
      <c r="S19" s="275" t="s">
        <v>2464</v>
      </c>
      <c r="T19" s="275" t="s">
        <v>2461</v>
      </c>
      <c r="U19" s="275" t="s">
        <v>2425</v>
      </c>
    </row>
    <row r="20" spans="1:21" s="437" customFormat="1" ht="104.25" customHeight="1" x14ac:dyDescent="0.25">
      <c r="A20" s="768"/>
      <c r="B20" s="766"/>
      <c r="C20" s="860"/>
      <c r="D20" s="860"/>
      <c r="E20" s="671">
        <v>1.1200000000000001</v>
      </c>
      <c r="F20" s="534" t="s">
        <v>2465</v>
      </c>
      <c r="G20" s="513"/>
      <c r="H20" s="619"/>
      <c r="I20" s="512">
        <v>1</v>
      </c>
      <c r="J20" s="532"/>
      <c r="K20" s="512"/>
      <c r="L20" s="532"/>
      <c r="M20" s="512"/>
      <c r="N20" s="532"/>
      <c r="O20" s="512">
        <f t="shared" si="0"/>
        <v>1</v>
      </c>
      <c r="P20" s="619">
        <f t="shared" si="1"/>
        <v>0</v>
      </c>
      <c r="Q20" s="275"/>
      <c r="R20" s="275" t="s">
        <v>2466</v>
      </c>
      <c r="S20" s="275" t="s">
        <v>2467</v>
      </c>
      <c r="T20" s="275" t="s">
        <v>2461</v>
      </c>
      <c r="U20" s="275" t="s">
        <v>2425</v>
      </c>
    </row>
    <row r="21" spans="1:21" s="437" customFormat="1" ht="104.25" customHeight="1" x14ac:dyDescent="0.25">
      <c r="A21" s="768"/>
      <c r="B21" s="766"/>
      <c r="C21" s="860"/>
      <c r="D21" s="860"/>
      <c r="E21" s="671">
        <v>1.1299999999999999</v>
      </c>
      <c r="F21" s="534" t="s">
        <v>2468</v>
      </c>
      <c r="G21" s="513">
        <v>1</v>
      </c>
      <c r="H21" s="619">
        <f>'5. ACTIVIDADES ESPECIALES'!D70</f>
        <v>900</v>
      </c>
      <c r="I21" s="512"/>
      <c r="J21" s="532"/>
      <c r="K21" s="512"/>
      <c r="L21" s="532"/>
      <c r="M21" s="512"/>
      <c r="N21" s="532"/>
      <c r="O21" s="512">
        <f t="shared" si="0"/>
        <v>1</v>
      </c>
      <c r="P21" s="619">
        <f t="shared" si="1"/>
        <v>900</v>
      </c>
      <c r="Q21" s="275"/>
      <c r="R21" s="275" t="s">
        <v>2469</v>
      </c>
      <c r="S21" s="275" t="s">
        <v>2470</v>
      </c>
      <c r="T21" s="275" t="s">
        <v>2461</v>
      </c>
      <c r="U21" s="275" t="s">
        <v>2425</v>
      </c>
    </row>
    <row r="22" spans="1:21" s="437" customFormat="1" ht="104.25" customHeight="1" x14ac:dyDescent="0.25">
      <c r="A22" s="768"/>
      <c r="B22" s="766"/>
      <c r="C22" s="860"/>
      <c r="D22" s="860"/>
      <c r="E22" s="671">
        <v>1.1399999999999999</v>
      </c>
      <c r="F22" s="534" t="s">
        <v>2471</v>
      </c>
      <c r="G22" s="513">
        <v>0.5</v>
      </c>
      <c r="H22" s="619"/>
      <c r="I22" s="512">
        <v>0.5</v>
      </c>
      <c r="J22" s="532"/>
      <c r="K22" s="512"/>
      <c r="L22" s="532"/>
      <c r="M22" s="512"/>
      <c r="N22" s="532"/>
      <c r="O22" s="512">
        <f t="shared" si="0"/>
        <v>1</v>
      </c>
      <c r="P22" s="619">
        <f t="shared" si="1"/>
        <v>0</v>
      </c>
      <c r="Q22" s="275"/>
      <c r="R22" s="275" t="s">
        <v>2472</v>
      </c>
      <c r="S22" s="275" t="s">
        <v>2473</v>
      </c>
      <c r="T22" s="275" t="s">
        <v>2474</v>
      </c>
      <c r="U22" s="275" t="s">
        <v>2425</v>
      </c>
    </row>
    <row r="23" spans="1:21" s="437" customFormat="1" ht="104.25" customHeight="1" x14ac:dyDescent="0.25">
      <c r="A23" s="768"/>
      <c r="B23" s="766"/>
      <c r="C23" s="860"/>
      <c r="D23" s="860"/>
      <c r="E23" s="671">
        <v>1.1499999999999999</v>
      </c>
      <c r="F23" s="534" t="s">
        <v>2475</v>
      </c>
      <c r="G23" s="513">
        <v>0.5</v>
      </c>
      <c r="H23" s="619"/>
      <c r="I23" s="512">
        <v>0.5</v>
      </c>
      <c r="J23" s="532"/>
      <c r="K23" s="512"/>
      <c r="L23" s="532"/>
      <c r="M23" s="512"/>
      <c r="N23" s="532"/>
      <c r="O23" s="512">
        <f t="shared" si="0"/>
        <v>1</v>
      </c>
      <c r="P23" s="619">
        <f t="shared" si="1"/>
        <v>0</v>
      </c>
      <c r="Q23" s="275"/>
      <c r="R23" s="275" t="s">
        <v>2476</v>
      </c>
      <c r="S23" s="275" t="s">
        <v>2477</v>
      </c>
      <c r="T23" s="756" t="s">
        <v>2461</v>
      </c>
      <c r="U23" s="275" t="s">
        <v>2425</v>
      </c>
    </row>
    <row r="24" spans="1:21" s="437" customFormat="1" ht="104.25" customHeight="1" x14ac:dyDescent="0.25">
      <c r="A24" s="768"/>
      <c r="B24" s="766"/>
      <c r="C24" s="860"/>
      <c r="D24" s="860"/>
      <c r="E24" s="671">
        <v>1.1599999999999999</v>
      </c>
      <c r="F24" s="534" t="s">
        <v>2478</v>
      </c>
      <c r="G24" s="513"/>
      <c r="H24" s="619"/>
      <c r="I24" s="512">
        <v>1</v>
      </c>
      <c r="J24" s="619">
        <f>'5. ACTIVIDADES ESPECIALES'!D80</f>
        <v>900</v>
      </c>
      <c r="K24" s="512"/>
      <c r="L24" s="532"/>
      <c r="M24" s="512"/>
      <c r="N24" s="532"/>
      <c r="O24" s="512">
        <f t="shared" si="0"/>
        <v>1</v>
      </c>
      <c r="P24" s="619">
        <f t="shared" si="1"/>
        <v>900</v>
      </c>
      <c r="Q24" s="275"/>
      <c r="R24" s="275" t="s">
        <v>2479</v>
      </c>
      <c r="S24" s="275" t="s">
        <v>2480</v>
      </c>
      <c r="T24" s="757"/>
      <c r="U24" s="275" t="s">
        <v>2425</v>
      </c>
    </row>
    <row r="25" spans="1:21" s="437" customFormat="1" ht="104.25" customHeight="1" x14ac:dyDescent="0.25">
      <c r="A25" s="768"/>
      <c r="B25" s="766"/>
      <c r="C25" s="860"/>
      <c r="D25" s="860"/>
      <c r="E25" s="671">
        <v>1.17</v>
      </c>
      <c r="F25" s="534" t="s">
        <v>2481</v>
      </c>
      <c r="G25" s="513"/>
      <c r="H25" s="619"/>
      <c r="I25" s="512">
        <v>1</v>
      </c>
      <c r="J25" s="619">
        <f>'5. ACTIVIDADES ESPECIALES'!D90</f>
        <v>900</v>
      </c>
      <c r="K25" s="512"/>
      <c r="L25" s="532"/>
      <c r="M25" s="512"/>
      <c r="N25" s="532"/>
      <c r="O25" s="512">
        <f t="shared" si="0"/>
        <v>1</v>
      </c>
      <c r="P25" s="619">
        <f t="shared" si="1"/>
        <v>900</v>
      </c>
      <c r="Q25" s="275"/>
      <c r="R25" s="275" t="s">
        <v>2482</v>
      </c>
      <c r="S25" s="275" t="s">
        <v>2483</v>
      </c>
      <c r="T25" s="757"/>
      <c r="U25" s="275" t="s">
        <v>2425</v>
      </c>
    </row>
    <row r="26" spans="1:21" s="437" customFormat="1" ht="104.25" customHeight="1" x14ac:dyDescent="0.25">
      <c r="A26" s="768"/>
      <c r="B26" s="766"/>
      <c r="C26" s="860"/>
      <c r="D26" s="860"/>
      <c r="E26" s="671">
        <v>1.18</v>
      </c>
      <c r="F26" s="534" t="s">
        <v>2484</v>
      </c>
      <c r="G26" s="513">
        <v>0.5</v>
      </c>
      <c r="H26" s="619">
        <f>'5. ACTIVIDADES ESPECIALES'!D100</f>
        <v>900</v>
      </c>
      <c r="I26" s="512">
        <v>0.5</v>
      </c>
      <c r="J26" s="619">
        <f>'5. ACTIVIDADES ESPECIALES'!D110</f>
        <v>900</v>
      </c>
      <c r="K26" s="512"/>
      <c r="L26" s="532"/>
      <c r="M26" s="512"/>
      <c r="N26" s="532"/>
      <c r="O26" s="512">
        <f t="shared" si="0"/>
        <v>1</v>
      </c>
      <c r="P26" s="619">
        <f t="shared" si="1"/>
        <v>1800</v>
      </c>
      <c r="Q26" s="275"/>
      <c r="R26" s="275" t="s">
        <v>2485</v>
      </c>
      <c r="S26" s="275" t="s">
        <v>2486</v>
      </c>
      <c r="T26" s="757"/>
      <c r="U26" s="275" t="s">
        <v>2425</v>
      </c>
    </row>
    <row r="27" spans="1:21" s="437" customFormat="1" ht="104.25" customHeight="1" x14ac:dyDescent="0.25">
      <c r="A27" s="768"/>
      <c r="B27" s="766"/>
      <c r="C27" s="860"/>
      <c r="D27" s="860"/>
      <c r="E27" s="671">
        <v>1.19</v>
      </c>
      <c r="F27" s="534" t="s">
        <v>2487</v>
      </c>
      <c r="G27" s="513"/>
      <c r="H27" s="619"/>
      <c r="I27" s="512">
        <v>1</v>
      </c>
      <c r="J27" s="532"/>
      <c r="K27" s="512"/>
      <c r="L27" s="532"/>
      <c r="M27" s="512"/>
      <c r="N27" s="532"/>
      <c r="O27" s="512">
        <f t="shared" si="0"/>
        <v>1</v>
      </c>
      <c r="P27" s="619">
        <f t="shared" si="1"/>
        <v>0</v>
      </c>
      <c r="Q27" s="275"/>
      <c r="R27" s="275" t="s">
        <v>2488</v>
      </c>
      <c r="S27" s="275" t="s">
        <v>2489</v>
      </c>
      <c r="T27" s="757"/>
      <c r="U27" s="275" t="s">
        <v>2425</v>
      </c>
    </row>
    <row r="28" spans="1:21" s="437" customFormat="1" ht="104.25" customHeight="1" x14ac:dyDescent="0.25">
      <c r="A28" s="768"/>
      <c r="B28" s="766"/>
      <c r="C28" s="861"/>
      <c r="D28" s="861"/>
      <c r="E28" s="671">
        <v>1.2</v>
      </c>
      <c r="F28" s="534" t="s">
        <v>2490</v>
      </c>
      <c r="G28" s="513">
        <v>0.5</v>
      </c>
      <c r="H28" s="619">
        <f>'5. ACTIVIDADES ESPECIALES'!D120</f>
        <v>900</v>
      </c>
      <c r="I28" s="512">
        <v>0.5</v>
      </c>
      <c r="J28" s="619">
        <f>'5. ACTIVIDADES ESPECIALES'!D130</f>
        <v>900</v>
      </c>
      <c r="K28" s="512"/>
      <c r="L28" s="532"/>
      <c r="M28" s="512"/>
      <c r="N28" s="532"/>
      <c r="O28" s="512">
        <f t="shared" si="0"/>
        <v>1</v>
      </c>
      <c r="P28" s="619">
        <f t="shared" si="1"/>
        <v>1800</v>
      </c>
      <c r="Q28" s="275"/>
      <c r="R28" s="275" t="s">
        <v>2491</v>
      </c>
      <c r="S28" s="275" t="s">
        <v>2492</v>
      </c>
      <c r="T28" s="758"/>
      <c r="U28" s="275" t="s">
        <v>2425</v>
      </c>
    </row>
    <row r="29" spans="1:21" s="437" customFormat="1" ht="104.25" customHeight="1" x14ac:dyDescent="0.25">
      <c r="A29" s="768"/>
      <c r="B29" s="766"/>
      <c r="C29" s="859" t="s">
        <v>2493</v>
      </c>
      <c r="D29" s="859" t="s">
        <v>2790</v>
      </c>
      <c r="E29" s="671">
        <v>1.21</v>
      </c>
      <c r="F29" s="535" t="s">
        <v>2494</v>
      </c>
      <c r="G29" s="513">
        <v>1</v>
      </c>
      <c r="H29" s="619"/>
      <c r="I29" s="512"/>
      <c r="J29" s="532"/>
      <c r="K29" s="512"/>
      <c r="L29" s="532"/>
      <c r="M29" s="512"/>
      <c r="N29" s="532"/>
      <c r="O29" s="512">
        <f t="shared" si="0"/>
        <v>1</v>
      </c>
      <c r="P29" s="619">
        <f t="shared" si="1"/>
        <v>0</v>
      </c>
      <c r="Q29" s="275"/>
      <c r="R29" s="275" t="s">
        <v>2495</v>
      </c>
      <c r="S29" s="275" t="s">
        <v>2496</v>
      </c>
      <c r="T29" s="756" t="s">
        <v>2497</v>
      </c>
      <c r="U29" s="275" t="s">
        <v>2498</v>
      </c>
    </row>
    <row r="30" spans="1:21" s="437" customFormat="1" ht="104.25" customHeight="1" x14ac:dyDescent="0.25">
      <c r="A30" s="768"/>
      <c r="B30" s="766"/>
      <c r="C30" s="860"/>
      <c r="D30" s="860"/>
      <c r="E30" s="671">
        <v>1.22</v>
      </c>
      <c r="F30" s="535" t="s">
        <v>2499</v>
      </c>
      <c r="G30" s="513"/>
      <c r="H30" s="619"/>
      <c r="I30" s="512">
        <v>1</v>
      </c>
      <c r="J30" s="619">
        <f>'2. CONTRATACION DE PERSONAL'!D10</f>
        <v>72000</v>
      </c>
      <c r="K30" s="512"/>
      <c r="L30" s="532"/>
      <c r="M30" s="512"/>
      <c r="N30" s="532"/>
      <c r="O30" s="512">
        <f t="shared" si="0"/>
        <v>1</v>
      </c>
      <c r="P30" s="619">
        <f t="shared" si="1"/>
        <v>72000</v>
      </c>
      <c r="Q30" s="275"/>
      <c r="R30" s="275" t="s">
        <v>2500</v>
      </c>
      <c r="S30" s="275" t="s">
        <v>2501</v>
      </c>
      <c r="T30" s="757"/>
      <c r="U30" s="275" t="s">
        <v>2498</v>
      </c>
    </row>
    <row r="31" spans="1:21" s="437" customFormat="1" ht="104.25" customHeight="1" x14ac:dyDescent="0.25">
      <c r="A31" s="768"/>
      <c r="B31" s="766"/>
      <c r="C31" s="860"/>
      <c r="D31" s="860"/>
      <c r="E31" s="671">
        <v>1.23</v>
      </c>
      <c r="F31" s="535" t="s">
        <v>1608</v>
      </c>
      <c r="G31" s="513"/>
      <c r="H31" s="619"/>
      <c r="I31" s="512">
        <v>0.5</v>
      </c>
      <c r="J31" s="532"/>
      <c r="K31" s="512">
        <v>0.5</v>
      </c>
      <c r="L31" s="532"/>
      <c r="M31" s="512"/>
      <c r="N31" s="532"/>
      <c r="O31" s="512">
        <f t="shared" si="0"/>
        <v>1</v>
      </c>
      <c r="P31" s="619">
        <f t="shared" si="1"/>
        <v>0</v>
      </c>
      <c r="Q31" s="275"/>
      <c r="R31" s="275" t="s">
        <v>2502</v>
      </c>
      <c r="S31" s="275" t="s">
        <v>2503</v>
      </c>
      <c r="T31" s="757"/>
      <c r="U31" s="275" t="s">
        <v>2498</v>
      </c>
    </row>
    <row r="32" spans="1:21" s="437" customFormat="1" ht="104.25" customHeight="1" x14ac:dyDescent="0.25">
      <c r="A32" s="768"/>
      <c r="B32" s="766"/>
      <c r="C32" s="860"/>
      <c r="D32" s="860"/>
      <c r="E32" s="671">
        <v>1.24</v>
      </c>
      <c r="F32" s="663" t="s">
        <v>2504</v>
      </c>
      <c r="G32" s="513"/>
      <c r="H32" s="619"/>
      <c r="I32" s="512">
        <v>0.5</v>
      </c>
      <c r="J32" s="619">
        <f>'5. ACTIVIDADES ESPECIALES'!D140</f>
        <v>600</v>
      </c>
      <c r="K32" s="512">
        <v>0.5</v>
      </c>
      <c r="L32" s="619">
        <f>'5. ACTIVIDADES ESPECIALES'!D150</f>
        <v>600</v>
      </c>
      <c r="M32" s="512"/>
      <c r="N32" s="532"/>
      <c r="O32" s="512">
        <f t="shared" si="0"/>
        <v>1</v>
      </c>
      <c r="P32" s="619">
        <f t="shared" si="1"/>
        <v>1200</v>
      </c>
      <c r="Q32" s="275"/>
      <c r="R32" s="275" t="s">
        <v>2505</v>
      </c>
      <c r="S32" s="275" t="s">
        <v>2506</v>
      </c>
      <c r="T32" s="757"/>
      <c r="U32" s="275" t="s">
        <v>2498</v>
      </c>
    </row>
    <row r="33" spans="1:21" s="437" customFormat="1" ht="104.25" customHeight="1" x14ac:dyDescent="0.25">
      <c r="A33" s="768"/>
      <c r="B33" s="766"/>
      <c r="C33" s="860"/>
      <c r="D33" s="860"/>
      <c r="E33" s="671">
        <v>1.25</v>
      </c>
      <c r="F33" s="664" t="s">
        <v>2507</v>
      </c>
      <c r="G33" s="513"/>
      <c r="H33" s="619"/>
      <c r="I33" s="512">
        <v>0.5</v>
      </c>
      <c r="J33" s="619">
        <f>'5. ACTIVIDADES ESPECIALES'!D160</f>
        <v>300</v>
      </c>
      <c r="K33" s="512">
        <v>0.5</v>
      </c>
      <c r="L33" s="619">
        <f>'5. ACTIVIDADES ESPECIALES'!D170</f>
        <v>300</v>
      </c>
      <c r="M33" s="512"/>
      <c r="N33" s="532"/>
      <c r="O33" s="512">
        <f t="shared" si="0"/>
        <v>1</v>
      </c>
      <c r="P33" s="619">
        <f t="shared" si="1"/>
        <v>600</v>
      </c>
      <c r="Q33" s="275"/>
      <c r="R33" s="275" t="s">
        <v>2508</v>
      </c>
      <c r="S33" s="275" t="s">
        <v>2509</v>
      </c>
      <c r="T33" s="757"/>
      <c r="U33" s="275" t="s">
        <v>2498</v>
      </c>
    </row>
    <row r="34" spans="1:21" s="437" customFormat="1" ht="104.25" customHeight="1" x14ac:dyDescent="0.25">
      <c r="A34" s="768"/>
      <c r="B34" s="766"/>
      <c r="C34" s="860"/>
      <c r="D34" s="860"/>
      <c r="E34" s="671">
        <v>1.26</v>
      </c>
      <c r="F34" s="664" t="s">
        <v>2510</v>
      </c>
      <c r="G34" s="513"/>
      <c r="H34" s="619"/>
      <c r="I34" s="512"/>
      <c r="J34" s="532"/>
      <c r="K34" s="512">
        <v>1</v>
      </c>
      <c r="L34" s="619">
        <f>'5. ACTIVIDADES ESPECIALES'!D180</f>
        <v>300</v>
      </c>
      <c r="M34" s="512"/>
      <c r="N34" s="532"/>
      <c r="O34" s="512">
        <f t="shared" si="0"/>
        <v>1</v>
      </c>
      <c r="P34" s="619">
        <f t="shared" si="1"/>
        <v>300</v>
      </c>
      <c r="Q34" s="275"/>
      <c r="R34" s="275" t="s">
        <v>2511</v>
      </c>
      <c r="S34" s="275" t="s">
        <v>2512</v>
      </c>
      <c r="T34" s="757"/>
      <c r="U34" s="275" t="s">
        <v>2498</v>
      </c>
    </row>
    <row r="35" spans="1:21" s="437" customFormat="1" ht="104.25" customHeight="1" x14ac:dyDescent="0.25">
      <c r="A35" s="768"/>
      <c r="B35" s="766"/>
      <c r="C35" s="860"/>
      <c r="D35" s="860"/>
      <c r="E35" s="671">
        <v>1.27</v>
      </c>
      <c r="F35" s="664" t="s">
        <v>2513</v>
      </c>
      <c r="G35" s="513"/>
      <c r="H35" s="619"/>
      <c r="I35" s="512"/>
      <c r="J35" s="532"/>
      <c r="K35" s="512">
        <v>1</v>
      </c>
      <c r="L35" s="532"/>
      <c r="M35" s="512"/>
      <c r="N35" s="532"/>
      <c r="O35" s="512">
        <f t="shared" si="0"/>
        <v>1</v>
      </c>
      <c r="P35" s="619">
        <f t="shared" si="1"/>
        <v>0</v>
      </c>
      <c r="Q35" s="275"/>
      <c r="R35" s="275" t="s">
        <v>2514</v>
      </c>
      <c r="S35" s="275" t="s">
        <v>2515</v>
      </c>
      <c r="T35" s="757"/>
      <c r="U35" s="275" t="s">
        <v>2498</v>
      </c>
    </row>
    <row r="36" spans="1:21" s="437" customFormat="1" ht="104.25" customHeight="1" x14ac:dyDescent="0.25">
      <c r="A36" s="768"/>
      <c r="B36" s="766"/>
      <c r="C36" s="860"/>
      <c r="D36" s="860"/>
      <c r="E36" s="671">
        <v>1.28</v>
      </c>
      <c r="F36" s="664" t="s">
        <v>2516</v>
      </c>
      <c r="G36" s="513"/>
      <c r="H36" s="619"/>
      <c r="I36" s="512"/>
      <c r="J36" s="532"/>
      <c r="K36" s="512">
        <v>1</v>
      </c>
      <c r="L36" s="619">
        <f>'5. ACTIVIDADES ESPECIALES'!D189</f>
        <v>300</v>
      </c>
      <c r="M36" s="512"/>
      <c r="N36" s="532"/>
      <c r="O36" s="512">
        <f t="shared" si="0"/>
        <v>1</v>
      </c>
      <c r="P36" s="619">
        <f t="shared" si="1"/>
        <v>300</v>
      </c>
      <c r="Q36" s="275"/>
      <c r="R36" s="275" t="s">
        <v>2517</v>
      </c>
      <c r="S36" s="275" t="s">
        <v>2518</v>
      </c>
      <c r="T36" s="757"/>
      <c r="U36" s="275" t="s">
        <v>2498</v>
      </c>
    </row>
    <row r="37" spans="1:21" s="437" customFormat="1" ht="104.25" customHeight="1" x14ac:dyDescent="0.25">
      <c r="A37" s="768"/>
      <c r="B37" s="766"/>
      <c r="C37" s="860"/>
      <c r="D37" s="860"/>
      <c r="E37" s="671">
        <v>1.29</v>
      </c>
      <c r="F37" s="673" t="s">
        <v>2519</v>
      </c>
      <c r="G37" s="513"/>
      <c r="H37" s="619"/>
      <c r="I37" s="512">
        <v>0.5</v>
      </c>
      <c r="J37" s="532"/>
      <c r="K37" s="512">
        <v>0.5</v>
      </c>
      <c r="L37" s="532"/>
      <c r="M37" s="512"/>
      <c r="N37" s="532"/>
      <c r="O37" s="512">
        <f t="shared" si="0"/>
        <v>1</v>
      </c>
      <c r="P37" s="619">
        <f t="shared" si="1"/>
        <v>0</v>
      </c>
      <c r="Q37" s="275"/>
      <c r="R37" s="275" t="s">
        <v>2472</v>
      </c>
      <c r="S37" s="275" t="s">
        <v>2473</v>
      </c>
      <c r="T37" s="757"/>
      <c r="U37" s="275" t="s">
        <v>2498</v>
      </c>
    </row>
    <row r="38" spans="1:21" s="437" customFormat="1" ht="104.25" customHeight="1" x14ac:dyDescent="0.25">
      <c r="A38" s="768"/>
      <c r="B38" s="766"/>
      <c r="C38" s="860"/>
      <c r="D38" s="860"/>
      <c r="E38" s="671">
        <v>1.3</v>
      </c>
      <c r="F38" s="673" t="s">
        <v>2520</v>
      </c>
      <c r="G38" s="513"/>
      <c r="H38" s="619"/>
      <c r="I38" s="512">
        <v>0.5</v>
      </c>
      <c r="J38" s="532"/>
      <c r="K38" s="512">
        <v>0.5</v>
      </c>
      <c r="L38" s="532"/>
      <c r="M38" s="512"/>
      <c r="N38" s="532"/>
      <c r="O38" s="512">
        <f t="shared" si="0"/>
        <v>1</v>
      </c>
      <c r="P38" s="619">
        <f t="shared" si="1"/>
        <v>0</v>
      </c>
      <c r="Q38" s="275"/>
      <c r="R38" s="275" t="s">
        <v>2476</v>
      </c>
      <c r="S38" s="275" t="s">
        <v>2477</v>
      </c>
      <c r="T38" s="757"/>
      <c r="U38" s="275" t="s">
        <v>2498</v>
      </c>
    </row>
    <row r="39" spans="1:21" s="437" customFormat="1" ht="104.25" customHeight="1" x14ac:dyDescent="0.25">
      <c r="A39" s="768"/>
      <c r="B39" s="766"/>
      <c r="C39" s="860"/>
      <c r="D39" s="860"/>
      <c r="E39" s="671">
        <v>1.31</v>
      </c>
      <c r="F39" s="664" t="s">
        <v>2521</v>
      </c>
      <c r="G39" s="513"/>
      <c r="H39" s="619"/>
      <c r="I39" s="512"/>
      <c r="J39" s="532"/>
      <c r="K39" s="512">
        <v>1</v>
      </c>
      <c r="L39" s="619">
        <f>'5. ACTIVIDADES ESPECIALES'!D198</f>
        <v>300</v>
      </c>
      <c r="M39" s="512"/>
      <c r="N39" s="532"/>
      <c r="O39" s="512">
        <f t="shared" si="0"/>
        <v>1</v>
      </c>
      <c r="P39" s="619">
        <f t="shared" si="1"/>
        <v>300</v>
      </c>
      <c r="Q39" s="275"/>
      <c r="R39" s="275" t="s">
        <v>2522</v>
      </c>
      <c r="S39" s="275" t="s">
        <v>2523</v>
      </c>
      <c r="T39" s="757"/>
      <c r="U39" s="275" t="s">
        <v>2498</v>
      </c>
    </row>
    <row r="40" spans="1:21" s="437" customFormat="1" ht="104.25" customHeight="1" x14ac:dyDescent="0.25">
      <c r="A40" s="768"/>
      <c r="B40" s="766"/>
      <c r="C40" s="860"/>
      <c r="D40" s="860"/>
      <c r="E40" s="671">
        <v>1.32</v>
      </c>
      <c r="F40" s="664" t="s">
        <v>2524</v>
      </c>
      <c r="G40" s="513"/>
      <c r="H40" s="619"/>
      <c r="I40" s="512"/>
      <c r="J40" s="532"/>
      <c r="K40" s="512">
        <v>1</v>
      </c>
      <c r="L40" s="619">
        <f>'5. ACTIVIDADES ESPECIALES'!D207</f>
        <v>300</v>
      </c>
      <c r="M40" s="512"/>
      <c r="N40" s="532"/>
      <c r="O40" s="512">
        <f t="shared" si="0"/>
        <v>1</v>
      </c>
      <c r="P40" s="619">
        <f t="shared" si="1"/>
        <v>300</v>
      </c>
      <c r="Q40" s="275"/>
      <c r="R40" s="275" t="s">
        <v>2525</v>
      </c>
      <c r="S40" s="275" t="s">
        <v>2526</v>
      </c>
      <c r="T40" s="757"/>
      <c r="U40" s="275" t="s">
        <v>2498</v>
      </c>
    </row>
    <row r="41" spans="1:21" s="437" customFormat="1" ht="104.25" customHeight="1" x14ac:dyDescent="0.25">
      <c r="A41" s="768"/>
      <c r="B41" s="766"/>
      <c r="C41" s="860"/>
      <c r="D41" s="860"/>
      <c r="E41" s="671">
        <v>1.33</v>
      </c>
      <c r="F41" s="547" t="s">
        <v>2527</v>
      </c>
      <c r="G41" s="513"/>
      <c r="H41" s="619"/>
      <c r="I41" s="512">
        <v>0.5</v>
      </c>
      <c r="J41" s="619">
        <f>'5. ACTIVIDADES ESPECIALES'!D216</f>
        <v>300</v>
      </c>
      <c r="K41" s="512">
        <v>0.5</v>
      </c>
      <c r="L41" s="619">
        <f>'5. ACTIVIDADES ESPECIALES'!D225</f>
        <v>300</v>
      </c>
      <c r="M41" s="512"/>
      <c r="N41" s="532"/>
      <c r="O41" s="512">
        <f t="shared" si="0"/>
        <v>1</v>
      </c>
      <c r="P41" s="619">
        <f t="shared" si="1"/>
        <v>600</v>
      </c>
      <c r="Q41" s="275"/>
      <c r="R41" s="275" t="s">
        <v>2485</v>
      </c>
      <c r="S41" s="275" t="s">
        <v>2486</v>
      </c>
      <c r="T41" s="757"/>
      <c r="U41" s="275" t="s">
        <v>2498</v>
      </c>
    </row>
    <row r="42" spans="1:21" s="437" customFormat="1" ht="104.25" customHeight="1" x14ac:dyDescent="0.25">
      <c r="A42" s="768"/>
      <c r="B42" s="766"/>
      <c r="C42" s="860"/>
      <c r="D42" s="860"/>
      <c r="E42" s="671">
        <v>1.34</v>
      </c>
      <c r="F42" s="664" t="s">
        <v>2528</v>
      </c>
      <c r="G42" s="513"/>
      <c r="H42" s="619"/>
      <c r="I42" s="512"/>
      <c r="J42" s="532"/>
      <c r="K42" s="512">
        <v>1</v>
      </c>
      <c r="L42" s="532"/>
      <c r="M42" s="512"/>
      <c r="N42" s="532"/>
      <c r="O42" s="512">
        <f t="shared" si="0"/>
        <v>1</v>
      </c>
      <c r="P42" s="619">
        <f t="shared" si="1"/>
        <v>0</v>
      </c>
      <c r="Q42" s="275"/>
      <c r="R42" s="275" t="s">
        <v>2529</v>
      </c>
      <c r="S42" s="275" t="s">
        <v>2530</v>
      </c>
      <c r="T42" s="757"/>
      <c r="U42" s="275" t="s">
        <v>2498</v>
      </c>
    </row>
    <row r="43" spans="1:21" s="437" customFormat="1" ht="104.25" customHeight="1" x14ac:dyDescent="0.25">
      <c r="A43" s="768"/>
      <c r="B43" s="766"/>
      <c r="C43" s="861"/>
      <c r="D43" s="861"/>
      <c r="E43" s="671">
        <v>1.35</v>
      </c>
      <c r="F43" s="664" t="s">
        <v>2531</v>
      </c>
      <c r="G43" s="513"/>
      <c r="H43" s="619"/>
      <c r="I43" s="512">
        <v>0.5</v>
      </c>
      <c r="J43" s="619">
        <f>'5. ACTIVIDADES ESPECIALES'!D234</f>
        <v>300</v>
      </c>
      <c r="K43" s="512">
        <v>0.5</v>
      </c>
      <c r="L43" s="619">
        <f>'5. ACTIVIDADES ESPECIALES'!D243</f>
        <v>300</v>
      </c>
      <c r="M43" s="512"/>
      <c r="N43" s="532"/>
      <c r="O43" s="512">
        <f t="shared" si="0"/>
        <v>1</v>
      </c>
      <c r="P43" s="619">
        <f t="shared" si="1"/>
        <v>600</v>
      </c>
      <c r="Q43" s="275"/>
      <c r="R43" s="275" t="s">
        <v>2491</v>
      </c>
      <c r="S43" s="275" t="s">
        <v>2492</v>
      </c>
      <c r="T43" s="758"/>
      <c r="U43" s="275" t="s">
        <v>2498</v>
      </c>
    </row>
    <row r="44" spans="1:21" s="437" customFormat="1" ht="104.25" customHeight="1" x14ac:dyDescent="0.25">
      <c r="A44" s="768"/>
      <c r="B44" s="766"/>
      <c r="C44" s="859" t="s">
        <v>2532</v>
      </c>
      <c r="D44" s="859" t="s">
        <v>2533</v>
      </c>
      <c r="E44" s="671">
        <v>1.36</v>
      </c>
      <c r="F44" s="665" t="s">
        <v>2534</v>
      </c>
      <c r="G44" s="513">
        <v>1</v>
      </c>
      <c r="H44" s="619"/>
      <c r="I44" s="512"/>
      <c r="J44" s="532"/>
      <c r="K44" s="512"/>
      <c r="L44" s="532"/>
      <c r="M44" s="512"/>
      <c r="N44" s="532"/>
      <c r="O44" s="512">
        <f t="shared" si="0"/>
        <v>1</v>
      </c>
      <c r="P44" s="619">
        <f t="shared" si="1"/>
        <v>0</v>
      </c>
      <c r="Q44" s="275"/>
      <c r="R44" s="275" t="s">
        <v>2495</v>
      </c>
      <c r="S44" s="275" t="s">
        <v>2496</v>
      </c>
      <c r="T44" s="756" t="s">
        <v>2535</v>
      </c>
      <c r="U44" s="275" t="s">
        <v>2536</v>
      </c>
    </row>
    <row r="45" spans="1:21" s="437" customFormat="1" ht="104.25" customHeight="1" x14ac:dyDescent="0.25">
      <c r="A45" s="768"/>
      <c r="B45" s="766"/>
      <c r="C45" s="860"/>
      <c r="D45" s="860"/>
      <c r="E45" s="671">
        <v>1.37</v>
      </c>
      <c r="F45" s="665" t="s">
        <v>2537</v>
      </c>
      <c r="G45" s="513"/>
      <c r="H45" s="619"/>
      <c r="I45" s="512">
        <v>1</v>
      </c>
      <c r="J45" s="619">
        <f>'2. CONTRATACION DE PERSONAL'!D20</f>
        <v>72000</v>
      </c>
      <c r="K45" s="512"/>
      <c r="L45" s="532"/>
      <c r="M45" s="512"/>
      <c r="N45" s="532"/>
      <c r="O45" s="512">
        <f t="shared" si="0"/>
        <v>1</v>
      </c>
      <c r="P45" s="619">
        <f t="shared" si="1"/>
        <v>72000</v>
      </c>
      <c r="Q45" s="275"/>
      <c r="R45" s="275" t="s">
        <v>2538</v>
      </c>
      <c r="S45" s="275" t="s">
        <v>2501</v>
      </c>
      <c r="T45" s="757"/>
      <c r="U45" s="275" t="s">
        <v>2536</v>
      </c>
    </row>
    <row r="46" spans="1:21" s="437" customFormat="1" ht="104.25" customHeight="1" x14ac:dyDescent="0.25">
      <c r="A46" s="768"/>
      <c r="B46" s="766"/>
      <c r="C46" s="860"/>
      <c r="D46" s="860"/>
      <c r="E46" s="671">
        <v>1.38</v>
      </c>
      <c r="F46" s="666" t="s">
        <v>1609</v>
      </c>
      <c r="G46" s="513"/>
      <c r="H46" s="619"/>
      <c r="I46" s="512">
        <v>0.5</v>
      </c>
      <c r="J46" s="532"/>
      <c r="K46" s="512">
        <v>0.5</v>
      </c>
      <c r="L46" s="532"/>
      <c r="M46" s="512"/>
      <c r="N46" s="532"/>
      <c r="O46" s="512">
        <f t="shared" si="0"/>
        <v>1</v>
      </c>
      <c r="P46" s="619">
        <f t="shared" si="1"/>
        <v>0</v>
      </c>
      <c r="Q46" s="667"/>
      <c r="R46" s="275" t="s">
        <v>2502</v>
      </c>
      <c r="S46" s="275" t="s">
        <v>2503</v>
      </c>
      <c r="T46" s="757"/>
      <c r="U46" s="275" t="s">
        <v>2536</v>
      </c>
    </row>
    <row r="47" spans="1:21" s="437" customFormat="1" ht="104.25" customHeight="1" x14ac:dyDescent="0.25">
      <c r="A47" s="768"/>
      <c r="B47" s="766"/>
      <c r="C47" s="860"/>
      <c r="D47" s="860"/>
      <c r="E47" s="671">
        <v>1.39</v>
      </c>
      <c r="F47" s="668" t="s">
        <v>2539</v>
      </c>
      <c r="G47" s="513"/>
      <c r="H47" s="619"/>
      <c r="I47" s="512">
        <v>0.5</v>
      </c>
      <c r="J47" s="619">
        <f>'5. ACTIVIDADES ESPECIALES'!D253</f>
        <v>300</v>
      </c>
      <c r="K47" s="512">
        <v>0.5</v>
      </c>
      <c r="L47" s="619">
        <f>'5. ACTIVIDADES ESPECIALES'!D262</f>
        <v>300</v>
      </c>
      <c r="M47" s="512"/>
      <c r="N47" s="532"/>
      <c r="O47" s="512">
        <f t="shared" si="0"/>
        <v>1</v>
      </c>
      <c r="P47" s="619">
        <f t="shared" si="1"/>
        <v>600</v>
      </c>
      <c r="Q47" s="667"/>
      <c r="R47" s="275" t="s">
        <v>2505</v>
      </c>
      <c r="S47" s="275" t="s">
        <v>2506</v>
      </c>
      <c r="T47" s="757"/>
      <c r="U47" s="275" t="s">
        <v>2536</v>
      </c>
    </row>
    <row r="48" spans="1:21" s="437" customFormat="1" ht="104.25" customHeight="1" x14ac:dyDescent="0.25">
      <c r="A48" s="768"/>
      <c r="B48" s="766"/>
      <c r="C48" s="860"/>
      <c r="D48" s="860"/>
      <c r="E48" s="671">
        <v>1.4</v>
      </c>
      <c r="F48" s="665" t="s">
        <v>2540</v>
      </c>
      <c r="G48" s="513"/>
      <c r="H48" s="619"/>
      <c r="I48" s="512">
        <v>0.5</v>
      </c>
      <c r="J48" s="619">
        <f>'5. ACTIVIDADES ESPECIALES'!D271</f>
        <v>300</v>
      </c>
      <c r="K48" s="512">
        <v>0.5</v>
      </c>
      <c r="L48" s="619">
        <f>'5. ACTIVIDADES ESPECIALES'!D280</f>
        <v>300</v>
      </c>
      <c r="M48" s="512"/>
      <c r="N48" s="532"/>
      <c r="O48" s="512">
        <f t="shared" si="0"/>
        <v>1</v>
      </c>
      <c r="P48" s="619">
        <f t="shared" si="1"/>
        <v>600</v>
      </c>
      <c r="Q48" s="667"/>
      <c r="R48" s="275" t="s">
        <v>2508</v>
      </c>
      <c r="S48" s="275" t="s">
        <v>2509</v>
      </c>
      <c r="T48" s="757"/>
      <c r="U48" s="275" t="s">
        <v>2536</v>
      </c>
    </row>
    <row r="49" spans="1:21" s="437" customFormat="1" ht="104.25" customHeight="1" x14ac:dyDescent="0.25">
      <c r="A49" s="768"/>
      <c r="B49" s="766"/>
      <c r="C49" s="860"/>
      <c r="D49" s="860"/>
      <c r="E49" s="671">
        <v>1.41</v>
      </c>
      <c r="F49" s="665" t="s">
        <v>2541</v>
      </c>
      <c r="G49" s="513"/>
      <c r="H49" s="619"/>
      <c r="I49" s="512">
        <v>0.5</v>
      </c>
      <c r="J49" s="619">
        <f>'5. ACTIVIDADES ESPECIALES'!D289</f>
        <v>300</v>
      </c>
      <c r="K49" s="512">
        <v>0.5</v>
      </c>
      <c r="L49" s="619">
        <f>'5. ACTIVIDADES ESPECIALES'!D298</f>
        <v>300</v>
      </c>
      <c r="M49" s="512"/>
      <c r="N49" s="532"/>
      <c r="O49" s="512">
        <f t="shared" si="0"/>
        <v>1</v>
      </c>
      <c r="P49" s="619">
        <f t="shared" si="1"/>
        <v>600</v>
      </c>
      <c r="Q49" s="667"/>
      <c r="R49" s="275" t="s">
        <v>2511</v>
      </c>
      <c r="S49" s="275" t="s">
        <v>2512</v>
      </c>
      <c r="T49" s="757"/>
      <c r="U49" s="275" t="s">
        <v>2536</v>
      </c>
    </row>
    <row r="50" spans="1:21" s="437" customFormat="1" ht="104.25" customHeight="1" x14ac:dyDescent="0.25">
      <c r="A50" s="768"/>
      <c r="B50" s="766"/>
      <c r="C50" s="860"/>
      <c r="D50" s="860"/>
      <c r="E50" s="671">
        <v>1.42</v>
      </c>
      <c r="F50" s="665" t="s">
        <v>2542</v>
      </c>
      <c r="G50" s="513"/>
      <c r="H50" s="619"/>
      <c r="I50" s="512"/>
      <c r="J50" s="532"/>
      <c r="K50" s="512">
        <v>1</v>
      </c>
      <c r="L50" s="532"/>
      <c r="M50" s="512"/>
      <c r="N50" s="532"/>
      <c r="O50" s="512">
        <f t="shared" si="0"/>
        <v>1</v>
      </c>
      <c r="P50" s="619">
        <f t="shared" si="1"/>
        <v>0</v>
      </c>
      <c r="Q50" s="667"/>
      <c r="R50" s="275" t="s">
        <v>2514</v>
      </c>
      <c r="S50" s="275" t="s">
        <v>2515</v>
      </c>
      <c r="T50" s="757"/>
      <c r="U50" s="275" t="s">
        <v>2536</v>
      </c>
    </row>
    <row r="51" spans="1:21" s="437" customFormat="1" ht="104.25" customHeight="1" x14ac:dyDescent="0.25">
      <c r="A51" s="768"/>
      <c r="B51" s="766"/>
      <c r="C51" s="860"/>
      <c r="D51" s="860"/>
      <c r="E51" s="671">
        <v>1.43</v>
      </c>
      <c r="F51" s="665" t="s">
        <v>2543</v>
      </c>
      <c r="G51" s="513"/>
      <c r="H51" s="619"/>
      <c r="I51" s="512"/>
      <c r="J51" s="532"/>
      <c r="K51" s="512">
        <v>1</v>
      </c>
      <c r="L51" s="619">
        <f>'5. ACTIVIDADES ESPECIALES'!D307</f>
        <v>300</v>
      </c>
      <c r="M51" s="512"/>
      <c r="N51" s="532"/>
      <c r="O51" s="512">
        <f t="shared" si="0"/>
        <v>1</v>
      </c>
      <c r="P51" s="619">
        <f t="shared" si="1"/>
        <v>300</v>
      </c>
      <c r="Q51" s="667"/>
      <c r="R51" s="275" t="s">
        <v>2517</v>
      </c>
      <c r="S51" s="275" t="s">
        <v>2518</v>
      </c>
      <c r="T51" s="757"/>
      <c r="U51" s="275" t="s">
        <v>2536</v>
      </c>
    </row>
    <row r="52" spans="1:21" s="437" customFormat="1" ht="104.25" customHeight="1" x14ac:dyDescent="0.25">
      <c r="A52" s="768"/>
      <c r="B52" s="766"/>
      <c r="C52" s="860"/>
      <c r="D52" s="860"/>
      <c r="E52" s="671">
        <v>1.44</v>
      </c>
      <c r="F52" s="665" t="s">
        <v>2544</v>
      </c>
      <c r="G52" s="513"/>
      <c r="H52" s="619"/>
      <c r="I52" s="512">
        <v>0.5</v>
      </c>
      <c r="J52" s="532"/>
      <c r="K52" s="512">
        <v>0.5</v>
      </c>
      <c r="L52" s="532"/>
      <c r="M52" s="512"/>
      <c r="N52" s="532"/>
      <c r="O52" s="512">
        <f t="shared" si="0"/>
        <v>1</v>
      </c>
      <c r="P52" s="619">
        <f t="shared" si="1"/>
        <v>0</v>
      </c>
      <c r="Q52" s="667"/>
      <c r="R52" s="275" t="s">
        <v>2472</v>
      </c>
      <c r="S52" s="275" t="s">
        <v>2473</v>
      </c>
      <c r="T52" s="757"/>
      <c r="U52" s="275" t="s">
        <v>2536</v>
      </c>
    </row>
    <row r="53" spans="1:21" s="437" customFormat="1" ht="104.25" customHeight="1" x14ac:dyDescent="0.25">
      <c r="A53" s="768"/>
      <c r="B53" s="766"/>
      <c r="C53" s="860"/>
      <c r="D53" s="860"/>
      <c r="E53" s="671">
        <v>1.45</v>
      </c>
      <c r="F53" s="665" t="s">
        <v>2545</v>
      </c>
      <c r="G53" s="513"/>
      <c r="H53" s="619"/>
      <c r="I53" s="512">
        <v>0.5</v>
      </c>
      <c r="J53" s="532"/>
      <c r="K53" s="512">
        <v>0.5</v>
      </c>
      <c r="L53" s="532"/>
      <c r="M53" s="512"/>
      <c r="N53" s="532"/>
      <c r="O53" s="512">
        <f t="shared" si="0"/>
        <v>1</v>
      </c>
      <c r="P53" s="619">
        <f t="shared" si="1"/>
        <v>0</v>
      </c>
      <c r="Q53" s="667"/>
      <c r="R53" s="275" t="s">
        <v>2476</v>
      </c>
      <c r="S53" s="275" t="s">
        <v>2477</v>
      </c>
      <c r="T53" s="757"/>
      <c r="U53" s="275" t="s">
        <v>2536</v>
      </c>
    </row>
    <row r="54" spans="1:21" s="437" customFormat="1" ht="104.25" customHeight="1" x14ac:dyDescent="0.25">
      <c r="A54" s="768"/>
      <c r="B54" s="766"/>
      <c r="C54" s="860"/>
      <c r="D54" s="860"/>
      <c r="E54" s="671">
        <v>1.46</v>
      </c>
      <c r="F54" s="665" t="s">
        <v>2546</v>
      </c>
      <c r="G54" s="513"/>
      <c r="H54" s="619"/>
      <c r="I54" s="512"/>
      <c r="J54" s="532"/>
      <c r="K54" s="512">
        <v>1</v>
      </c>
      <c r="L54" s="619">
        <f>'5. ACTIVIDADES ESPECIALES'!D316</f>
        <v>300</v>
      </c>
      <c r="M54" s="512"/>
      <c r="N54" s="532"/>
      <c r="O54" s="512">
        <f t="shared" si="0"/>
        <v>1</v>
      </c>
      <c r="P54" s="619">
        <f t="shared" si="1"/>
        <v>300</v>
      </c>
      <c r="Q54" s="667"/>
      <c r="R54" s="275" t="s">
        <v>2522</v>
      </c>
      <c r="S54" s="275" t="s">
        <v>2523</v>
      </c>
      <c r="T54" s="757"/>
      <c r="U54" s="275" t="s">
        <v>2536</v>
      </c>
    </row>
    <row r="55" spans="1:21" s="437" customFormat="1" ht="104.25" customHeight="1" x14ac:dyDescent="0.25">
      <c r="A55" s="768"/>
      <c r="B55" s="766"/>
      <c r="C55" s="860"/>
      <c r="D55" s="860"/>
      <c r="E55" s="671">
        <v>1.47</v>
      </c>
      <c r="F55" s="665" t="s">
        <v>2547</v>
      </c>
      <c r="G55" s="513"/>
      <c r="H55" s="619"/>
      <c r="I55" s="512"/>
      <c r="J55" s="532"/>
      <c r="K55" s="512">
        <v>1</v>
      </c>
      <c r="L55" s="619">
        <f>'5. ACTIVIDADES ESPECIALES'!D325</f>
        <v>300</v>
      </c>
      <c r="M55" s="512"/>
      <c r="N55" s="532"/>
      <c r="O55" s="512">
        <f t="shared" si="0"/>
        <v>1</v>
      </c>
      <c r="P55" s="619">
        <f t="shared" si="1"/>
        <v>300</v>
      </c>
      <c r="Q55" s="667"/>
      <c r="R55" s="275" t="s">
        <v>2525</v>
      </c>
      <c r="S55" s="275" t="s">
        <v>2526</v>
      </c>
      <c r="T55" s="757"/>
      <c r="U55" s="275" t="s">
        <v>2536</v>
      </c>
    </row>
    <row r="56" spans="1:21" s="437" customFormat="1" ht="104.25" customHeight="1" x14ac:dyDescent="0.25">
      <c r="A56" s="768"/>
      <c r="B56" s="766"/>
      <c r="C56" s="860"/>
      <c r="D56" s="860"/>
      <c r="E56" s="671">
        <v>1.48</v>
      </c>
      <c r="F56" s="665" t="s">
        <v>2548</v>
      </c>
      <c r="G56" s="513"/>
      <c r="H56" s="619"/>
      <c r="I56" s="512"/>
      <c r="J56" s="532"/>
      <c r="K56" s="512">
        <v>1</v>
      </c>
      <c r="L56" s="619">
        <f>'5. ACTIVIDADES ESPECIALES'!D334</f>
        <v>300</v>
      </c>
      <c r="M56" s="512"/>
      <c r="N56" s="532"/>
      <c r="O56" s="512">
        <f t="shared" si="0"/>
        <v>1</v>
      </c>
      <c r="P56" s="619">
        <f t="shared" si="1"/>
        <v>300</v>
      </c>
      <c r="Q56" s="667"/>
      <c r="R56" s="275" t="s">
        <v>2529</v>
      </c>
      <c r="S56" s="275" t="s">
        <v>2530</v>
      </c>
      <c r="T56" s="757"/>
      <c r="U56" s="275" t="s">
        <v>2536</v>
      </c>
    </row>
    <row r="57" spans="1:21" s="437" customFormat="1" ht="104.25" customHeight="1" x14ac:dyDescent="0.25">
      <c r="A57" s="768"/>
      <c r="B57" s="766"/>
      <c r="C57" s="861"/>
      <c r="D57" s="861"/>
      <c r="E57" s="671">
        <v>1.49</v>
      </c>
      <c r="F57" s="665" t="s">
        <v>2549</v>
      </c>
      <c r="G57" s="513"/>
      <c r="H57" s="619"/>
      <c r="I57" s="512">
        <v>0.5</v>
      </c>
      <c r="J57" s="619">
        <f>'5. ACTIVIDADES ESPECIALES'!D343</f>
        <v>300</v>
      </c>
      <c r="K57" s="512">
        <v>0.5</v>
      </c>
      <c r="L57" s="619">
        <f>'5. ACTIVIDADES ESPECIALES'!D352</f>
        <v>300</v>
      </c>
      <c r="M57" s="512"/>
      <c r="N57" s="532"/>
      <c r="O57" s="512">
        <f t="shared" si="0"/>
        <v>1</v>
      </c>
      <c r="P57" s="619">
        <f t="shared" si="1"/>
        <v>600</v>
      </c>
      <c r="Q57" s="667"/>
      <c r="R57" s="275" t="s">
        <v>2491</v>
      </c>
      <c r="S57" s="275" t="s">
        <v>2492</v>
      </c>
      <c r="T57" s="758"/>
      <c r="U57" s="275" t="s">
        <v>2536</v>
      </c>
    </row>
    <row r="58" spans="1:21" s="437" customFormat="1" ht="104.25" customHeight="1" x14ac:dyDescent="0.25">
      <c r="A58" s="768"/>
      <c r="B58" s="766"/>
      <c r="C58" s="859" t="s">
        <v>2550</v>
      </c>
      <c r="D58" s="859" t="s">
        <v>2791</v>
      </c>
      <c r="E58" s="671">
        <v>1.5</v>
      </c>
      <c r="F58" s="547" t="s">
        <v>2551</v>
      </c>
      <c r="G58" s="513">
        <v>0.2</v>
      </c>
      <c r="H58" s="619">
        <f>'5. ACTIVIDADES ESPECIALES'!D361</f>
        <v>900</v>
      </c>
      <c r="I58" s="512">
        <v>0.4</v>
      </c>
      <c r="J58" s="619">
        <f>'5. ACTIVIDADES ESPECIALES'!D370</f>
        <v>1800</v>
      </c>
      <c r="K58" s="512">
        <v>0.4</v>
      </c>
      <c r="L58" s="619">
        <f>'5. ACTIVIDADES ESPECIALES'!D379</f>
        <v>1800</v>
      </c>
      <c r="M58" s="512"/>
      <c r="N58" s="532"/>
      <c r="O58" s="512">
        <f t="shared" si="0"/>
        <v>1</v>
      </c>
      <c r="P58" s="619">
        <f t="shared" si="1"/>
        <v>4500</v>
      </c>
      <c r="Q58" s="667"/>
      <c r="R58" s="275" t="s">
        <v>2552</v>
      </c>
      <c r="S58" s="275" t="s">
        <v>2553</v>
      </c>
      <c r="T58" s="669" t="s">
        <v>2457</v>
      </c>
      <c r="U58" s="275" t="s">
        <v>2425</v>
      </c>
    </row>
    <row r="59" spans="1:21" s="437" customFormat="1" ht="104.25" customHeight="1" x14ac:dyDescent="0.25">
      <c r="A59" s="768"/>
      <c r="B59" s="766"/>
      <c r="C59" s="860"/>
      <c r="D59" s="860"/>
      <c r="E59" s="671">
        <v>1.51</v>
      </c>
      <c r="F59" s="547" t="s">
        <v>2554</v>
      </c>
      <c r="G59" s="513"/>
      <c r="H59" s="619"/>
      <c r="I59" s="512"/>
      <c r="J59" s="532"/>
      <c r="K59" s="512">
        <v>1</v>
      </c>
      <c r="L59" s="619">
        <f>'5. ACTIVIDADES ESPECIALES'!D388</f>
        <v>8800</v>
      </c>
      <c r="M59" s="512"/>
      <c r="N59" s="532"/>
      <c r="O59" s="512">
        <f t="shared" si="0"/>
        <v>1</v>
      </c>
      <c r="P59" s="619">
        <f t="shared" si="1"/>
        <v>8800</v>
      </c>
      <c r="Q59" s="667"/>
      <c r="R59" s="275" t="s">
        <v>2555</v>
      </c>
      <c r="S59" s="275" t="s">
        <v>2556</v>
      </c>
      <c r="T59" s="669" t="s">
        <v>2457</v>
      </c>
      <c r="U59" s="275" t="s">
        <v>2425</v>
      </c>
    </row>
    <row r="60" spans="1:21" s="437" customFormat="1" ht="104.25" customHeight="1" x14ac:dyDescent="0.25">
      <c r="A60" s="768"/>
      <c r="B60" s="766"/>
      <c r="C60" s="860"/>
      <c r="D60" s="860"/>
      <c r="E60" s="671">
        <v>1.52</v>
      </c>
      <c r="F60" s="547" t="s">
        <v>1610</v>
      </c>
      <c r="G60" s="513"/>
      <c r="H60" s="619"/>
      <c r="I60" s="512"/>
      <c r="J60" s="532"/>
      <c r="K60" s="512"/>
      <c r="L60" s="532"/>
      <c r="M60" s="512">
        <v>1</v>
      </c>
      <c r="N60" s="532"/>
      <c r="O60" s="512">
        <f t="shared" si="0"/>
        <v>1</v>
      </c>
      <c r="P60" s="619">
        <f t="shared" si="1"/>
        <v>0</v>
      </c>
      <c r="Q60" s="667"/>
      <c r="R60" s="275" t="s">
        <v>2557</v>
      </c>
      <c r="S60" s="275" t="s">
        <v>2558</v>
      </c>
      <c r="T60" s="669" t="s">
        <v>2457</v>
      </c>
      <c r="U60" s="275" t="s">
        <v>2425</v>
      </c>
    </row>
    <row r="61" spans="1:21" s="437" customFormat="1" ht="104.25" customHeight="1" x14ac:dyDescent="0.25">
      <c r="A61" s="768"/>
      <c r="B61" s="766"/>
      <c r="C61" s="860"/>
      <c r="D61" s="860"/>
      <c r="E61" s="671">
        <v>1.53</v>
      </c>
      <c r="F61" s="547" t="s">
        <v>1611</v>
      </c>
      <c r="G61" s="513"/>
      <c r="H61" s="619"/>
      <c r="I61" s="512"/>
      <c r="J61" s="532"/>
      <c r="K61" s="512"/>
      <c r="L61" s="532"/>
      <c r="M61" s="512">
        <v>1</v>
      </c>
      <c r="N61" s="532"/>
      <c r="O61" s="512">
        <f t="shared" si="0"/>
        <v>1</v>
      </c>
      <c r="P61" s="619">
        <f t="shared" si="1"/>
        <v>0</v>
      </c>
      <c r="Q61" s="667"/>
      <c r="R61" s="756" t="s">
        <v>2557</v>
      </c>
      <c r="S61" s="275" t="s">
        <v>2558</v>
      </c>
      <c r="T61" s="669" t="s">
        <v>2457</v>
      </c>
      <c r="U61" s="275" t="s">
        <v>2425</v>
      </c>
    </row>
    <row r="62" spans="1:21" s="437" customFormat="1" ht="104.25" customHeight="1" x14ac:dyDescent="0.25">
      <c r="A62" s="768"/>
      <c r="B62" s="766"/>
      <c r="C62" s="861"/>
      <c r="D62" s="861"/>
      <c r="E62" s="671">
        <v>1.54</v>
      </c>
      <c r="F62" s="547" t="s">
        <v>1612</v>
      </c>
      <c r="G62" s="513"/>
      <c r="H62" s="619"/>
      <c r="I62" s="512"/>
      <c r="J62" s="532"/>
      <c r="K62" s="512"/>
      <c r="L62" s="532"/>
      <c r="M62" s="512">
        <v>1</v>
      </c>
      <c r="N62" s="532"/>
      <c r="O62" s="512">
        <f t="shared" si="0"/>
        <v>1</v>
      </c>
      <c r="P62" s="619">
        <f t="shared" si="1"/>
        <v>0</v>
      </c>
      <c r="Q62" s="667"/>
      <c r="R62" s="758"/>
      <c r="S62" s="275" t="s">
        <v>2558</v>
      </c>
      <c r="T62" s="669" t="s">
        <v>2457</v>
      </c>
      <c r="U62" s="275" t="s">
        <v>2425</v>
      </c>
    </row>
    <row r="63" spans="1:21" s="437" customFormat="1" ht="104.25" customHeight="1" x14ac:dyDescent="0.25">
      <c r="A63" s="768"/>
      <c r="B63" s="766"/>
      <c r="C63" s="859" t="s">
        <v>2559</v>
      </c>
      <c r="D63" s="859" t="s">
        <v>2560</v>
      </c>
      <c r="E63" s="671">
        <v>1.55</v>
      </c>
      <c r="F63" s="534" t="s">
        <v>2561</v>
      </c>
      <c r="G63" s="513"/>
      <c r="H63" s="619"/>
      <c r="I63" s="512">
        <v>0.5</v>
      </c>
      <c r="J63" s="532"/>
      <c r="K63" s="512">
        <v>0.5</v>
      </c>
      <c r="L63" s="532"/>
      <c r="M63" s="512"/>
      <c r="N63" s="532"/>
      <c r="O63" s="512">
        <f t="shared" si="0"/>
        <v>1</v>
      </c>
      <c r="P63" s="619">
        <f t="shared" si="1"/>
        <v>0</v>
      </c>
      <c r="Q63" s="667"/>
      <c r="R63" s="756" t="s">
        <v>2562</v>
      </c>
      <c r="S63" s="756" t="s">
        <v>2563</v>
      </c>
      <c r="T63" s="756" t="s">
        <v>2457</v>
      </c>
      <c r="U63" s="275" t="s">
        <v>2564</v>
      </c>
    </row>
    <row r="64" spans="1:21" s="437" customFormat="1" ht="104.25" customHeight="1" x14ac:dyDescent="0.25">
      <c r="A64" s="760"/>
      <c r="B64" s="767"/>
      <c r="C64" s="861"/>
      <c r="D64" s="861"/>
      <c r="E64" s="671">
        <v>1.56</v>
      </c>
      <c r="F64" s="534" t="s">
        <v>2565</v>
      </c>
      <c r="G64" s="513"/>
      <c r="H64" s="619"/>
      <c r="I64" s="512"/>
      <c r="J64" s="532"/>
      <c r="K64" s="512">
        <v>1</v>
      </c>
      <c r="L64" s="619">
        <f>'5. ACTIVIDADES ESPECIALES'!D397</f>
        <v>60000</v>
      </c>
      <c r="M64" s="512"/>
      <c r="N64" s="532"/>
      <c r="O64" s="512">
        <f t="shared" si="0"/>
        <v>1</v>
      </c>
      <c r="P64" s="619">
        <f t="shared" si="1"/>
        <v>60000</v>
      </c>
      <c r="Q64" s="667"/>
      <c r="R64" s="758"/>
      <c r="S64" s="758"/>
      <c r="T64" s="758"/>
      <c r="U64" s="275" t="s">
        <v>2564</v>
      </c>
    </row>
    <row r="65" spans="1:21" s="437" customFormat="1" ht="104.25" customHeight="1" x14ac:dyDescent="0.25">
      <c r="A65" s="759" t="s">
        <v>1376</v>
      </c>
      <c r="B65" s="761" t="s">
        <v>1375</v>
      </c>
      <c r="C65" s="763" t="s">
        <v>2566</v>
      </c>
      <c r="D65" s="763" t="s">
        <v>2567</v>
      </c>
      <c r="E65" s="671">
        <v>1.57</v>
      </c>
      <c r="F65" s="677" t="s">
        <v>2568</v>
      </c>
      <c r="G65" s="513"/>
      <c r="H65" s="619"/>
      <c r="I65" s="275"/>
      <c r="J65" s="532"/>
      <c r="K65" s="512">
        <v>1</v>
      </c>
      <c r="L65" s="670"/>
      <c r="M65" s="275"/>
      <c r="N65" s="275"/>
      <c r="O65" s="512">
        <f t="shared" si="0"/>
        <v>1</v>
      </c>
      <c r="P65" s="619">
        <f t="shared" si="1"/>
        <v>0</v>
      </c>
      <c r="Q65" s="275"/>
      <c r="R65" s="275" t="s">
        <v>2569</v>
      </c>
      <c r="S65" s="275" t="s">
        <v>2570</v>
      </c>
      <c r="T65" s="275" t="s">
        <v>2571</v>
      </c>
      <c r="U65" s="275" t="s">
        <v>2572</v>
      </c>
    </row>
    <row r="66" spans="1:21" s="437" customFormat="1" ht="104.25" customHeight="1" x14ac:dyDescent="0.25">
      <c r="A66" s="760"/>
      <c r="B66" s="762"/>
      <c r="C66" s="764"/>
      <c r="D66" s="764"/>
      <c r="E66" s="671">
        <v>1.58</v>
      </c>
      <c r="F66" s="677" t="s">
        <v>2573</v>
      </c>
      <c r="G66" s="513"/>
      <c r="H66" s="619"/>
      <c r="I66" s="275"/>
      <c r="J66" s="532"/>
      <c r="K66" s="512">
        <v>0.5</v>
      </c>
      <c r="L66" s="670"/>
      <c r="M66" s="512">
        <v>0.5</v>
      </c>
      <c r="N66" s="275"/>
      <c r="O66" s="512">
        <f t="shared" si="0"/>
        <v>1</v>
      </c>
      <c r="P66" s="619">
        <f t="shared" si="1"/>
        <v>0</v>
      </c>
      <c r="Q66" s="275"/>
      <c r="R66" s="275" t="s">
        <v>2574</v>
      </c>
      <c r="S66" s="275" t="s">
        <v>2575</v>
      </c>
      <c r="T66" s="275" t="s">
        <v>2457</v>
      </c>
      <c r="U66" s="275" t="s">
        <v>2572</v>
      </c>
    </row>
    <row r="67" spans="1:21" ht="15.6" customHeight="1" x14ac:dyDescent="0.25">
      <c r="A67" s="289"/>
      <c r="B67" s="290"/>
      <c r="C67" s="289" t="s">
        <v>1351</v>
      </c>
      <c r="D67" s="290"/>
      <c r="E67" s="290"/>
      <c r="F67" s="291"/>
      <c r="G67" s="228">
        <f>SUM(G9:G9)</f>
        <v>1</v>
      </c>
      <c r="H67" s="228">
        <f>SUM(H9:H66)</f>
        <v>5400</v>
      </c>
      <c r="I67" s="228">
        <f>SUM(I9:I9)</f>
        <v>0</v>
      </c>
      <c r="J67" s="228">
        <f>SUM(J9:J66)</f>
        <v>155700</v>
      </c>
      <c r="K67" s="228">
        <f>SUM(K9:K9)</f>
        <v>0</v>
      </c>
      <c r="L67" s="228">
        <f>SUM(L9:L66)</f>
        <v>75700</v>
      </c>
      <c r="M67" s="228">
        <f>SUM(M9:M9)</f>
        <v>0</v>
      </c>
      <c r="N67" s="228">
        <f>SUM(N9:N66)</f>
        <v>60000</v>
      </c>
      <c r="O67" s="676">
        <f>SUM(O9:O66)</f>
        <v>58.5</v>
      </c>
      <c r="P67" s="228">
        <f>SUM(P9:P66)</f>
        <v>296800</v>
      </c>
      <c r="Q67" s="203"/>
      <c r="R67" s="203"/>
      <c r="S67" s="203"/>
      <c r="T67" s="203"/>
      <c r="U67" s="206"/>
    </row>
    <row r="68" spans="1:21" x14ac:dyDescent="0.25">
      <c r="E68" s="85"/>
    </row>
    <row r="69" spans="1:21" x14ac:dyDescent="0.25">
      <c r="E69" s="85"/>
    </row>
    <row r="70" spans="1:21" x14ac:dyDescent="0.25">
      <c r="E70" s="85"/>
    </row>
    <row r="71" spans="1:21" x14ac:dyDescent="0.25">
      <c r="E71" s="85"/>
    </row>
    <row r="72" spans="1:21" x14ac:dyDescent="0.25">
      <c r="E72" s="85"/>
    </row>
    <row r="73" spans="1:21" x14ac:dyDescent="0.25">
      <c r="E73" s="85"/>
    </row>
    <row r="74" spans="1:21" x14ac:dyDescent="0.25">
      <c r="E74" s="85"/>
    </row>
    <row r="75" spans="1:21" x14ac:dyDescent="0.25">
      <c r="E75" s="85"/>
    </row>
    <row r="76" spans="1:21" x14ac:dyDescent="0.25">
      <c r="E76" s="85"/>
    </row>
    <row r="77" spans="1:21" x14ac:dyDescent="0.25">
      <c r="E77" s="85"/>
    </row>
    <row r="78" spans="1:21" x14ac:dyDescent="0.25">
      <c r="E78" s="85"/>
    </row>
    <row r="79" spans="1:21" x14ac:dyDescent="0.25">
      <c r="E79" s="85"/>
    </row>
    <row r="80" spans="1:21"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row r="91" spans="5:5" x14ac:dyDescent="0.25">
      <c r="E91" s="85"/>
    </row>
    <row r="92" spans="5:5" x14ac:dyDescent="0.25">
      <c r="E92" s="85"/>
    </row>
    <row r="93" spans="5:5" x14ac:dyDescent="0.25">
      <c r="E93" s="85"/>
    </row>
    <row r="94" spans="5:5" x14ac:dyDescent="0.25">
      <c r="E94" s="85"/>
    </row>
    <row r="95" spans="5:5" x14ac:dyDescent="0.25">
      <c r="E95" s="85"/>
    </row>
    <row r="96" spans="5:5" x14ac:dyDescent="0.25">
      <c r="E96" s="85"/>
    </row>
    <row r="97" spans="5:5" x14ac:dyDescent="0.25">
      <c r="E97" s="85"/>
    </row>
    <row r="98" spans="5:5" x14ac:dyDescent="0.25">
      <c r="E98" s="85"/>
    </row>
    <row r="99" spans="5:5" x14ac:dyDescent="0.25">
      <c r="E99" s="85"/>
    </row>
    <row r="100" spans="5:5" x14ac:dyDescent="0.25">
      <c r="E100" s="85"/>
    </row>
    <row r="101" spans="5:5" x14ac:dyDescent="0.25">
      <c r="E101" s="85"/>
    </row>
    <row r="102" spans="5:5" x14ac:dyDescent="0.25">
      <c r="E102" s="85"/>
    </row>
    <row r="103" spans="5:5" x14ac:dyDescent="0.25">
      <c r="E103" s="85"/>
    </row>
    <row r="104" spans="5:5" x14ac:dyDescent="0.25">
      <c r="E104" s="85"/>
    </row>
    <row r="105" spans="5:5" x14ac:dyDescent="0.25">
      <c r="E105" s="85"/>
    </row>
    <row r="106" spans="5:5" x14ac:dyDescent="0.25">
      <c r="E106" s="85"/>
    </row>
    <row r="107" spans="5:5" x14ac:dyDescent="0.25">
      <c r="E107" s="85"/>
    </row>
    <row r="108" spans="5:5" x14ac:dyDescent="0.25">
      <c r="E108" s="85"/>
    </row>
    <row r="109" spans="5:5" x14ac:dyDescent="0.25">
      <c r="E109" s="85"/>
    </row>
    <row r="110" spans="5:5" x14ac:dyDescent="0.25">
      <c r="E110" s="85"/>
    </row>
    <row r="111" spans="5:5" x14ac:dyDescent="0.25">
      <c r="E111" s="85"/>
    </row>
    <row r="112" spans="5:5" x14ac:dyDescent="0.25">
      <c r="E112" s="85"/>
    </row>
    <row r="113" spans="5:5" x14ac:dyDescent="0.25">
      <c r="E113" s="85"/>
    </row>
    <row r="114" spans="5:5" x14ac:dyDescent="0.25">
      <c r="E114" s="85"/>
    </row>
    <row r="115" spans="5:5" x14ac:dyDescent="0.25">
      <c r="E115" s="85"/>
    </row>
    <row r="116" spans="5:5" x14ac:dyDescent="0.25">
      <c r="E116" s="85"/>
    </row>
    <row r="117" spans="5:5" x14ac:dyDescent="0.25">
      <c r="E117" s="85"/>
    </row>
    <row r="118" spans="5:5" x14ac:dyDescent="0.25">
      <c r="E118" s="85"/>
    </row>
    <row r="119" spans="5:5" x14ac:dyDescent="0.25">
      <c r="E119" s="85"/>
    </row>
    <row r="120" spans="5:5" x14ac:dyDescent="0.25">
      <c r="E120" s="85"/>
    </row>
    <row r="121" spans="5:5" x14ac:dyDescent="0.25">
      <c r="E121" s="85"/>
    </row>
    <row r="122" spans="5:5" x14ac:dyDescent="0.25">
      <c r="E122" s="85"/>
    </row>
    <row r="123" spans="5:5" x14ac:dyDescent="0.25">
      <c r="E123" s="85"/>
    </row>
    <row r="124" spans="5:5" x14ac:dyDescent="0.25">
      <c r="E124" s="85"/>
    </row>
    <row r="125" spans="5:5" x14ac:dyDescent="0.25">
      <c r="E125" s="85"/>
    </row>
    <row r="126" spans="5:5" x14ac:dyDescent="0.25">
      <c r="E126" s="85"/>
    </row>
    <row r="127" spans="5:5" x14ac:dyDescent="0.25">
      <c r="E127" s="85"/>
    </row>
    <row r="128" spans="5:5" x14ac:dyDescent="0.25">
      <c r="E128" s="85"/>
    </row>
    <row r="129" spans="5:5" x14ac:dyDescent="0.25">
      <c r="E129" s="85"/>
    </row>
    <row r="130" spans="5:5" x14ac:dyDescent="0.25">
      <c r="E130" s="85"/>
    </row>
  </sheetData>
  <mergeCells count="46">
    <mergeCell ref="A65:A66"/>
    <mergeCell ref="B65:B66"/>
    <mergeCell ref="C65:C66"/>
    <mergeCell ref="D65:D66"/>
    <mergeCell ref="C63:C64"/>
    <mergeCell ref="D63:D64"/>
    <mergeCell ref="B9:B64"/>
    <mergeCell ref="A9:A64"/>
    <mergeCell ref="C29:C43"/>
    <mergeCell ref="D29:D43"/>
    <mergeCell ref="T29:T43"/>
    <mergeCell ref="C17:C28"/>
    <mergeCell ref="R63:R64"/>
    <mergeCell ref="S63:S64"/>
    <mergeCell ref="T63:T64"/>
    <mergeCell ref="C44:C57"/>
    <mergeCell ref="D44:D57"/>
    <mergeCell ref="T44:T57"/>
    <mergeCell ref="C58:C62"/>
    <mergeCell ref="D58:D62"/>
    <mergeCell ref="R61:R62"/>
    <mergeCell ref="R13:R15"/>
    <mergeCell ref="T13:T16"/>
    <mergeCell ref="C9:C12"/>
    <mergeCell ref="D17:D28"/>
    <mergeCell ref="T23:T28"/>
    <mergeCell ref="C5:C7"/>
    <mergeCell ref="A5:A7"/>
    <mergeCell ref="B5:B7"/>
    <mergeCell ref="D9:D12"/>
    <mergeCell ref="C13:C16"/>
    <mergeCell ref="D13:D16"/>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66">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9"/>
  <sheetViews>
    <sheetView showGridLines="0" topLeftCell="C1" zoomScale="48" zoomScaleNormal="48" workbookViewId="0">
      <pane ySplit="6" topLeftCell="A17" activePane="bottomLeft" state="frozen"/>
      <selection sqref="A1:V1"/>
      <selection pane="bottomLeft" activeCell="D19" sqref="D19:D22"/>
    </sheetView>
  </sheetViews>
  <sheetFormatPr baseColWidth="10" defaultColWidth="12.5703125" defaultRowHeight="12" x14ac:dyDescent="0.25"/>
  <cols>
    <col min="1" max="1" width="35.140625" style="256" customWidth="1"/>
    <col min="2" max="2" width="48.140625" style="249" customWidth="1"/>
    <col min="3" max="3" width="32.42578125" style="249" customWidth="1"/>
    <col min="4" max="4" width="55.28515625" style="249" bestFit="1" customWidth="1"/>
    <col min="5" max="5" width="16.140625" style="257" customWidth="1"/>
    <col min="6" max="6" width="58.140625" style="249" customWidth="1"/>
    <col min="7" max="7" width="18.5703125" style="249" customWidth="1"/>
    <col min="8" max="8" width="20.28515625" style="249" customWidth="1"/>
    <col min="9" max="9" width="19.85546875" style="249" customWidth="1"/>
    <col min="10" max="10" width="14.85546875" style="249" bestFit="1" customWidth="1"/>
    <col min="11" max="11" width="18.5703125" style="249" customWidth="1"/>
    <col min="12" max="12" width="14.42578125" style="249" customWidth="1"/>
    <col min="13" max="13" width="17.140625" style="249" customWidth="1"/>
    <col min="14" max="14" width="14.140625" style="249" bestFit="1" customWidth="1"/>
    <col min="15" max="15" width="19.85546875" style="363" customWidth="1"/>
    <col min="16" max="16" width="18" style="363" customWidth="1"/>
    <col min="17" max="17" width="47.85546875" style="249" bestFit="1" customWidth="1"/>
    <col min="18" max="18" width="25.7109375" style="249" customWidth="1"/>
    <col min="19" max="19" width="30" style="249" customWidth="1"/>
    <col min="20" max="20" width="24.42578125" style="249" customWidth="1"/>
    <col min="21" max="21" width="27.7109375" style="249" customWidth="1"/>
    <col min="22" max="16384" width="12.5703125" style="249"/>
  </cols>
  <sheetData>
    <row r="1" spans="1:21" s="241" customFormat="1" ht="18.75" x14ac:dyDescent="0.25">
      <c r="B1" s="283"/>
      <c r="C1" s="283"/>
      <c r="D1" s="283"/>
      <c r="E1" s="283"/>
      <c r="F1" s="283"/>
      <c r="G1" s="283" t="s">
        <v>1380</v>
      </c>
      <c r="H1" s="283"/>
      <c r="I1" s="283"/>
      <c r="J1" s="283"/>
      <c r="K1" s="283"/>
      <c r="L1" s="283"/>
      <c r="M1" s="283"/>
      <c r="N1" s="283"/>
      <c r="O1" s="357"/>
      <c r="P1" s="357"/>
      <c r="Q1" s="283"/>
      <c r="R1" s="283"/>
      <c r="S1" s="283"/>
      <c r="T1" s="283"/>
      <c r="U1" s="283"/>
    </row>
    <row r="2" spans="1:21" s="241" customFormat="1" ht="18.75" x14ac:dyDescent="0.25">
      <c r="A2" s="303" t="s">
        <v>1342</v>
      </c>
      <c r="B2" s="283"/>
      <c r="C2" s="283"/>
      <c r="D2" s="283"/>
      <c r="E2" s="283"/>
      <c r="F2" s="283"/>
      <c r="G2" s="283"/>
      <c r="H2" s="283"/>
      <c r="I2" s="283"/>
      <c r="J2" s="283"/>
      <c r="K2" s="283"/>
      <c r="L2" s="283"/>
      <c r="M2" s="283"/>
      <c r="N2" s="283"/>
      <c r="O2" s="357"/>
      <c r="P2" s="357"/>
      <c r="Q2" s="283"/>
      <c r="R2" s="283"/>
      <c r="S2" s="283"/>
      <c r="T2" s="283"/>
      <c r="U2" s="283"/>
    </row>
    <row r="3" spans="1:21" s="241" customFormat="1" ht="21" customHeight="1" x14ac:dyDescent="0.25">
      <c r="A3" s="242" t="s">
        <v>1377</v>
      </c>
      <c r="B3" s="243"/>
      <c r="C3" s="243"/>
      <c r="D3" s="243"/>
      <c r="E3" s="244"/>
      <c r="F3" s="243"/>
      <c r="G3" s="243"/>
      <c r="H3" s="243"/>
      <c r="I3" s="243"/>
      <c r="J3" s="243"/>
      <c r="K3" s="243"/>
      <c r="L3" s="243"/>
      <c r="M3" s="243"/>
      <c r="N3" s="243"/>
      <c r="O3" s="358"/>
      <c r="P3" s="358"/>
      <c r="Q3" s="243"/>
      <c r="R3" s="243"/>
      <c r="S3" s="243"/>
      <c r="T3" s="243"/>
      <c r="U3" s="243"/>
    </row>
    <row r="4" spans="1:21" s="67" customFormat="1" ht="23.25" customHeight="1" x14ac:dyDescent="0.25">
      <c r="A4" s="750" t="s">
        <v>97</v>
      </c>
      <c r="B4" s="749" t="s">
        <v>111</v>
      </c>
      <c r="C4" s="742" t="s">
        <v>86</v>
      </c>
      <c r="D4" s="742" t="s">
        <v>87</v>
      </c>
      <c r="E4" s="742" t="s">
        <v>392</v>
      </c>
      <c r="F4" s="742" t="s">
        <v>88</v>
      </c>
      <c r="G4" s="740" t="s">
        <v>100</v>
      </c>
      <c r="H4" s="745"/>
      <c r="I4" s="745"/>
      <c r="J4" s="745"/>
      <c r="K4" s="745"/>
      <c r="L4" s="745"/>
      <c r="M4" s="745"/>
      <c r="N4" s="741"/>
      <c r="O4" s="752" t="s">
        <v>101</v>
      </c>
      <c r="P4" s="753"/>
      <c r="Q4" s="749" t="s">
        <v>102</v>
      </c>
      <c r="R4" s="749" t="s">
        <v>103</v>
      </c>
      <c r="S4" s="749" t="s">
        <v>110</v>
      </c>
      <c r="T4" s="749" t="s">
        <v>109</v>
      </c>
      <c r="U4" s="749" t="s">
        <v>89</v>
      </c>
    </row>
    <row r="5" spans="1:21" s="67" customFormat="1" ht="15" customHeight="1" x14ac:dyDescent="0.25">
      <c r="A5" s="750"/>
      <c r="B5" s="750"/>
      <c r="C5" s="743"/>
      <c r="D5" s="743"/>
      <c r="E5" s="743"/>
      <c r="F5" s="743"/>
      <c r="G5" s="740" t="s">
        <v>104</v>
      </c>
      <c r="H5" s="741"/>
      <c r="I5" s="740" t="s">
        <v>105</v>
      </c>
      <c r="J5" s="741"/>
      <c r="K5" s="740" t="s">
        <v>106</v>
      </c>
      <c r="L5" s="741"/>
      <c r="M5" s="740" t="s">
        <v>107</v>
      </c>
      <c r="N5" s="741"/>
      <c r="O5" s="754"/>
      <c r="P5" s="755"/>
      <c r="Q5" s="750"/>
      <c r="R5" s="750"/>
      <c r="S5" s="750"/>
      <c r="T5" s="750"/>
      <c r="U5" s="750"/>
    </row>
    <row r="6" spans="1:21" s="67" customFormat="1" ht="24" customHeight="1" x14ac:dyDescent="0.25">
      <c r="A6" s="751"/>
      <c r="B6" s="751"/>
      <c r="C6" s="744"/>
      <c r="D6" s="744"/>
      <c r="E6" s="744"/>
      <c r="F6" s="744"/>
      <c r="G6" s="412" t="s">
        <v>108</v>
      </c>
      <c r="H6" s="412" t="s">
        <v>12</v>
      </c>
      <c r="I6" s="412" t="s">
        <v>108</v>
      </c>
      <c r="J6" s="412" t="s">
        <v>12</v>
      </c>
      <c r="K6" s="412" t="s">
        <v>108</v>
      </c>
      <c r="L6" s="412" t="s">
        <v>12</v>
      </c>
      <c r="M6" s="412" t="s">
        <v>108</v>
      </c>
      <c r="N6" s="412" t="s">
        <v>12</v>
      </c>
      <c r="O6" s="412" t="s">
        <v>108</v>
      </c>
      <c r="P6" s="412" t="s">
        <v>12</v>
      </c>
      <c r="Q6" s="751"/>
      <c r="R6" s="751"/>
      <c r="S6" s="751"/>
      <c r="T6" s="751"/>
      <c r="U6" s="751"/>
    </row>
    <row r="7" spans="1:21" s="67"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81" customHeight="1" x14ac:dyDescent="0.25">
      <c r="A8" s="774" t="s">
        <v>1378</v>
      </c>
      <c r="B8" s="774" t="s">
        <v>1455</v>
      </c>
      <c r="C8" s="772" t="s">
        <v>1539</v>
      </c>
      <c r="D8" s="301" t="s">
        <v>1645</v>
      </c>
      <c r="E8" s="482">
        <v>2.0099999999999998</v>
      </c>
      <c r="F8" s="245" t="s">
        <v>1644</v>
      </c>
      <c r="G8" s="247">
        <v>0.25</v>
      </c>
      <c r="H8" s="246"/>
      <c r="I8" s="247">
        <v>0.25</v>
      </c>
      <c r="J8" s="248"/>
      <c r="K8" s="247">
        <v>0.25</v>
      </c>
      <c r="L8" s="227"/>
      <c r="M8" s="247">
        <v>0.25</v>
      </c>
      <c r="N8" s="227"/>
      <c r="O8" s="202">
        <f>G8+I8+K8+M8</f>
        <v>1</v>
      </c>
      <c r="P8" s="360">
        <f>H8+J8+L8+N8</f>
        <v>0</v>
      </c>
      <c r="Q8" s="246" t="s">
        <v>1617</v>
      </c>
      <c r="R8" s="769" t="s">
        <v>2312</v>
      </c>
      <c r="S8" s="246" t="s">
        <v>1618</v>
      </c>
      <c r="T8" s="246" t="s">
        <v>1620</v>
      </c>
      <c r="U8" s="301" t="s">
        <v>1637</v>
      </c>
    </row>
    <row r="9" spans="1:21" ht="70.5" customHeight="1" x14ac:dyDescent="0.25">
      <c r="A9" s="775"/>
      <c r="B9" s="775"/>
      <c r="C9" s="777"/>
      <c r="D9" s="301" t="s">
        <v>1647</v>
      </c>
      <c r="E9" s="482">
        <v>2.02</v>
      </c>
      <c r="F9" s="245" t="s">
        <v>1646</v>
      </c>
      <c r="G9" s="246"/>
      <c r="H9" s="246"/>
      <c r="I9" s="246"/>
      <c r="J9" s="246"/>
      <c r="K9" s="246">
        <v>3</v>
      </c>
      <c r="L9" s="246"/>
      <c r="M9" s="246"/>
      <c r="N9" s="227"/>
      <c r="O9" s="653">
        <f t="shared" ref="O9:O22" si="0">G9+I9+K9+M9</f>
        <v>3</v>
      </c>
      <c r="P9" s="360">
        <f t="shared" ref="P9:P22" si="1">H9+J9+L9+N9</f>
        <v>0</v>
      </c>
      <c r="Q9" s="246" t="s">
        <v>1621</v>
      </c>
      <c r="R9" s="771"/>
      <c r="S9" s="246" t="s">
        <v>1622</v>
      </c>
      <c r="T9" s="246" t="s">
        <v>1623</v>
      </c>
      <c r="U9" s="301" t="s">
        <v>1636</v>
      </c>
    </row>
    <row r="10" spans="1:21" ht="72.75" customHeight="1" x14ac:dyDescent="0.25">
      <c r="A10" s="775"/>
      <c r="B10" s="775"/>
      <c r="C10" s="773"/>
      <c r="D10" s="484" t="s">
        <v>1648</v>
      </c>
      <c r="E10" s="482">
        <v>2.0299999999999998</v>
      </c>
      <c r="F10" s="573" t="s">
        <v>1661</v>
      </c>
      <c r="G10" s="250">
        <v>1</v>
      </c>
      <c r="H10" s="574">
        <f>'1. TALLERES SEMINARIOS'!D29</f>
        <v>14000</v>
      </c>
      <c r="I10" s="250"/>
      <c r="J10" s="250"/>
      <c r="K10" s="250"/>
      <c r="L10" s="246"/>
      <c r="M10" s="246"/>
      <c r="N10" s="227"/>
      <c r="O10" s="653">
        <f t="shared" si="0"/>
        <v>1</v>
      </c>
      <c r="P10" s="360">
        <f t="shared" si="1"/>
        <v>14000</v>
      </c>
      <c r="Q10" s="246" t="s">
        <v>1624</v>
      </c>
      <c r="R10" s="770"/>
      <c r="S10" s="246" t="s">
        <v>1625</v>
      </c>
      <c r="T10" s="246" t="s">
        <v>1626</v>
      </c>
      <c r="U10" s="301" t="s">
        <v>1619</v>
      </c>
    </row>
    <row r="11" spans="1:21" ht="71.25" customHeight="1" x14ac:dyDescent="0.25">
      <c r="A11" s="775"/>
      <c r="B11" s="774" t="s">
        <v>1456</v>
      </c>
      <c r="C11" s="772" t="s">
        <v>1540</v>
      </c>
      <c r="D11" s="772" t="s">
        <v>1651</v>
      </c>
      <c r="E11" s="482">
        <v>2.04</v>
      </c>
      <c r="F11" s="573" t="s">
        <v>1649</v>
      </c>
      <c r="G11" s="250"/>
      <c r="H11" s="250"/>
      <c r="I11" s="250">
        <v>1</v>
      </c>
      <c r="J11" s="574">
        <f>'5. ACTIVIDADES ESPECIALES'!D406</f>
        <v>94959.216000000015</v>
      </c>
      <c r="K11" s="246"/>
      <c r="L11" s="246"/>
      <c r="M11" s="246"/>
      <c r="N11" s="246"/>
      <c r="O11" s="653">
        <f t="shared" si="0"/>
        <v>1</v>
      </c>
      <c r="P11" s="360">
        <f t="shared" si="1"/>
        <v>94959.216000000015</v>
      </c>
      <c r="Q11" s="246" t="s">
        <v>1652</v>
      </c>
      <c r="R11" s="769" t="s">
        <v>2313</v>
      </c>
      <c r="S11" s="246" t="s">
        <v>1628</v>
      </c>
      <c r="T11" s="246" t="s">
        <v>1620</v>
      </c>
      <c r="U11" s="301" t="s">
        <v>1635</v>
      </c>
    </row>
    <row r="12" spans="1:21" ht="78.75" customHeight="1" x14ac:dyDescent="0.25">
      <c r="A12" s="775"/>
      <c r="B12" s="775"/>
      <c r="C12" s="777"/>
      <c r="D12" s="773"/>
      <c r="E12" s="482">
        <v>2.0499999999999998</v>
      </c>
      <c r="F12" s="483" t="s">
        <v>1650</v>
      </c>
      <c r="G12" s="246"/>
      <c r="H12" s="246"/>
      <c r="I12" s="246"/>
      <c r="J12" s="485"/>
      <c r="K12" s="246">
        <v>2</v>
      </c>
      <c r="L12" s="246"/>
      <c r="M12" s="246"/>
      <c r="N12" s="246"/>
      <c r="O12" s="653">
        <f t="shared" si="0"/>
        <v>2</v>
      </c>
      <c r="P12" s="360">
        <f t="shared" si="1"/>
        <v>0</v>
      </c>
      <c r="Q12" s="246" t="s">
        <v>1627</v>
      </c>
      <c r="R12" s="771"/>
      <c r="S12" s="246" t="s">
        <v>1628</v>
      </c>
      <c r="T12" s="246" t="s">
        <v>1620</v>
      </c>
      <c r="U12" s="301" t="s">
        <v>1635</v>
      </c>
    </row>
    <row r="13" spans="1:21" ht="84.75" customHeight="1" x14ac:dyDescent="0.25">
      <c r="A13" s="775"/>
      <c r="B13" s="775"/>
      <c r="C13" s="777"/>
      <c r="D13" s="301" t="s">
        <v>1654</v>
      </c>
      <c r="E13" s="482">
        <v>2.06</v>
      </c>
      <c r="F13" s="483" t="s">
        <v>1653</v>
      </c>
      <c r="G13" s="246"/>
      <c r="H13" s="246"/>
      <c r="I13" s="246"/>
      <c r="J13" s="246"/>
      <c r="K13" s="246"/>
      <c r="L13" s="246"/>
      <c r="M13" s="246">
        <v>2</v>
      </c>
      <c r="N13" s="246"/>
      <c r="O13" s="653">
        <f t="shared" si="0"/>
        <v>2</v>
      </c>
      <c r="P13" s="360">
        <f t="shared" si="1"/>
        <v>0</v>
      </c>
      <c r="Q13" s="246" t="s">
        <v>1655</v>
      </c>
      <c r="R13" s="771"/>
      <c r="S13" s="246" t="s">
        <v>1629</v>
      </c>
      <c r="T13" s="246" t="s">
        <v>1630</v>
      </c>
      <c r="U13" s="301" t="s">
        <v>1634</v>
      </c>
    </row>
    <row r="14" spans="1:21" ht="79.5" customHeight="1" x14ac:dyDescent="0.25">
      <c r="A14" s="775"/>
      <c r="B14" s="775"/>
      <c r="C14" s="777"/>
      <c r="D14" s="301" t="s">
        <v>1657</v>
      </c>
      <c r="E14" s="482">
        <v>2.0699999999999998</v>
      </c>
      <c r="F14" s="483" t="s">
        <v>1656</v>
      </c>
      <c r="G14" s="246"/>
      <c r="H14" s="246"/>
      <c r="I14" s="247"/>
      <c r="J14" s="248"/>
      <c r="K14" s="202">
        <v>1</v>
      </c>
      <c r="L14" s="227"/>
      <c r="M14" s="247"/>
      <c r="N14" s="227"/>
      <c r="O14" s="202">
        <f t="shared" si="0"/>
        <v>1</v>
      </c>
      <c r="P14" s="360">
        <f t="shared" si="1"/>
        <v>0</v>
      </c>
      <c r="Q14" s="246" t="s">
        <v>1631</v>
      </c>
      <c r="R14" s="771"/>
      <c r="S14" s="246" t="s">
        <v>1632</v>
      </c>
      <c r="T14" s="246" t="s">
        <v>1633</v>
      </c>
      <c r="U14" s="301" t="s">
        <v>1634</v>
      </c>
    </row>
    <row r="15" spans="1:21" ht="77.25" customHeight="1" x14ac:dyDescent="0.25">
      <c r="A15" s="775"/>
      <c r="B15" s="775"/>
      <c r="C15" s="773"/>
      <c r="D15" s="301" t="s">
        <v>1658</v>
      </c>
      <c r="E15" s="482">
        <v>2.08</v>
      </c>
      <c r="F15" s="573" t="s">
        <v>1659</v>
      </c>
      <c r="G15" s="250"/>
      <c r="H15" s="250"/>
      <c r="I15" s="250">
        <v>1</v>
      </c>
      <c r="J15" s="574">
        <f>'5. ACTIVIDADES ESPECIALES'!D415</f>
        <v>105000</v>
      </c>
      <c r="K15" s="246"/>
      <c r="L15" s="227"/>
      <c r="M15" s="246"/>
      <c r="N15" s="227"/>
      <c r="O15" s="653">
        <f t="shared" si="0"/>
        <v>1</v>
      </c>
      <c r="P15" s="360">
        <f t="shared" si="1"/>
        <v>105000</v>
      </c>
      <c r="Q15" s="250" t="s">
        <v>1638</v>
      </c>
      <c r="R15" s="770"/>
      <c r="S15" s="246" t="s">
        <v>1639</v>
      </c>
      <c r="T15" s="246" t="s">
        <v>1633</v>
      </c>
      <c r="U15" s="301" t="s">
        <v>1634</v>
      </c>
    </row>
    <row r="16" spans="1:21" ht="171.75" customHeight="1" x14ac:dyDescent="0.25">
      <c r="A16" s="775"/>
      <c r="B16" s="472" t="s">
        <v>1457</v>
      </c>
      <c r="C16" s="301" t="s">
        <v>1541</v>
      </c>
      <c r="D16" s="301" t="s">
        <v>1660</v>
      </c>
      <c r="E16" s="482">
        <v>2.09</v>
      </c>
      <c r="F16" s="573" t="s">
        <v>1663</v>
      </c>
      <c r="G16" s="250"/>
      <c r="H16" s="577"/>
      <c r="I16" s="250">
        <v>1</v>
      </c>
      <c r="J16" s="574"/>
      <c r="K16" s="246"/>
      <c r="L16" s="227"/>
      <c r="M16" s="246"/>
      <c r="N16" s="227"/>
      <c r="O16" s="653">
        <f t="shared" si="0"/>
        <v>1</v>
      </c>
      <c r="P16" s="360">
        <f t="shared" si="1"/>
        <v>0</v>
      </c>
      <c r="Q16" s="246" t="s">
        <v>1640</v>
      </c>
      <c r="R16" s="246" t="s">
        <v>2314</v>
      </c>
      <c r="S16" s="246" t="s">
        <v>1641</v>
      </c>
      <c r="T16" s="246" t="s">
        <v>1642</v>
      </c>
      <c r="U16" s="301" t="s">
        <v>1637</v>
      </c>
    </row>
    <row r="17" spans="1:21" ht="89.25" customHeight="1" x14ac:dyDescent="0.25">
      <c r="A17" s="775"/>
      <c r="B17" s="776" t="s">
        <v>1506</v>
      </c>
      <c r="C17" s="772" t="s">
        <v>1542</v>
      </c>
      <c r="D17" s="772" t="s">
        <v>1543</v>
      </c>
      <c r="E17" s="482">
        <v>2.1</v>
      </c>
      <c r="F17" s="483" t="s">
        <v>1662</v>
      </c>
      <c r="G17" s="246">
        <v>1</v>
      </c>
      <c r="H17" s="246"/>
      <c r="I17" s="202"/>
      <c r="J17" s="246"/>
      <c r="K17" s="246">
        <v>1</v>
      </c>
      <c r="L17" s="227"/>
      <c r="M17" s="246"/>
      <c r="N17" s="227"/>
      <c r="O17" s="653">
        <f t="shared" si="0"/>
        <v>2</v>
      </c>
      <c r="P17" s="360">
        <f t="shared" si="1"/>
        <v>0</v>
      </c>
      <c r="Q17" s="246" t="s">
        <v>1640</v>
      </c>
      <c r="R17" s="769" t="s">
        <v>2315</v>
      </c>
      <c r="S17" s="246" t="s">
        <v>1641</v>
      </c>
      <c r="T17" s="246" t="s">
        <v>1642</v>
      </c>
      <c r="U17" s="301" t="s">
        <v>1637</v>
      </c>
    </row>
    <row r="18" spans="1:21" ht="135" customHeight="1" x14ac:dyDescent="0.25">
      <c r="A18" s="775"/>
      <c r="B18" s="776"/>
      <c r="C18" s="773"/>
      <c r="D18" s="773"/>
      <c r="E18" s="482">
        <v>2.11</v>
      </c>
      <c r="F18" s="573" t="s">
        <v>1664</v>
      </c>
      <c r="G18" s="250"/>
      <c r="H18" s="250"/>
      <c r="I18" s="578"/>
      <c r="J18" s="250"/>
      <c r="K18" s="250"/>
      <c r="L18" s="266"/>
      <c r="M18" s="250">
        <v>1</v>
      </c>
      <c r="N18" s="579">
        <f>'1. TALLERES SEMINARIOS'!D39</f>
        <v>40000</v>
      </c>
      <c r="O18" s="653">
        <f t="shared" si="0"/>
        <v>1</v>
      </c>
      <c r="P18" s="360">
        <f t="shared" si="1"/>
        <v>40000</v>
      </c>
      <c r="Q18" s="246" t="s">
        <v>1643</v>
      </c>
      <c r="R18" s="770"/>
      <c r="S18" s="246" t="s">
        <v>1641</v>
      </c>
      <c r="T18" s="246" t="s">
        <v>1642</v>
      </c>
      <c r="U18" s="301" t="s">
        <v>1637</v>
      </c>
    </row>
    <row r="19" spans="1:21" ht="51.75" customHeight="1" x14ac:dyDescent="0.25">
      <c r="A19" s="775"/>
      <c r="B19" s="776" t="s">
        <v>1458</v>
      </c>
      <c r="C19" s="772" t="s">
        <v>1544</v>
      </c>
      <c r="D19" s="772" t="s">
        <v>1545</v>
      </c>
      <c r="E19" s="482">
        <v>2.12</v>
      </c>
      <c r="F19" s="483" t="s">
        <v>1665</v>
      </c>
      <c r="G19" s="202">
        <v>0.25</v>
      </c>
      <c r="H19" s="246"/>
      <c r="I19" s="202">
        <v>0.25</v>
      </c>
      <c r="J19" s="246"/>
      <c r="K19" s="202">
        <v>0.25</v>
      </c>
      <c r="L19" s="227"/>
      <c r="M19" s="202">
        <v>0.25</v>
      </c>
      <c r="N19" s="227"/>
      <c r="O19" s="202">
        <f t="shared" si="0"/>
        <v>1</v>
      </c>
      <c r="P19" s="360">
        <f t="shared" si="1"/>
        <v>0</v>
      </c>
      <c r="Q19" s="246" t="s">
        <v>1668</v>
      </c>
      <c r="R19" s="769" t="s">
        <v>2316</v>
      </c>
      <c r="S19" s="246" t="s">
        <v>1669</v>
      </c>
      <c r="T19" s="246" t="s">
        <v>1670</v>
      </c>
      <c r="U19" s="301" t="s">
        <v>1637</v>
      </c>
    </row>
    <row r="20" spans="1:21" ht="60.75" customHeight="1" x14ac:dyDescent="0.25">
      <c r="A20" s="775"/>
      <c r="B20" s="776"/>
      <c r="C20" s="777"/>
      <c r="D20" s="777"/>
      <c r="E20" s="482">
        <v>2.13</v>
      </c>
      <c r="F20" s="483" t="s">
        <v>1666</v>
      </c>
      <c r="G20" s="202">
        <v>0.25</v>
      </c>
      <c r="H20" s="246"/>
      <c r="I20" s="202">
        <v>0.25</v>
      </c>
      <c r="J20" s="246"/>
      <c r="K20" s="202">
        <v>0.25</v>
      </c>
      <c r="L20" s="227"/>
      <c r="M20" s="202">
        <v>0.25</v>
      </c>
      <c r="N20" s="227"/>
      <c r="O20" s="202">
        <f t="shared" si="0"/>
        <v>1</v>
      </c>
      <c r="P20" s="360">
        <f t="shared" si="1"/>
        <v>0</v>
      </c>
      <c r="Q20" s="246" t="s">
        <v>1668</v>
      </c>
      <c r="R20" s="771"/>
      <c r="S20" s="246" t="s">
        <v>1671</v>
      </c>
      <c r="T20" s="246" t="s">
        <v>1673</v>
      </c>
      <c r="U20" s="301" t="s">
        <v>1637</v>
      </c>
    </row>
    <row r="21" spans="1:21" ht="60.75" customHeight="1" x14ac:dyDescent="0.25">
      <c r="A21" s="775"/>
      <c r="B21" s="776"/>
      <c r="C21" s="777"/>
      <c r="D21" s="777"/>
      <c r="E21" s="482">
        <v>2.14</v>
      </c>
      <c r="F21" s="483" t="s">
        <v>1667</v>
      </c>
      <c r="G21" s="202">
        <v>0.25</v>
      </c>
      <c r="H21" s="246"/>
      <c r="I21" s="202">
        <v>0.25</v>
      </c>
      <c r="J21" s="246"/>
      <c r="K21" s="202">
        <v>0.25</v>
      </c>
      <c r="L21" s="227"/>
      <c r="M21" s="202">
        <v>0.25</v>
      </c>
      <c r="N21" s="227"/>
      <c r="O21" s="202">
        <f t="shared" si="0"/>
        <v>1</v>
      </c>
      <c r="P21" s="360">
        <f t="shared" si="1"/>
        <v>0</v>
      </c>
      <c r="Q21" s="246" t="s">
        <v>1668</v>
      </c>
      <c r="R21" s="771"/>
      <c r="S21" s="246" t="s">
        <v>1672</v>
      </c>
      <c r="T21" s="246" t="s">
        <v>1673</v>
      </c>
      <c r="U21" s="301" t="s">
        <v>1637</v>
      </c>
    </row>
    <row r="22" spans="1:21" ht="84.75" customHeight="1" x14ac:dyDescent="0.25">
      <c r="A22" s="775"/>
      <c r="B22" s="776"/>
      <c r="C22" s="773"/>
      <c r="D22" s="773"/>
      <c r="E22" s="474">
        <v>2.15</v>
      </c>
      <c r="F22" s="622" t="s">
        <v>2106</v>
      </c>
      <c r="G22" s="578">
        <v>0.25</v>
      </c>
      <c r="H22" s="266"/>
      <c r="I22" s="489">
        <v>0.25</v>
      </c>
      <c r="J22" s="602">
        <f>'5. ACTIVIDADES ESPECIALES'!D426</f>
        <v>14000</v>
      </c>
      <c r="K22" s="578">
        <v>0.25</v>
      </c>
      <c r="L22" s="602">
        <f>'5. ACTIVIDADES ESPECIALES'!D437</f>
        <v>5001.0000000000009</v>
      </c>
      <c r="M22" s="513">
        <v>0.25</v>
      </c>
      <c r="N22" s="619">
        <f>'5. ACTIVIDADES ESPECIALES'!D447</f>
        <v>5001.0000000000009</v>
      </c>
      <c r="O22" s="202">
        <f t="shared" si="0"/>
        <v>1</v>
      </c>
      <c r="P22" s="360">
        <f t="shared" si="1"/>
        <v>24002</v>
      </c>
      <c r="Q22" s="275" t="s">
        <v>1829</v>
      </c>
      <c r="R22" s="770"/>
      <c r="S22" s="250" t="s">
        <v>2317</v>
      </c>
      <c r="T22" s="250" t="s">
        <v>2318</v>
      </c>
      <c r="U22" s="654" t="s">
        <v>2105</v>
      </c>
    </row>
    <row r="23" spans="1:21" ht="15.75" x14ac:dyDescent="0.25">
      <c r="A23" s="286"/>
      <c r="B23" s="287"/>
      <c r="C23" s="286" t="s">
        <v>1379</v>
      </c>
      <c r="D23" s="287"/>
      <c r="E23" s="287"/>
      <c r="F23" s="288"/>
      <c r="G23" s="251">
        <f t="shared" ref="G23:M23" si="2">SUM(G8:G22)</f>
        <v>3.25</v>
      </c>
      <c r="H23" s="251">
        <f>SUM(H8:H22)</f>
        <v>14000</v>
      </c>
      <c r="I23" s="678">
        <f>SUM(I8:I22)</f>
        <v>4.25</v>
      </c>
      <c r="J23" s="251">
        <f>SUM(J8:J22)</f>
        <v>213959.21600000001</v>
      </c>
      <c r="K23" s="251">
        <f t="shared" si="2"/>
        <v>8.25</v>
      </c>
      <c r="L23" s="251">
        <f>SUM(L8:L22)</f>
        <v>5001.0000000000009</v>
      </c>
      <c r="M23" s="251">
        <f t="shared" si="2"/>
        <v>4.25</v>
      </c>
      <c r="N23" s="251">
        <f>SUM(N8:N22)</f>
        <v>45001</v>
      </c>
      <c r="O23" s="678">
        <f>SUM(O8:O22)</f>
        <v>20</v>
      </c>
      <c r="P23" s="635">
        <f>SUM(P8:P22)</f>
        <v>277961.21600000001</v>
      </c>
      <c r="Q23" s="252"/>
      <c r="R23" s="252"/>
      <c r="S23" s="252"/>
      <c r="T23" s="252"/>
      <c r="U23" s="252"/>
    </row>
    <row r="24" spans="1:21" ht="15.75" x14ac:dyDescent="0.25">
      <c r="A24" s="253"/>
      <c r="B24" s="254"/>
      <c r="C24" s="254"/>
      <c r="D24" s="254"/>
      <c r="E24" s="249"/>
      <c r="O24" s="249"/>
      <c r="P24" s="249"/>
    </row>
    <row r="25" spans="1:21" ht="15.75" x14ac:dyDescent="0.25">
      <c r="A25" s="253"/>
      <c r="B25" s="254"/>
      <c r="C25" s="254"/>
      <c r="D25" s="254"/>
      <c r="E25" s="255"/>
      <c r="F25" s="254"/>
      <c r="G25" s="254"/>
      <c r="H25" s="254"/>
      <c r="I25" s="254"/>
      <c r="J25" s="254"/>
      <c r="K25" s="254"/>
      <c r="L25" s="254"/>
      <c r="M25" s="254"/>
      <c r="N25" s="254"/>
      <c r="O25" s="362"/>
      <c r="P25" s="362"/>
      <c r="Q25" s="254"/>
      <c r="R25" s="254"/>
      <c r="S25" s="254"/>
      <c r="T25" s="254"/>
      <c r="U25" s="254"/>
    </row>
    <row r="26" spans="1:21" ht="15.75" x14ac:dyDescent="0.25">
      <c r="A26" s="253"/>
      <c r="B26" s="254"/>
      <c r="C26" s="254"/>
      <c r="D26" s="254"/>
      <c r="E26" s="255"/>
      <c r="F26" s="254"/>
      <c r="G26" s="254"/>
      <c r="H26" s="254"/>
      <c r="I26" s="254"/>
      <c r="J26" s="254"/>
      <c r="K26" s="254"/>
      <c r="L26" s="254"/>
      <c r="M26" s="254"/>
      <c r="N26" s="254"/>
      <c r="O26" s="362"/>
      <c r="P26" s="362"/>
      <c r="Q26" s="254"/>
      <c r="R26" s="254"/>
      <c r="S26" s="254"/>
      <c r="T26" s="254"/>
      <c r="U26" s="254"/>
    </row>
    <row r="27" spans="1:21" ht="15.75" x14ac:dyDescent="0.25">
      <c r="A27" s="253"/>
      <c r="B27" s="254"/>
      <c r="C27" s="254"/>
      <c r="D27" s="254"/>
      <c r="E27" s="255"/>
      <c r="F27" s="254"/>
      <c r="G27" s="254"/>
      <c r="H27" s="254"/>
      <c r="I27" s="254"/>
      <c r="J27" s="254"/>
      <c r="K27" s="254"/>
      <c r="L27" s="254"/>
      <c r="M27" s="254"/>
      <c r="N27" s="254"/>
      <c r="O27" s="362"/>
      <c r="P27" s="362"/>
      <c r="Q27" s="254"/>
      <c r="R27" s="254"/>
      <c r="S27" s="254"/>
      <c r="T27" s="254"/>
      <c r="U27" s="254"/>
    </row>
    <row r="28" spans="1:21" ht="15.75" x14ac:dyDescent="0.25">
      <c r="A28" s="253"/>
      <c r="B28" s="254"/>
      <c r="C28" s="254"/>
      <c r="D28" s="254"/>
      <c r="E28" s="255"/>
      <c r="F28" s="254"/>
      <c r="G28" s="254"/>
      <c r="H28" s="254"/>
      <c r="I28" s="254"/>
      <c r="J28" s="254"/>
      <c r="K28" s="254"/>
      <c r="L28" s="254"/>
      <c r="M28" s="254"/>
      <c r="N28" s="254"/>
      <c r="O28" s="362"/>
      <c r="P28" s="362"/>
      <c r="Q28" s="254"/>
      <c r="R28" s="254"/>
      <c r="S28" s="254"/>
      <c r="T28" s="254"/>
      <c r="U28" s="254"/>
    </row>
    <row r="29" spans="1:21" ht="15.75" x14ac:dyDescent="0.25">
      <c r="A29" s="253"/>
      <c r="B29" s="254"/>
      <c r="C29" s="254"/>
      <c r="D29" s="254"/>
      <c r="E29" s="255"/>
      <c r="F29" s="254"/>
      <c r="G29" s="254"/>
      <c r="H29" s="254"/>
      <c r="I29" s="254"/>
      <c r="J29" s="254"/>
      <c r="K29" s="254"/>
      <c r="L29" s="254"/>
      <c r="M29" s="254"/>
      <c r="N29" s="254"/>
      <c r="O29" s="362"/>
      <c r="P29" s="362"/>
      <c r="Q29" s="254"/>
      <c r="R29" s="254"/>
      <c r="S29" s="254"/>
      <c r="T29" s="254"/>
      <c r="U29" s="254"/>
    </row>
    <row r="30" spans="1:21" ht="15.75" x14ac:dyDescent="0.25">
      <c r="A30" s="253"/>
      <c r="B30" s="254"/>
      <c r="C30" s="254"/>
      <c r="D30" s="254"/>
      <c r="E30" s="255"/>
      <c r="F30" s="254"/>
      <c r="G30" s="254"/>
      <c r="H30" s="254"/>
      <c r="I30" s="254"/>
      <c r="J30" s="254"/>
      <c r="K30" s="254"/>
      <c r="L30" s="254"/>
      <c r="M30" s="254"/>
      <c r="N30" s="254"/>
      <c r="O30" s="362"/>
      <c r="P30" s="362"/>
      <c r="Q30" s="254"/>
      <c r="R30" s="254"/>
      <c r="S30" s="254"/>
      <c r="T30" s="254"/>
      <c r="U30" s="254"/>
    </row>
    <row r="31" spans="1:21" ht="15.75" x14ac:dyDescent="0.25">
      <c r="A31" s="253"/>
      <c r="B31" s="254"/>
      <c r="C31" s="254"/>
      <c r="D31" s="254"/>
      <c r="E31" s="255"/>
      <c r="F31" s="254"/>
      <c r="G31" s="254"/>
      <c r="H31" s="254"/>
      <c r="I31" s="254"/>
      <c r="J31" s="254"/>
      <c r="K31" s="254"/>
      <c r="L31" s="254"/>
      <c r="M31" s="254"/>
      <c r="N31" s="254"/>
      <c r="O31" s="362"/>
      <c r="P31" s="362"/>
      <c r="Q31" s="254"/>
      <c r="R31" s="254"/>
      <c r="S31" s="254"/>
      <c r="T31" s="254"/>
      <c r="U31" s="254"/>
    </row>
    <row r="32" spans="1:21" ht="15.75" x14ac:dyDescent="0.25">
      <c r="A32" s="253"/>
      <c r="B32" s="254"/>
      <c r="C32" s="254"/>
      <c r="D32" s="254"/>
      <c r="E32" s="255"/>
      <c r="F32" s="254"/>
      <c r="G32" s="254"/>
      <c r="H32" s="254"/>
      <c r="I32" s="254"/>
      <c r="J32" s="254"/>
      <c r="K32" s="254"/>
      <c r="L32" s="254"/>
      <c r="M32" s="254"/>
      <c r="N32" s="254"/>
      <c r="O32" s="362"/>
      <c r="P32" s="362"/>
      <c r="Q32" s="254"/>
      <c r="R32" s="254"/>
      <c r="S32" s="254"/>
      <c r="T32" s="254"/>
      <c r="U32" s="254"/>
    </row>
    <row r="33" spans="1:21" ht="15.75" x14ac:dyDescent="0.25">
      <c r="A33" s="253"/>
      <c r="B33" s="254"/>
      <c r="C33" s="254"/>
      <c r="D33" s="254"/>
      <c r="E33" s="255"/>
      <c r="F33" s="254"/>
      <c r="G33" s="254"/>
      <c r="H33" s="254"/>
      <c r="I33" s="254"/>
      <c r="J33" s="254"/>
      <c r="K33" s="254"/>
      <c r="L33" s="254"/>
      <c r="M33" s="254"/>
      <c r="N33" s="254"/>
      <c r="O33" s="362"/>
      <c r="P33" s="362"/>
      <c r="Q33" s="254"/>
      <c r="R33" s="254"/>
      <c r="S33" s="254"/>
      <c r="T33" s="254"/>
      <c r="U33" s="254"/>
    </row>
    <row r="34" spans="1:21" ht="15.75" x14ac:dyDescent="0.25">
      <c r="A34" s="253"/>
      <c r="B34" s="254"/>
      <c r="C34" s="254"/>
      <c r="D34" s="254"/>
      <c r="E34" s="255"/>
      <c r="F34" s="254"/>
      <c r="G34" s="254"/>
      <c r="H34" s="254"/>
      <c r="I34" s="254"/>
      <c r="J34" s="254"/>
      <c r="K34" s="254"/>
      <c r="L34" s="254"/>
      <c r="M34" s="254"/>
      <c r="N34" s="254"/>
      <c r="O34" s="362"/>
      <c r="P34" s="362"/>
      <c r="Q34" s="254"/>
      <c r="R34" s="254"/>
      <c r="S34" s="254"/>
      <c r="T34" s="254"/>
      <c r="U34" s="254"/>
    </row>
    <row r="35" spans="1:21" ht="15.75" x14ac:dyDescent="0.25">
      <c r="A35" s="253"/>
      <c r="B35" s="254"/>
      <c r="C35" s="254"/>
      <c r="D35" s="254"/>
      <c r="E35" s="255"/>
      <c r="F35" s="254"/>
      <c r="G35" s="254"/>
      <c r="H35" s="254"/>
      <c r="I35" s="254"/>
      <c r="J35" s="254"/>
      <c r="K35" s="254"/>
      <c r="L35" s="254"/>
      <c r="M35" s="254"/>
      <c r="N35" s="254"/>
      <c r="O35" s="362"/>
      <c r="P35" s="362"/>
      <c r="Q35" s="254"/>
      <c r="R35" s="254"/>
      <c r="S35" s="254"/>
      <c r="T35" s="254"/>
      <c r="U35" s="254"/>
    </row>
    <row r="36" spans="1:21" ht="15.75" x14ac:dyDescent="0.25">
      <c r="A36" s="253"/>
      <c r="B36" s="254"/>
      <c r="C36" s="254"/>
      <c r="D36" s="254"/>
      <c r="E36" s="255"/>
      <c r="F36" s="254"/>
      <c r="G36" s="254"/>
      <c r="H36" s="254"/>
      <c r="I36" s="254"/>
      <c r="J36" s="254"/>
      <c r="K36" s="254"/>
      <c r="L36" s="254"/>
      <c r="M36" s="254"/>
      <c r="N36" s="254"/>
      <c r="O36" s="362"/>
      <c r="P36" s="362"/>
      <c r="Q36" s="254"/>
      <c r="R36" s="254"/>
      <c r="S36" s="254"/>
      <c r="T36" s="254"/>
      <c r="U36" s="254"/>
    </row>
    <row r="37" spans="1:21" ht="15.75" x14ac:dyDescent="0.25">
      <c r="A37" s="253"/>
      <c r="B37" s="254"/>
      <c r="C37" s="254"/>
      <c r="D37" s="254"/>
      <c r="E37" s="255"/>
      <c r="F37" s="254"/>
      <c r="G37" s="254"/>
      <c r="H37" s="254"/>
      <c r="I37" s="254"/>
      <c r="J37" s="254"/>
      <c r="K37" s="254"/>
      <c r="L37" s="254"/>
      <c r="M37" s="254"/>
      <c r="N37" s="254"/>
      <c r="O37" s="362"/>
      <c r="P37" s="362"/>
      <c r="Q37" s="254"/>
      <c r="R37" s="254"/>
      <c r="S37" s="254"/>
      <c r="T37" s="254"/>
      <c r="U37" s="254"/>
    </row>
    <row r="38" spans="1:21" ht="15.75" x14ac:dyDescent="0.25">
      <c r="A38" s="253"/>
      <c r="B38" s="254"/>
      <c r="C38" s="254"/>
      <c r="D38" s="254"/>
      <c r="E38" s="255"/>
      <c r="F38" s="254"/>
      <c r="G38" s="254"/>
      <c r="H38" s="254"/>
      <c r="I38" s="254"/>
      <c r="J38" s="254"/>
      <c r="K38" s="254"/>
      <c r="L38" s="254"/>
      <c r="M38" s="254"/>
      <c r="N38" s="254"/>
      <c r="O38" s="362"/>
      <c r="P38" s="362"/>
      <c r="Q38" s="254"/>
      <c r="R38" s="254"/>
      <c r="S38" s="254"/>
      <c r="T38" s="254"/>
      <c r="U38" s="254"/>
    </row>
    <row r="39" spans="1:21" ht="15.75" x14ac:dyDescent="0.25">
      <c r="A39" s="253"/>
      <c r="B39" s="254"/>
      <c r="C39" s="254"/>
      <c r="D39" s="254"/>
      <c r="E39" s="255"/>
      <c r="F39" s="254"/>
      <c r="G39" s="254"/>
      <c r="H39" s="254"/>
      <c r="I39" s="254"/>
      <c r="J39" s="254"/>
      <c r="K39" s="254"/>
      <c r="L39" s="254"/>
      <c r="M39" s="254"/>
      <c r="N39" s="254"/>
      <c r="O39" s="362"/>
      <c r="P39" s="362"/>
      <c r="Q39" s="254"/>
      <c r="R39" s="254"/>
      <c r="S39" s="254"/>
      <c r="T39" s="254"/>
      <c r="U39" s="254"/>
    </row>
    <row r="40" spans="1:21" ht="15.75" x14ac:dyDescent="0.25">
      <c r="A40" s="253"/>
      <c r="B40" s="254"/>
      <c r="C40" s="254"/>
      <c r="D40" s="254"/>
      <c r="E40" s="255"/>
      <c r="F40" s="254"/>
      <c r="G40" s="254"/>
      <c r="H40" s="254"/>
      <c r="I40" s="254"/>
      <c r="J40" s="254"/>
      <c r="K40" s="254"/>
      <c r="L40" s="254"/>
      <c r="M40" s="254"/>
      <c r="N40" s="254"/>
      <c r="O40" s="362"/>
      <c r="P40" s="362"/>
      <c r="Q40" s="254"/>
      <c r="R40" s="254"/>
      <c r="S40" s="254"/>
      <c r="T40" s="254"/>
      <c r="U40" s="254"/>
    </row>
    <row r="41" spans="1:21" ht="15.75" x14ac:dyDescent="0.25">
      <c r="A41" s="253"/>
      <c r="B41" s="254"/>
      <c r="C41" s="254"/>
      <c r="D41" s="254"/>
      <c r="E41" s="255"/>
      <c r="F41" s="254"/>
      <c r="G41" s="254"/>
      <c r="H41" s="254"/>
      <c r="I41" s="254"/>
      <c r="J41" s="254"/>
      <c r="K41" s="254"/>
      <c r="L41" s="254"/>
      <c r="M41" s="254"/>
      <c r="N41" s="254"/>
      <c r="O41" s="362"/>
      <c r="P41" s="362"/>
      <c r="Q41" s="254"/>
      <c r="R41" s="254"/>
      <c r="S41" s="254"/>
      <c r="T41" s="254"/>
      <c r="U41" s="254"/>
    </row>
    <row r="42" spans="1:21" ht="15.75" x14ac:dyDescent="0.25">
      <c r="A42" s="253"/>
      <c r="B42" s="254"/>
      <c r="C42" s="254"/>
      <c r="D42" s="254"/>
      <c r="E42" s="255"/>
      <c r="F42" s="254"/>
      <c r="G42" s="254"/>
      <c r="H42" s="254"/>
      <c r="I42" s="254"/>
      <c r="J42" s="254"/>
      <c r="K42" s="254"/>
      <c r="L42" s="254"/>
      <c r="M42" s="254"/>
      <c r="N42" s="254"/>
      <c r="O42" s="362"/>
      <c r="P42" s="362"/>
      <c r="Q42" s="254"/>
      <c r="R42" s="254"/>
      <c r="S42" s="254"/>
      <c r="T42" s="254"/>
      <c r="U42" s="254"/>
    </row>
    <row r="43" spans="1:21" ht="15.75" x14ac:dyDescent="0.25">
      <c r="A43" s="253"/>
      <c r="B43" s="254"/>
      <c r="C43" s="254"/>
      <c r="D43" s="254"/>
      <c r="E43" s="255"/>
      <c r="F43" s="254"/>
      <c r="G43" s="254"/>
      <c r="H43" s="254"/>
      <c r="I43" s="254"/>
      <c r="J43" s="254"/>
      <c r="K43" s="254"/>
      <c r="L43" s="254"/>
      <c r="M43" s="254"/>
      <c r="N43" s="254"/>
      <c r="O43" s="362"/>
      <c r="P43" s="362"/>
      <c r="Q43" s="254"/>
      <c r="R43" s="254"/>
      <c r="S43" s="254"/>
      <c r="T43" s="254"/>
      <c r="U43" s="254"/>
    </row>
    <row r="44" spans="1:21" ht="15.75" x14ac:dyDescent="0.25">
      <c r="A44" s="253"/>
      <c r="B44" s="254"/>
      <c r="C44" s="254"/>
      <c r="D44" s="254"/>
      <c r="E44" s="255"/>
      <c r="F44" s="254"/>
      <c r="G44" s="254"/>
      <c r="H44" s="254"/>
      <c r="I44" s="254"/>
      <c r="J44" s="254"/>
      <c r="K44" s="254"/>
      <c r="L44" s="254"/>
      <c r="M44" s="254"/>
      <c r="N44" s="254"/>
      <c r="O44" s="362"/>
      <c r="P44" s="362"/>
      <c r="Q44" s="254"/>
      <c r="R44" s="254"/>
      <c r="S44" s="254"/>
      <c r="T44" s="254"/>
      <c r="U44" s="254"/>
    </row>
    <row r="45" spans="1:21" ht="15.75" x14ac:dyDescent="0.25">
      <c r="A45" s="253"/>
      <c r="B45" s="254"/>
      <c r="C45" s="254"/>
      <c r="D45" s="254"/>
      <c r="E45" s="255"/>
      <c r="F45" s="254"/>
      <c r="G45" s="254"/>
      <c r="H45" s="254"/>
      <c r="I45" s="254"/>
      <c r="J45" s="254"/>
      <c r="K45" s="254"/>
      <c r="L45" s="254"/>
      <c r="M45" s="254"/>
      <c r="N45" s="254"/>
      <c r="O45" s="362"/>
      <c r="P45" s="362"/>
      <c r="Q45" s="254"/>
      <c r="R45" s="254"/>
      <c r="S45" s="254"/>
      <c r="T45" s="254"/>
      <c r="U45" s="254"/>
    </row>
    <row r="46" spans="1:21" ht="15.75" x14ac:dyDescent="0.25">
      <c r="A46" s="253"/>
      <c r="B46" s="254"/>
      <c r="C46" s="254"/>
      <c r="D46" s="254"/>
      <c r="E46" s="255"/>
      <c r="F46" s="254"/>
      <c r="G46" s="254"/>
      <c r="H46" s="254"/>
      <c r="I46" s="254"/>
      <c r="J46" s="254"/>
      <c r="K46" s="254"/>
      <c r="L46" s="254"/>
      <c r="M46" s="254"/>
      <c r="N46" s="254"/>
      <c r="O46" s="362"/>
      <c r="P46" s="362"/>
      <c r="Q46" s="254"/>
      <c r="R46" s="254"/>
      <c r="S46" s="254"/>
      <c r="T46" s="254"/>
      <c r="U46" s="254"/>
    </row>
    <row r="47" spans="1:21" ht="15.75" x14ac:dyDescent="0.25">
      <c r="A47" s="253"/>
      <c r="B47" s="254"/>
      <c r="C47" s="254"/>
      <c r="D47" s="254"/>
      <c r="E47" s="255"/>
      <c r="F47" s="254"/>
      <c r="G47" s="254"/>
      <c r="H47" s="254"/>
      <c r="I47" s="254"/>
      <c r="J47" s="254"/>
      <c r="K47" s="254"/>
      <c r="L47" s="254"/>
      <c r="M47" s="254"/>
      <c r="N47" s="254"/>
      <c r="O47" s="362"/>
      <c r="P47" s="362"/>
      <c r="Q47" s="254"/>
      <c r="R47" s="254"/>
      <c r="S47" s="254"/>
      <c r="T47" s="254"/>
      <c r="U47" s="254"/>
    </row>
    <row r="48" spans="1:21" ht="15.75" x14ac:dyDescent="0.25">
      <c r="A48" s="253"/>
      <c r="B48" s="254"/>
      <c r="C48" s="254"/>
      <c r="D48" s="254"/>
      <c r="E48" s="255"/>
      <c r="F48" s="254"/>
      <c r="G48" s="254"/>
      <c r="H48" s="254"/>
      <c r="I48" s="254"/>
      <c r="J48" s="254"/>
      <c r="K48" s="254"/>
      <c r="L48" s="254"/>
      <c r="M48" s="254"/>
      <c r="N48" s="254"/>
      <c r="O48" s="362"/>
      <c r="P48" s="362"/>
      <c r="Q48" s="254"/>
      <c r="R48" s="254"/>
      <c r="S48" s="254"/>
      <c r="T48" s="254"/>
      <c r="U48" s="254"/>
    </row>
    <row r="49" spans="1:21" ht="15.75" x14ac:dyDescent="0.25">
      <c r="A49" s="253"/>
      <c r="B49" s="254"/>
      <c r="C49" s="254"/>
      <c r="D49" s="254"/>
      <c r="E49" s="255"/>
      <c r="F49" s="254"/>
      <c r="G49" s="254"/>
      <c r="H49" s="254"/>
      <c r="I49" s="254"/>
      <c r="J49" s="254"/>
      <c r="K49" s="254"/>
      <c r="L49" s="254"/>
      <c r="M49" s="254"/>
      <c r="N49" s="254"/>
      <c r="O49" s="362"/>
      <c r="P49" s="362"/>
      <c r="Q49" s="254"/>
      <c r="R49" s="254"/>
      <c r="S49" s="254"/>
      <c r="T49" s="254"/>
      <c r="U49" s="254"/>
    </row>
    <row r="50" spans="1:21" ht="15.75" x14ac:dyDescent="0.25">
      <c r="A50" s="253"/>
      <c r="B50" s="254"/>
      <c r="C50" s="254"/>
      <c r="D50" s="254"/>
      <c r="E50" s="255"/>
      <c r="F50" s="254"/>
      <c r="G50" s="254"/>
      <c r="H50" s="254"/>
      <c r="I50" s="254"/>
      <c r="J50" s="254"/>
      <c r="K50" s="254"/>
      <c r="L50" s="254"/>
      <c r="M50" s="254"/>
      <c r="N50" s="254"/>
      <c r="O50" s="362"/>
      <c r="P50" s="362"/>
      <c r="Q50" s="254"/>
      <c r="R50" s="254"/>
      <c r="S50" s="254"/>
      <c r="T50" s="254"/>
      <c r="U50" s="254"/>
    </row>
    <row r="51" spans="1:21" ht="15.75" x14ac:dyDescent="0.25">
      <c r="A51" s="253"/>
      <c r="B51" s="254"/>
      <c r="C51" s="254"/>
      <c r="D51" s="254"/>
      <c r="E51" s="255"/>
      <c r="F51" s="254"/>
      <c r="G51" s="254"/>
      <c r="H51" s="254"/>
      <c r="I51" s="254"/>
      <c r="J51" s="254"/>
      <c r="K51" s="254"/>
      <c r="L51" s="254"/>
      <c r="M51" s="254"/>
      <c r="N51" s="254"/>
      <c r="O51" s="362"/>
      <c r="P51" s="362"/>
      <c r="Q51" s="254"/>
      <c r="R51" s="254"/>
      <c r="S51" s="254"/>
      <c r="T51" s="254"/>
      <c r="U51" s="254"/>
    </row>
    <row r="52" spans="1:21" ht="15.75" x14ac:dyDescent="0.25">
      <c r="A52" s="253"/>
      <c r="B52" s="254"/>
      <c r="C52" s="254"/>
      <c r="D52" s="254"/>
      <c r="E52" s="255"/>
      <c r="F52" s="254"/>
      <c r="G52" s="254"/>
      <c r="H52" s="254"/>
      <c r="I52" s="254"/>
      <c r="J52" s="254"/>
      <c r="K52" s="254"/>
      <c r="L52" s="254"/>
      <c r="M52" s="254"/>
      <c r="N52" s="254"/>
      <c r="O52" s="362"/>
      <c r="P52" s="362"/>
      <c r="Q52" s="254"/>
      <c r="R52" s="254"/>
      <c r="S52" s="254"/>
      <c r="T52" s="254"/>
      <c r="U52" s="254"/>
    </row>
    <row r="53" spans="1:21" ht="15.75" x14ac:dyDescent="0.25">
      <c r="A53" s="253"/>
      <c r="B53" s="254"/>
      <c r="C53" s="254"/>
      <c r="D53" s="254"/>
      <c r="E53" s="255"/>
      <c r="F53" s="254"/>
      <c r="G53" s="254"/>
      <c r="H53" s="254"/>
      <c r="I53" s="254"/>
      <c r="J53" s="254"/>
      <c r="K53" s="254"/>
      <c r="L53" s="254"/>
      <c r="M53" s="254"/>
      <c r="N53" s="254"/>
      <c r="O53" s="362"/>
      <c r="P53" s="362"/>
      <c r="Q53" s="254"/>
      <c r="R53" s="254"/>
      <c r="S53" s="254"/>
      <c r="T53" s="254"/>
      <c r="U53" s="254"/>
    </row>
    <row r="54" spans="1:21" ht="15.75" x14ac:dyDescent="0.25">
      <c r="A54" s="253"/>
      <c r="B54" s="254"/>
      <c r="C54" s="254"/>
      <c r="D54" s="254"/>
      <c r="E54" s="255"/>
      <c r="F54" s="254"/>
      <c r="G54" s="254"/>
      <c r="H54" s="254"/>
      <c r="I54" s="254"/>
      <c r="J54" s="254"/>
      <c r="K54" s="254"/>
      <c r="L54" s="254"/>
      <c r="M54" s="254"/>
      <c r="N54" s="254"/>
      <c r="O54" s="362"/>
      <c r="P54" s="362"/>
      <c r="Q54" s="254"/>
      <c r="R54" s="254"/>
      <c r="S54" s="254"/>
      <c r="T54" s="254"/>
      <c r="U54" s="254"/>
    </row>
    <row r="55" spans="1:21" ht="15.75" x14ac:dyDescent="0.25">
      <c r="A55" s="253"/>
      <c r="B55" s="254"/>
      <c r="C55" s="254"/>
      <c r="D55" s="254"/>
      <c r="E55" s="255"/>
      <c r="F55" s="254"/>
      <c r="G55" s="254"/>
      <c r="H55" s="254"/>
      <c r="I55" s="254"/>
      <c r="J55" s="254"/>
      <c r="K55" s="254"/>
      <c r="L55" s="254"/>
      <c r="M55" s="254"/>
      <c r="N55" s="254"/>
      <c r="O55" s="362"/>
      <c r="P55" s="362"/>
      <c r="Q55" s="254"/>
      <c r="R55" s="254"/>
      <c r="S55" s="254"/>
      <c r="T55" s="254"/>
      <c r="U55" s="254"/>
    </row>
    <row r="71" spans="1:5" x14ac:dyDescent="0.25">
      <c r="A71" s="249"/>
      <c r="E71" s="249"/>
    </row>
    <row r="72" spans="1:5" x14ac:dyDescent="0.25">
      <c r="A72" s="249"/>
      <c r="E72" s="249"/>
    </row>
    <row r="73" spans="1:5" x14ac:dyDescent="0.25">
      <c r="A73" s="249"/>
      <c r="E73" s="249"/>
    </row>
    <row r="74" spans="1:5" x14ac:dyDescent="0.25">
      <c r="A74" s="249"/>
      <c r="E74" s="249"/>
    </row>
    <row r="75" spans="1:5" x14ac:dyDescent="0.25">
      <c r="A75" s="249"/>
      <c r="E75" s="249"/>
    </row>
    <row r="76" spans="1:5" x14ac:dyDescent="0.25">
      <c r="A76" s="249"/>
      <c r="E76" s="249"/>
    </row>
    <row r="77" spans="1:5" x14ac:dyDescent="0.25">
      <c r="A77" s="249"/>
      <c r="E77" s="249"/>
    </row>
    <row r="78" spans="1:5" x14ac:dyDescent="0.25">
      <c r="A78" s="249"/>
      <c r="E78" s="249"/>
    </row>
    <row r="79" spans="1:5" x14ac:dyDescent="0.25">
      <c r="A79" s="249"/>
      <c r="E79" s="249"/>
    </row>
    <row r="80" spans="1:5" x14ac:dyDescent="0.25">
      <c r="A80" s="249"/>
      <c r="E80" s="249"/>
    </row>
    <row r="81" spans="1:5" x14ac:dyDescent="0.25">
      <c r="A81" s="249"/>
      <c r="E81" s="249"/>
    </row>
    <row r="82" spans="1:5" x14ac:dyDescent="0.25">
      <c r="A82" s="249"/>
      <c r="E82" s="249"/>
    </row>
    <row r="83" spans="1:5" x14ac:dyDescent="0.25">
      <c r="A83" s="249"/>
      <c r="E83" s="249"/>
    </row>
    <row r="84" spans="1:5" x14ac:dyDescent="0.25">
      <c r="A84" s="249"/>
      <c r="E84" s="249"/>
    </row>
    <row r="85" spans="1:5" x14ac:dyDescent="0.25">
      <c r="A85" s="249"/>
      <c r="E85" s="249"/>
    </row>
    <row r="86" spans="1:5" x14ac:dyDescent="0.25">
      <c r="A86" s="249"/>
      <c r="E86" s="249"/>
    </row>
    <row r="87" spans="1:5" x14ac:dyDescent="0.25">
      <c r="A87" s="249"/>
      <c r="E87" s="249"/>
    </row>
    <row r="88" spans="1:5" x14ac:dyDescent="0.25">
      <c r="A88" s="249"/>
      <c r="E88" s="249"/>
    </row>
    <row r="89" spans="1:5" x14ac:dyDescent="0.25">
      <c r="A89" s="249"/>
      <c r="E89" s="249"/>
    </row>
    <row r="90" spans="1:5" x14ac:dyDescent="0.25">
      <c r="A90" s="249"/>
      <c r="E90" s="249"/>
    </row>
    <row r="91" spans="1:5" x14ac:dyDescent="0.25">
      <c r="A91" s="249"/>
      <c r="E91" s="249"/>
    </row>
    <row r="92" spans="1:5" x14ac:dyDescent="0.25">
      <c r="A92" s="249"/>
      <c r="E92" s="249"/>
    </row>
    <row r="93" spans="1:5" x14ac:dyDescent="0.25">
      <c r="A93" s="249"/>
      <c r="E93" s="249"/>
    </row>
    <row r="94" spans="1:5" x14ac:dyDescent="0.25">
      <c r="A94" s="249"/>
      <c r="E94" s="249"/>
    </row>
    <row r="95" spans="1:5" x14ac:dyDescent="0.25">
      <c r="A95" s="249"/>
      <c r="E95" s="249"/>
    </row>
    <row r="96" spans="1:5" x14ac:dyDescent="0.25">
      <c r="A96" s="249"/>
      <c r="E96" s="249"/>
    </row>
    <row r="97" spans="1:5" x14ac:dyDescent="0.25">
      <c r="A97" s="249"/>
      <c r="E97" s="249"/>
    </row>
    <row r="98" spans="1:5" x14ac:dyDescent="0.25">
      <c r="A98" s="249"/>
      <c r="E98" s="249"/>
    </row>
    <row r="99" spans="1:5" x14ac:dyDescent="0.25">
      <c r="A99" s="249"/>
      <c r="E99" s="249"/>
    </row>
    <row r="100" spans="1:5" x14ac:dyDescent="0.25">
      <c r="A100" s="249"/>
      <c r="E100" s="249"/>
    </row>
    <row r="101" spans="1:5" x14ac:dyDescent="0.25">
      <c r="A101" s="249"/>
      <c r="E101" s="249"/>
    </row>
    <row r="102" spans="1:5" x14ac:dyDescent="0.25">
      <c r="A102" s="249"/>
      <c r="E102" s="249"/>
    </row>
    <row r="103" spans="1:5" x14ac:dyDescent="0.25">
      <c r="A103" s="249"/>
      <c r="E103" s="249"/>
    </row>
    <row r="104" spans="1:5" x14ac:dyDescent="0.25">
      <c r="A104" s="249"/>
      <c r="E104" s="249"/>
    </row>
    <row r="105" spans="1:5" x14ac:dyDescent="0.25">
      <c r="A105" s="249"/>
      <c r="E105" s="249"/>
    </row>
    <row r="106" spans="1:5" x14ac:dyDescent="0.25">
      <c r="A106" s="249"/>
      <c r="E106" s="249"/>
    </row>
    <row r="107" spans="1:5" x14ac:dyDescent="0.25">
      <c r="A107" s="249"/>
      <c r="E107" s="249"/>
    </row>
    <row r="108" spans="1:5" x14ac:dyDescent="0.25">
      <c r="A108" s="249"/>
      <c r="E108" s="249"/>
    </row>
    <row r="109" spans="1:5" x14ac:dyDescent="0.25">
      <c r="A109" s="249"/>
      <c r="E109" s="249"/>
    </row>
    <row r="110" spans="1:5" x14ac:dyDescent="0.25">
      <c r="A110" s="249"/>
      <c r="E110" s="249"/>
    </row>
    <row r="111" spans="1:5" x14ac:dyDescent="0.25">
      <c r="A111" s="249"/>
      <c r="E111" s="249"/>
    </row>
    <row r="112" spans="1:5" x14ac:dyDescent="0.25">
      <c r="A112" s="249"/>
      <c r="E112" s="249"/>
    </row>
    <row r="113" spans="1:5" x14ac:dyDescent="0.25">
      <c r="A113" s="249"/>
      <c r="E113" s="249"/>
    </row>
    <row r="114" spans="1:5" x14ac:dyDescent="0.25">
      <c r="A114" s="249"/>
      <c r="E114" s="249"/>
    </row>
    <row r="115" spans="1:5" x14ac:dyDescent="0.25">
      <c r="A115" s="249"/>
      <c r="E115" s="249"/>
    </row>
    <row r="116" spans="1:5" x14ac:dyDescent="0.25">
      <c r="A116" s="249"/>
      <c r="E116" s="249"/>
    </row>
    <row r="117" spans="1:5" x14ac:dyDescent="0.25">
      <c r="A117" s="249"/>
      <c r="E117" s="249"/>
    </row>
    <row r="118" spans="1:5" x14ac:dyDescent="0.25">
      <c r="A118" s="249"/>
      <c r="E118" s="249"/>
    </row>
    <row r="119" spans="1:5" x14ac:dyDescent="0.25">
      <c r="A119" s="249"/>
      <c r="E119" s="249"/>
    </row>
    <row r="120" spans="1:5" x14ac:dyDescent="0.25">
      <c r="A120" s="249"/>
      <c r="E120" s="249"/>
    </row>
    <row r="121" spans="1:5" x14ac:dyDescent="0.25">
      <c r="A121" s="249"/>
      <c r="E121" s="249"/>
    </row>
    <row r="122" spans="1:5" x14ac:dyDescent="0.25">
      <c r="A122" s="249"/>
      <c r="E122" s="249"/>
    </row>
    <row r="123" spans="1:5" x14ac:dyDescent="0.25">
      <c r="A123" s="249"/>
      <c r="E123" s="249"/>
    </row>
    <row r="124" spans="1:5" x14ac:dyDescent="0.25">
      <c r="A124" s="249"/>
      <c r="E124" s="249"/>
    </row>
    <row r="125" spans="1:5" x14ac:dyDescent="0.25">
      <c r="A125" s="249"/>
      <c r="E125" s="249"/>
    </row>
    <row r="126" spans="1:5" x14ac:dyDescent="0.25">
      <c r="A126" s="249"/>
      <c r="E126" s="249"/>
    </row>
    <row r="127" spans="1:5" x14ac:dyDescent="0.25">
      <c r="A127" s="249"/>
      <c r="E127" s="249"/>
    </row>
    <row r="128" spans="1:5" x14ac:dyDescent="0.25">
      <c r="A128" s="249"/>
      <c r="E128" s="249"/>
    </row>
    <row r="129" spans="1:5" x14ac:dyDescent="0.25">
      <c r="A129" s="249"/>
      <c r="E129" s="249"/>
    </row>
    <row r="130" spans="1:5" x14ac:dyDescent="0.25">
      <c r="A130" s="249"/>
      <c r="E130" s="249"/>
    </row>
    <row r="131" spans="1:5" x14ac:dyDescent="0.25">
      <c r="A131" s="249"/>
      <c r="E131" s="249"/>
    </row>
    <row r="132" spans="1:5" x14ac:dyDescent="0.25">
      <c r="A132" s="249"/>
      <c r="E132" s="249"/>
    </row>
    <row r="133" spans="1:5" x14ac:dyDescent="0.25">
      <c r="A133" s="249"/>
      <c r="E133" s="249"/>
    </row>
    <row r="134" spans="1:5" x14ac:dyDescent="0.25">
      <c r="A134" s="249"/>
      <c r="E134" s="249"/>
    </row>
    <row r="135" spans="1:5" x14ac:dyDescent="0.25">
      <c r="A135" s="249"/>
      <c r="E135" s="249"/>
    </row>
    <row r="136" spans="1:5" x14ac:dyDescent="0.25">
      <c r="A136" s="249"/>
      <c r="E136" s="249"/>
    </row>
    <row r="137" spans="1:5" x14ac:dyDescent="0.25">
      <c r="A137" s="249"/>
      <c r="E137" s="249"/>
    </row>
    <row r="138" spans="1:5" x14ac:dyDescent="0.25">
      <c r="A138" s="249"/>
      <c r="E138" s="249"/>
    </row>
    <row r="139" spans="1:5" x14ac:dyDescent="0.25">
      <c r="A139" s="249"/>
      <c r="E139" s="249"/>
    </row>
  </sheetData>
  <mergeCells count="33">
    <mergeCell ref="A4:A6"/>
    <mergeCell ref="D4:D6"/>
    <mergeCell ref="F4:F6"/>
    <mergeCell ref="B4:B6"/>
    <mergeCell ref="A8:A22"/>
    <mergeCell ref="B11:B15"/>
    <mergeCell ref="C4:C6"/>
    <mergeCell ref="B8:B10"/>
    <mergeCell ref="B17:B18"/>
    <mergeCell ref="B19:B22"/>
    <mergeCell ref="C8:C10"/>
    <mergeCell ref="C11:C15"/>
    <mergeCell ref="D17:D18"/>
    <mergeCell ref="C17:C18"/>
    <mergeCell ref="D19:D22"/>
    <mergeCell ref="C19:C22"/>
    <mergeCell ref="U4:U6"/>
    <mergeCell ref="G4:N4"/>
    <mergeCell ref="S4:S6"/>
    <mergeCell ref="T4:T6"/>
    <mergeCell ref="O4:P5"/>
    <mergeCell ref="Q4:Q6"/>
    <mergeCell ref="R4:R6"/>
    <mergeCell ref="G5:H5"/>
    <mergeCell ref="I5:J5"/>
    <mergeCell ref="R17:R18"/>
    <mergeCell ref="R19:R22"/>
    <mergeCell ref="D11:D12"/>
    <mergeCell ref="E4:E6"/>
    <mergeCell ref="K5:L5"/>
    <mergeCell ref="M5:N5"/>
    <mergeCell ref="R8:R10"/>
    <mergeCell ref="R11:R1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58"/>
  <sheetViews>
    <sheetView showGridLines="0" topLeftCell="E1" zoomScale="57" zoomScaleNormal="57" workbookViewId="0">
      <pane ySplit="7" topLeftCell="A17" activePane="bottomLeft" state="frozen"/>
      <selection activeCell="A7" sqref="A7"/>
      <selection pane="bottomLeft" activeCell="C38" sqref="C38:D38"/>
    </sheetView>
  </sheetViews>
  <sheetFormatPr baseColWidth="10" defaultColWidth="11.42578125" defaultRowHeight="12.75" x14ac:dyDescent="0.25"/>
  <cols>
    <col min="1" max="1" width="42.28515625" style="258" customWidth="1"/>
    <col min="2" max="2" width="38.5703125" style="258" customWidth="1"/>
    <col min="3" max="3" width="40.28515625" style="258" customWidth="1"/>
    <col min="4" max="4" width="36" style="258" customWidth="1"/>
    <col min="5" max="5" width="14.5703125" style="257" customWidth="1"/>
    <col min="6" max="6" width="76.5703125" style="258" customWidth="1"/>
    <col min="7" max="7" width="20.7109375" style="258" customWidth="1"/>
    <col min="8" max="8" width="15.28515625" style="258" customWidth="1"/>
    <col min="9" max="9" width="19.42578125" style="258" customWidth="1"/>
    <col min="10" max="10" width="18.28515625" style="258" customWidth="1"/>
    <col min="11" max="11" width="19" style="258" customWidth="1"/>
    <col min="12" max="13" width="17.140625" style="258" customWidth="1"/>
    <col min="14" max="14" width="17.5703125" style="258" customWidth="1"/>
    <col min="15" max="15" width="17.42578125" style="258" customWidth="1"/>
    <col min="16" max="16" width="19.5703125" style="258" customWidth="1"/>
    <col min="17" max="17" width="43.28515625" style="258" bestFit="1" customWidth="1"/>
    <col min="18" max="18" width="31.28515625" style="258" customWidth="1"/>
    <col min="19" max="19" width="29.7109375" style="256" customWidth="1"/>
    <col min="20" max="20" width="25.140625" style="256" customWidth="1"/>
    <col min="21" max="21" width="28.28515625" style="258" customWidth="1"/>
    <col min="22" max="16384" width="11.42578125" style="258"/>
  </cols>
  <sheetData>
    <row r="1" spans="1:27" ht="18.75" customHeight="1" x14ac:dyDescent="0.25">
      <c r="E1" s="283"/>
      <c r="G1" s="278" t="s">
        <v>91</v>
      </c>
      <c r="I1" s="278"/>
      <c r="J1" s="278"/>
      <c r="K1" s="278"/>
      <c r="L1" s="278"/>
      <c r="M1" s="278"/>
      <c r="N1" s="278"/>
      <c r="O1" s="278"/>
      <c r="P1" s="278"/>
      <c r="Q1" s="278"/>
      <c r="R1" s="278"/>
      <c r="S1" s="278"/>
      <c r="T1" s="278"/>
      <c r="U1" s="278"/>
      <c r="V1" s="278"/>
      <c r="W1" s="278"/>
      <c r="X1" s="278"/>
      <c r="Y1" s="278"/>
      <c r="Z1" s="278"/>
      <c r="AA1" s="278"/>
    </row>
    <row r="2" spans="1:27" ht="18.75" x14ac:dyDescent="0.25">
      <c r="A2" s="264" t="s">
        <v>1348</v>
      </c>
      <c r="E2" s="283"/>
      <c r="G2" s="278"/>
      <c r="I2" s="278"/>
      <c r="J2" s="278"/>
      <c r="K2" s="278"/>
      <c r="L2" s="278"/>
      <c r="M2" s="278"/>
      <c r="N2" s="278"/>
      <c r="O2" s="278"/>
      <c r="P2" s="278"/>
      <c r="Q2" s="278"/>
      <c r="R2" s="278"/>
      <c r="S2" s="278"/>
      <c r="T2" s="278"/>
      <c r="U2" s="278"/>
      <c r="V2" s="278"/>
      <c r="W2" s="278"/>
      <c r="X2" s="278"/>
      <c r="Y2" s="278"/>
      <c r="Z2" s="278"/>
      <c r="AA2" s="278"/>
    </row>
    <row r="3" spans="1:27" ht="18.75" x14ac:dyDescent="0.25">
      <c r="A3" s="308" t="s">
        <v>1474</v>
      </c>
      <c r="E3" s="283"/>
      <c r="G3" s="278"/>
      <c r="I3" s="278"/>
      <c r="J3" s="278"/>
      <c r="K3" s="278"/>
      <c r="L3" s="278"/>
      <c r="M3" s="278"/>
      <c r="N3" s="278"/>
      <c r="O3" s="278"/>
      <c r="P3" s="278"/>
      <c r="Q3" s="278"/>
      <c r="R3" s="278"/>
      <c r="S3" s="278"/>
      <c r="T3" s="278"/>
      <c r="U3" s="278"/>
      <c r="V3" s="278"/>
      <c r="W3" s="278"/>
      <c r="X3" s="278"/>
      <c r="Y3" s="278"/>
      <c r="Z3" s="278"/>
      <c r="AA3" s="278"/>
    </row>
    <row r="4" spans="1:27" ht="15" x14ac:dyDescent="0.25">
      <c r="A4" s="351" t="s">
        <v>1475</v>
      </c>
      <c r="B4" s="264"/>
      <c r="C4" s="264"/>
      <c r="D4" s="264"/>
      <c r="E4" s="244"/>
      <c r="F4" s="264"/>
      <c r="G4" s="264"/>
      <c r="H4" s="264"/>
      <c r="I4" s="264"/>
      <c r="J4" s="264"/>
      <c r="K4" s="264"/>
      <c r="L4" s="264"/>
      <c r="M4" s="264"/>
      <c r="N4" s="264"/>
      <c r="O4" s="264"/>
      <c r="P4" s="264"/>
      <c r="Q4" s="264"/>
      <c r="R4" s="264"/>
      <c r="S4" s="264"/>
      <c r="T4" s="264"/>
      <c r="U4" s="264"/>
    </row>
    <row r="5" spans="1:27" s="66" customFormat="1" ht="23.25" customHeight="1" x14ac:dyDescent="0.25">
      <c r="A5" s="750" t="s">
        <v>97</v>
      </c>
      <c r="B5" s="749" t="s">
        <v>111</v>
      </c>
      <c r="C5" s="742" t="s">
        <v>86</v>
      </c>
      <c r="D5" s="742" t="s">
        <v>87</v>
      </c>
      <c r="E5" s="742" t="s">
        <v>392</v>
      </c>
      <c r="F5" s="742" t="s">
        <v>88</v>
      </c>
      <c r="G5" s="740" t="s">
        <v>100</v>
      </c>
      <c r="H5" s="745"/>
      <c r="I5" s="745"/>
      <c r="J5" s="745"/>
      <c r="K5" s="745"/>
      <c r="L5" s="745"/>
      <c r="M5" s="745"/>
      <c r="N5" s="741"/>
      <c r="O5" s="752" t="s">
        <v>101</v>
      </c>
      <c r="P5" s="753"/>
      <c r="Q5" s="749" t="s">
        <v>102</v>
      </c>
      <c r="R5" s="749" t="s">
        <v>103</v>
      </c>
      <c r="S5" s="749" t="s">
        <v>110</v>
      </c>
      <c r="T5" s="749" t="s">
        <v>109</v>
      </c>
      <c r="U5" s="746" t="s">
        <v>89</v>
      </c>
    </row>
    <row r="6" spans="1:27" s="66" customFormat="1" ht="15" customHeight="1" x14ac:dyDescent="0.25">
      <c r="A6" s="750"/>
      <c r="B6" s="750"/>
      <c r="C6" s="743"/>
      <c r="D6" s="743"/>
      <c r="E6" s="743"/>
      <c r="F6" s="743"/>
      <c r="G6" s="740" t="s">
        <v>104</v>
      </c>
      <c r="H6" s="741"/>
      <c r="I6" s="740" t="s">
        <v>105</v>
      </c>
      <c r="J6" s="741"/>
      <c r="K6" s="740" t="s">
        <v>106</v>
      </c>
      <c r="L6" s="741"/>
      <c r="M6" s="740" t="s">
        <v>107</v>
      </c>
      <c r="N6" s="741"/>
      <c r="O6" s="754"/>
      <c r="P6" s="755"/>
      <c r="Q6" s="750"/>
      <c r="R6" s="750"/>
      <c r="S6" s="750"/>
      <c r="T6" s="750"/>
      <c r="U6" s="747"/>
    </row>
    <row r="7" spans="1:27" s="66" customFormat="1" ht="24" customHeight="1" x14ac:dyDescent="0.25">
      <c r="A7" s="751"/>
      <c r="B7" s="751"/>
      <c r="C7" s="744"/>
      <c r="D7" s="744"/>
      <c r="E7" s="744"/>
      <c r="F7" s="744"/>
      <c r="G7" s="412" t="s">
        <v>108</v>
      </c>
      <c r="H7" s="412" t="s">
        <v>12</v>
      </c>
      <c r="I7" s="412" t="s">
        <v>108</v>
      </c>
      <c r="J7" s="412" t="s">
        <v>12</v>
      </c>
      <c r="K7" s="412" t="s">
        <v>108</v>
      </c>
      <c r="L7" s="412" t="s">
        <v>12</v>
      </c>
      <c r="M7" s="412" t="s">
        <v>108</v>
      </c>
      <c r="N7" s="412" t="s">
        <v>12</v>
      </c>
      <c r="O7" s="412" t="s">
        <v>108</v>
      </c>
      <c r="P7" s="412" t="s">
        <v>12</v>
      </c>
      <c r="Q7" s="751"/>
      <c r="R7" s="751"/>
      <c r="S7" s="751"/>
      <c r="T7" s="751"/>
      <c r="U7" s="748"/>
    </row>
    <row r="8" spans="1:27" ht="15.75" customHeight="1" x14ac:dyDescent="0.25">
      <c r="A8" s="413"/>
      <c r="B8" s="414"/>
      <c r="C8" s="415"/>
      <c r="D8" s="415"/>
      <c r="E8" s="416"/>
      <c r="F8" s="415"/>
      <c r="G8" s="417"/>
      <c r="H8" s="417"/>
      <c r="I8" s="417"/>
      <c r="J8" s="417"/>
      <c r="K8" s="417"/>
      <c r="L8" s="417"/>
      <c r="M8" s="417"/>
      <c r="N8" s="417"/>
      <c r="O8" s="417"/>
      <c r="P8" s="417"/>
      <c r="Q8" s="418"/>
      <c r="R8" s="418"/>
      <c r="S8" s="418"/>
      <c r="T8" s="418"/>
      <c r="U8" s="419"/>
    </row>
    <row r="9" spans="1:27" ht="111" customHeight="1" x14ac:dyDescent="0.25">
      <c r="A9" s="538" t="s">
        <v>1461</v>
      </c>
      <c r="B9" s="536" t="s">
        <v>1459</v>
      </c>
      <c r="C9" s="537" t="s">
        <v>1688</v>
      </c>
      <c r="D9" s="246" t="s">
        <v>1675</v>
      </c>
      <c r="E9" s="482">
        <v>3.01</v>
      </c>
      <c r="F9" s="548" t="s">
        <v>1674</v>
      </c>
      <c r="G9" s="247"/>
      <c r="H9" s="333"/>
      <c r="I9" s="335">
        <v>0.33329999999999999</v>
      </c>
      <c r="J9" s="580">
        <f>'5. ACTIVIDADES ESPECIALES'!D457</f>
        <v>16000</v>
      </c>
      <c r="K9" s="335">
        <v>0.33329999999999999</v>
      </c>
      <c r="L9" s="581">
        <f>'5. ACTIVIDADES ESPECIALES'!D468</f>
        <v>16000</v>
      </c>
      <c r="M9" s="335">
        <v>0.33329999999999999</v>
      </c>
      <c r="N9" s="581">
        <f>'5. ACTIVIDADES ESPECIALES'!D479</f>
        <v>16000</v>
      </c>
      <c r="O9" s="655">
        <f t="shared" ref="O9:O38" si="0">G9+I9+K9+M9</f>
        <v>0.99990000000000001</v>
      </c>
      <c r="P9" s="581">
        <f t="shared" ref="P9:P38" si="1">H9+J9+L9+N9</f>
        <v>48000</v>
      </c>
      <c r="Q9" s="545" t="s">
        <v>1676</v>
      </c>
      <c r="R9" s="333" t="s">
        <v>2319</v>
      </c>
      <c r="S9" s="246" t="s">
        <v>1679</v>
      </c>
      <c r="T9" s="246" t="s">
        <v>1677</v>
      </c>
      <c r="U9" s="246" t="s">
        <v>1678</v>
      </c>
    </row>
    <row r="10" spans="1:27" ht="86.25" customHeight="1" x14ac:dyDescent="0.25">
      <c r="A10" s="774" t="s">
        <v>1460</v>
      </c>
      <c r="B10" s="774" t="s">
        <v>1462</v>
      </c>
      <c r="C10" s="772" t="s">
        <v>1547</v>
      </c>
      <c r="D10" s="246" t="s">
        <v>1680</v>
      </c>
      <c r="E10" s="482">
        <v>3.02</v>
      </c>
      <c r="F10" s="486" t="s">
        <v>1741</v>
      </c>
      <c r="G10" s="246"/>
      <c r="H10" s="333"/>
      <c r="I10" s="333">
        <v>1</v>
      </c>
      <c r="J10" s="333"/>
      <c r="K10" s="333">
        <v>1</v>
      </c>
      <c r="L10" s="333"/>
      <c r="M10" s="333">
        <v>1</v>
      </c>
      <c r="N10" s="333"/>
      <c r="O10" s="607">
        <f t="shared" si="0"/>
        <v>3</v>
      </c>
      <c r="P10" s="581">
        <f t="shared" si="1"/>
        <v>0</v>
      </c>
      <c r="Q10" s="545" t="s">
        <v>1693</v>
      </c>
      <c r="R10" s="783" t="s">
        <v>2320</v>
      </c>
      <c r="S10" s="246" t="s">
        <v>1694</v>
      </c>
      <c r="T10" s="246" t="s">
        <v>1695</v>
      </c>
      <c r="U10" s="246" t="s">
        <v>1742</v>
      </c>
    </row>
    <row r="11" spans="1:27" ht="99" customHeight="1" x14ac:dyDescent="0.25">
      <c r="A11" s="775"/>
      <c r="B11" s="775"/>
      <c r="C11" s="777"/>
      <c r="D11" s="246" t="s">
        <v>1681</v>
      </c>
      <c r="E11" s="482">
        <v>3.03</v>
      </c>
      <c r="F11" s="486" t="s">
        <v>1682</v>
      </c>
      <c r="G11" s="246"/>
      <c r="H11" s="333"/>
      <c r="I11" s="333">
        <v>1</v>
      </c>
      <c r="J11" s="333"/>
      <c r="K11" s="333">
        <v>1</v>
      </c>
      <c r="L11" s="333"/>
      <c r="M11" s="333">
        <v>1</v>
      </c>
      <c r="N11" s="333"/>
      <c r="O11" s="607">
        <f t="shared" si="0"/>
        <v>3</v>
      </c>
      <c r="P11" s="581">
        <f t="shared" si="1"/>
        <v>0</v>
      </c>
      <c r="Q11" s="545" t="s">
        <v>1699</v>
      </c>
      <c r="R11" s="784"/>
      <c r="S11" s="246" t="s">
        <v>1694</v>
      </c>
      <c r="T11" s="246" t="s">
        <v>1696</v>
      </c>
      <c r="U11" s="246" t="s">
        <v>1743</v>
      </c>
    </row>
    <row r="12" spans="1:27" ht="78" customHeight="1" x14ac:dyDescent="0.25">
      <c r="A12" s="775"/>
      <c r="B12" s="775"/>
      <c r="C12" s="773"/>
      <c r="D12" s="246" t="s">
        <v>1546</v>
      </c>
      <c r="E12" s="482">
        <v>3.04</v>
      </c>
      <c r="F12" s="486" t="s">
        <v>1684</v>
      </c>
      <c r="G12" s="246">
        <v>1</v>
      </c>
      <c r="H12" s="333"/>
      <c r="I12" s="333">
        <v>1</v>
      </c>
      <c r="J12" s="333"/>
      <c r="K12" s="333"/>
      <c r="L12" s="333"/>
      <c r="M12" s="333">
        <v>2</v>
      </c>
      <c r="N12" s="333"/>
      <c r="O12" s="607">
        <f t="shared" si="0"/>
        <v>4</v>
      </c>
      <c r="P12" s="581">
        <f t="shared" si="1"/>
        <v>0</v>
      </c>
      <c r="Q12" s="545" t="s">
        <v>1699</v>
      </c>
      <c r="R12" s="785"/>
      <c r="S12" s="246" t="s">
        <v>1694</v>
      </c>
      <c r="T12" s="246" t="s">
        <v>1697</v>
      </c>
      <c r="U12" s="246" t="s">
        <v>1744</v>
      </c>
    </row>
    <row r="13" spans="1:27" ht="79.5" customHeight="1" x14ac:dyDescent="0.25">
      <c r="A13" s="775"/>
      <c r="B13" s="774" t="s">
        <v>1463</v>
      </c>
      <c r="C13" s="570" t="s">
        <v>1964</v>
      </c>
      <c r="D13" s="569" t="s">
        <v>1963</v>
      </c>
      <c r="E13" s="482">
        <v>3.05</v>
      </c>
      <c r="F13" s="548" t="s">
        <v>1962</v>
      </c>
      <c r="G13" s="247"/>
      <c r="H13" s="334"/>
      <c r="I13" s="335"/>
      <c r="J13" s="334"/>
      <c r="K13" s="333">
        <v>1</v>
      </c>
      <c r="L13" s="334"/>
      <c r="M13" s="335"/>
      <c r="N13" s="334"/>
      <c r="O13" s="607">
        <f t="shared" si="0"/>
        <v>1</v>
      </c>
      <c r="P13" s="581">
        <f t="shared" si="1"/>
        <v>0</v>
      </c>
      <c r="Q13" s="550"/>
      <c r="R13" s="786" t="s">
        <v>2321</v>
      </c>
      <c r="S13" s="246"/>
      <c r="T13" s="246"/>
      <c r="U13" s="246" t="s">
        <v>1698</v>
      </c>
    </row>
    <row r="14" spans="1:27" ht="102.75" customHeight="1" x14ac:dyDescent="0.25">
      <c r="A14" s="775"/>
      <c r="B14" s="778"/>
      <c r="C14" s="541" t="s">
        <v>1690</v>
      </c>
      <c r="D14" s="543" t="s">
        <v>1687</v>
      </c>
      <c r="E14" s="482">
        <v>3.06</v>
      </c>
      <c r="F14" s="486" t="s">
        <v>1686</v>
      </c>
      <c r="G14" s="247"/>
      <c r="H14" s="333"/>
      <c r="I14" s="335">
        <v>0.5</v>
      </c>
      <c r="J14" s="333"/>
      <c r="K14" s="335">
        <v>0.5</v>
      </c>
      <c r="L14" s="581">
        <f>'5. ACTIVIDADES ESPECIALES'!D490</f>
        <v>1500</v>
      </c>
      <c r="M14" s="487"/>
      <c r="N14" s="333"/>
      <c r="O14" s="655">
        <f t="shared" si="0"/>
        <v>1</v>
      </c>
      <c r="P14" s="581">
        <f t="shared" si="1"/>
        <v>1500</v>
      </c>
      <c r="Q14" s="545" t="s">
        <v>1704</v>
      </c>
      <c r="R14" s="787"/>
      <c r="S14" s="246" t="s">
        <v>1705</v>
      </c>
      <c r="T14" s="246" t="s">
        <v>1678</v>
      </c>
      <c r="U14" s="246" t="s">
        <v>1706</v>
      </c>
    </row>
    <row r="15" spans="1:27" ht="99" customHeight="1" x14ac:dyDescent="0.25">
      <c r="A15" s="775"/>
      <c r="B15" s="774" t="s">
        <v>1464</v>
      </c>
      <c r="C15" s="772" t="s">
        <v>1689</v>
      </c>
      <c r="D15" s="543" t="s">
        <v>1692</v>
      </c>
      <c r="E15" s="482">
        <v>3.07</v>
      </c>
      <c r="F15" s="548" t="s">
        <v>1691</v>
      </c>
      <c r="G15" s="246"/>
      <c r="H15" s="334"/>
      <c r="I15" s="333"/>
      <c r="J15" s="333"/>
      <c r="K15" s="333"/>
      <c r="L15" s="333"/>
      <c r="M15" s="333">
        <v>2</v>
      </c>
      <c r="N15" s="333"/>
      <c r="O15" s="607">
        <f t="shared" si="0"/>
        <v>2</v>
      </c>
      <c r="P15" s="581">
        <f t="shared" si="1"/>
        <v>0</v>
      </c>
      <c r="Q15" s="246" t="s">
        <v>1700</v>
      </c>
      <c r="R15" s="769" t="s">
        <v>2322</v>
      </c>
      <c r="S15" s="246" t="s">
        <v>1701</v>
      </c>
      <c r="T15" s="246" t="s">
        <v>1702</v>
      </c>
      <c r="U15" s="246" t="s">
        <v>1745</v>
      </c>
    </row>
    <row r="16" spans="1:27" ht="95.25" customHeight="1" x14ac:dyDescent="0.25">
      <c r="A16" s="775"/>
      <c r="B16" s="775"/>
      <c r="C16" s="777"/>
      <c r="D16" s="769" t="s">
        <v>1683</v>
      </c>
      <c r="E16" s="482">
        <v>3.08</v>
      </c>
      <c r="F16" s="486" t="s">
        <v>1769</v>
      </c>
      <c r="G16" s="246"/>
      <c r="H16" s="334"/>
      <c r="I16" s="333">
        <v>1</v>
      </c>
      <c r="J16" s="333"/>
      <c r="K16" s="333"/>
      <c r="L16" s="333"/>
      <c r="M16" s="333">
        <v>1</v>
      </c>
      <c r="N16" s="333"/>
      <c r="O16" s="607">
        <f t="shared" si="0"/>
        <v>2</v>
      </c>
      <c r="P16" s="581">
        <f t="shared" si="1"/>
        <v>0</v>
      </c>
      <c r="Q16" s="333" t="s">
        <v>1699</v>
      </c>
      <c r="R16" s="771"/>
      <c r="S16" s="246" t="s">
        <v>1694</v>
      </c>
      <c r="T16" s="246" t="s">
        <v>1702</v>
      </c>
      <c r="U16" s="246" t="s">
        <v>1746</v>
      </c>
    </row>
    <row r="17" spans="1:21" ht="78.75" x14ac:dyDescent="0.25">
      <c r="A17" s="775"/>
      <c r="B17" s="778"/>
      <c r="C17" s="773"/>
      <c r="D17" s="770"/>
      <c r="E17" s="482">
        <v>3.09</v>
      </c>
      <c r="F17" s="486" t="s">
        <v>1685</v>
      </c>
      <c r="G17" s="246">
        <v>1</v>
      </c>
      <c r="H17" s="334"/>
      <c r="I17" s="333"/>
      <c r="J17" s="333"/>
      <c r="K17" s="333">
        <v>1</v>
      </c>
      <c r="L17" s="333"/>
      <c r="M17" s="333">
        <v>1</v>
      </c>
      <c r="N17" s="333"/>
      <c r="O17" s="607">
        <f t="shared" si="0"/>
        <v>3</v>
      </c>
      <c r="P17" s="581">
        <f t="shared" si="1"/>
        <v>0</v>
      </c>
      <c r="Q17" s="545" t="s">
        <v>1699</v>
      </c>
      <c r="R17" s="770"/>
      <c r="S17" s="246" t="s">
        <v>1694</v>
      </c>
      <c r="T17" s="246" t="s">
        <v>1703</v>
      </c>
      <c r="U17" s="246" t="s">
        <v>1747</v>
      </c>
    </row>
    <row r="18" spans="1:21" ht="47.25" hidden="1" x14ac:dyDescent="0.25">
      <c r="A18" s="775"/>
      <c r="B18" s="473" t="s">
        <v>1465</v>
      </c>
      <c r="C18" s="301"/>
      <c r="D18" s="546"/>
      <c r="E18" s="546"/>
      <c r="F18" s="546"/>
      <c r="G18" s="546"/>
      <c r="H18" s="546"/>
      <c r="I18" s="546"/>
      <c r="J18" s="546"/>
      <c r="K18" s="546"/>
      <c r="L18" s="546"/>
      <c r="M18" s="546"/>
      <c r="N18" s="546"/>
      <c r="O18" s="364">
        <f t="shared" si="0"/>
        <v>0</v>
      </c>
      <c r="P18" s="581">
        <f t="shared" si="1"/>
        <v>0</v>
      </c>
      <c r="Q18" s="546"/>
      <c r="R18" s="546"/>
      <c r="S18" s="546"/>
      <c r="T18" s="546"/>
      <c r="U18" s="546"/>
    </row>
    <row r="19" spans="1:21" ht="47.25" hidden="1" x14ac:dyDescent="0.25">
      <c r="A19" s="774" t="s">
        <v>1461</v>
      </c>
      <c r="B19" s="473" t="s">
        <v>1466</v>
      </c>
      <c r="C19" s="301"/>
      <c r="D19" s="246"/>
      <c r="E19" s="482"/>
      <c r="F19" s="486"/>
      <c r="G19" s="546"/>
      <c r="H19" s="546"/>
      <c r="I19" s="546"/>
      <c r="J19" s="546"/>
      <c r="K19" s="546"/>
      <c r="L19" s="546"/>
      <c r="M19" s="546"/>
      <c r="N19" s="546"/>
      <c r="O19" s="364">
        <f t="shared" si="0"/>
        <v>0</v>
      </c>
      <c r="P19" s="581">
        <f t="shared" si="1"/>
        <v>0</v>
      </c>
      <c r="Q19" s="546"/>
      <c r="R19" s="546"/>
      <c r="S19" s="549"/>
      <c r="T19" s="549"/>
      <c r="U19" s="546"/>
    </row>
    <row r="20" spans="1:21" ht="96" customHeight="1" x14ac:dyDescent="0.25">
      <c r="A20" s="775"/>
      <c r="B20" s="540" t="s">
        <v>1467</v>
      </c>
      <c r="C20" s="301" t="s">
        <v>1762</v>
      </c>
      <c r="D20" s="246" t="s">
        <v>1555</v>
      </c>
      <c r="E20" s="551">
        <v>3.1</v>
      </c>
      <c r="F20" s="491" t="s">
        <v>1724</v>
      </c>
      <c r="G20" s="246"/>
      <c r="H20" s="227"/>
      <c r="I20" s="246"/>
      <c r="J20" s="227"/>
      <c r="K20" s="202">
        <v>0.5</v>
      </c>
      <c r="L20" s="202"/>
      <c r="M20" s="202">
        <v>0.5</v>
      </c>
      <c r="N20" s="227"/>
      <c r="O20" s="655">
        <f t="shared" si="0"/>
        <v>1</v>
      </c>
      <c r="P20" s="581">
        <f t="shared" si="1"/>
        <v>0</v>
      </c>
      <c r="Q20" s="545" t="s">
        <v>1728</v>
      </c>
      <c r="R20" s="333" t="s">
        <v>2323</v>
      </c>
      <c r="S20" s="246" t="s">
        <v>1750</v>
      </c>
      <c r="T20" s="246" t="s">
        <v>1753</v>
      </c>
      <c r="U20" s="246" t="s">
        <v>1737</v>
      </c>
    </row>
    <row r="21" spans="1:21" ht="15.75" hidden="1" customHeight="1" x14ac:dyDescent="0.25">
      <c r="A21" s="775"/>
      <c r="B21" s="776" t="s">
        <v>1468</v>
      </c>
      <c r="C21" s="301"/>
      <c r="D21" s="246"/>
      <c r="E21" s="482">
        <v>3.11</v>
      </c>
      <c r="F21" s="301"/>
      <c r="G21" s="247"/>
      <c r="H21" s="333"/>
      <c r="I21" s="335"/>
      <c r="J21" s="333"/>
      <c r="K21" s="335"/>
      <c r="L21" s="333"/>
      <c r="M21" s="335"/>
      <c r="N21" s="333"/>
      <c r="O21" s="655">
        <f t="shared" si="0"/>
        <v>0</v>
      </c>
      <c r="P21" s="581">
        <f t="shared" si="1"/>
        <v>0</v>
      </c>
      <c r="Q21" s="545"/>
      <c r="R21" s="333"/>
      <c r="S21" s="246"/>
      <c r="T21" s="246"/>
      <c r="U21" s="246" t="s">
        <v>1737</v>
      </c>
    </row>
    <row r="22" spans="1:21" ht="15.75" hidden="1" customHeight="1" x14ac:dyDescent="0.25">
      <c r="A22" s="775"/>
      <c r="B22" s="776"/>
      <c r="C22" s="301"/>
      <c r="D22" s="246"/>
      <c r="E22" s="546"/>
      <c r="F22" s="301"/>
      <c r="G22" s="247"/>
      <c r="H22" s="333"/>
      <c r="I22" s="335"/>
      <c r="J22" s="333"/>
      <c r="K22" s="335"/>
      <c r="L22" s="333"/>
      <c r="M22" s="335"/>
      <c r="N22" s="333"/>
      <c r="O22" s="655">
        <f t="shared" si="0"/>
        <v>0</v>
      </c>
      <c r="P22" s="581">
        <f t="shared" si="1"/>
        <v>0</v>
      </c>
      <c r="Q22" s="545"/>
      <c r="R22" s="333"/>
      <c r="S22" s="246"/>
      <c r="T22" s="246"/>
      <c r="U22" s="246" t="s">
        <v>1737</v>
      </c>
    </row>
    <row r="23" spans="1:21" ht="15.75" hidden="1" customHeight="1" x14ac:dyDescent="0.25">
      <c r="A23" s="775"/>
      <c r="B23" s="776"/>
      <c r="C23" s="301"/>
      <c r="D23" s="246"/>
      <c r="E23" s="482"/>
      <c r="F23" s="301"/>
      <c r="G23" s="247"/>
      <c r="H23" s="333"/>
      <c r="I23" s="335"/>
      <c r="J23" s="333"/>
      <c r="K23" s="335"/>
      <c r="L23" s="333"/>
      <c r="M23" s="335"/>
      <c r="N23" s="333"/>
      <c r="O23" s="655">
        <f t="shared" si="0"/>
        <v>0</v>
      </c>
      <c r="P23" s="581">
        <f t="shared" si="1"/>
        <v>0</v>
      </c>
      <c r="Q23" s="545"/>
      <c r="R23" s="333"/>
      <c r="S23" s="246"/>
      <c r="T23" s="246"/>
      <c r="U23" s="246" t="s">
        <v>1737</v>
      </c>
    </row>
    <row r="24" spans="1:21" ht="15.75" hidden="1" customHeight="1" x14ac:dyDescent="0.25">
      <c r="A24" s="775"/>
      <c r="B24" s="776"/>
      <c r="C24" s="301"/>
      <c r="D24" s="246"/>
      <c r="E24" s="551">
        <v>3.12</v>
      </c>
      <c r="F24" s="301"/>
      <c r="G24" s="247"/>
      <c r="H24" s="333"/>
      <c r="I24" s="335"/>
      <c r="J24" s="333"/>
      <c r="K24" s="335"/>
      <c r="L24" s="333"/>
      <c r="M24" s="335"/>
      <c r="N24" s="333"/>
      <c r="O24" s="655">
        <f t="shared" si="0"/>
        <v>0</v>
      </c>
      <c r="P24" s="581">
        <f t="shared" si="1"/>
        <v>0</v>
      </c>
      <c r="Q24" s="545"/>
      <c r="R24" s="333"/>
      <c r="S24" s="246"/>
      <c r="T24" s="246"/>
      <c r="U24" s="246" t="s">
        <v>1737</v>
      </c>
    </row>
    <row r="25" spans="1:21" ht="64.5" customHeight="1" x14ac:dyDescent="0.25">
      <c r="A25" s="775"/>
      <c r="B25" s="776" t="s">
        <v>1469</v>
      </c>
      <c r="C25" s="772" t="s">
        <v>1764</v>
      </c>
      <c r="D25" s="246" t="s">
        <v>1605</v>
      </c>
      <c r="E25" s="482">
        <v>3.11</v>
      </c>
      <c r="F25" s="491" t="s">
        <v>1722</v>
      </c>
      <c r="G25" s="202">
        <v>0.5</v>
      </c>
      <c r="H25" s="227"/>
      <c r="I25" s="202">
        <v>0.5</v>
      </c>
      <c r="J25" s="227"/>
      <c r="K25" s="246"/>
      <c r="L25" s="227"/>
      <c r="M25" s="246"/>
      <c r="N25" s="227"/>
      <c r="O25" s="655">
        <f t="shared" si="0"/>
        <v>1</v>
      </c>
      <c r="P25" s="581">
        <f t="shared" si="1"/>
        <v>0</v>
      </c>
      <c r="Q25" s="545" t="s">
        <v>1728</v>
      </c>
      <c r="R25" s="783" t="s">
        <v>2324</v>
      </c>
      <c r="S25" s="246" t="s">
        <v>1749</v>
      </c>
      <c r="T25" s="246" t="s">
        <v>1752</v>
      </c>
      <c r="U25" s="246" t="s">
        <v>1737</v>
      </c>
    </row>
    <row r="26" spans="1:21" ht="69" customHeight="1" x14ac:dyDescent="0.25">
      <c r="A26" s="775"/>
      <c r="B26" s="776"/>
      <c r="C26" s="773"/>
      <c r="D26" s="246" t="s">
        <v>1763</v>
      </c>
      <c r="E26" s="482">
        <v>3.12</v>
      </c>
      <c r="F26" s="491" t="s">
        <v>1723</v>
      </c>
      <c r="G26" s="202">
        <v>0.5</v>
      </c>
      <c r="H26" s="227"/>
      <c r="I26" s="202">
        <v>0.5</v>
      </c>
      <c r="J26" s="227"/>
      <c r="K26" s="246"/>
      <c r="L26" s="227"/>
      <c r="M26" s="246"/>
      <c r="N26" s="227"/>
      <c r="O26" s="655">
        <f t="shared" si="0"/>
        <v>1</v>
      </c>
      <c r="P26" s="581">
        <f t="shared" si="1"/>
        <v>0</v>
      </c>
      <c r="Q26" s="545" t="s">
        <v>1728</v>
      </c>
      <c r="R26" s="785"/>
      <c r="S26" s="246" t="s">
        <v>1749</v>
      </c>
      <c r="T26" s="246" t="s">
        <v>1752</v>
      </c>
      <c r="U26" s="246" t="s">
        <v>1737</v>
      </c>
    </row>
    <row r="27" spans="1:21" ht="15.75" hidden="1" x14ac:dyDescent="0.25">
      <c r="A27" s="775"/>
      <c r="B27" s="776" t="s">
        <v>1470</v>
      </c>
      <c r="C27" s="301"/>
      <c r="D27" s="246"/>
      <c r="E27" s="482"/>
      <c r="F27" s="301"/>
      <c r="G27" s="247"/>
      <c r="H27" s="333"/>
      <c r="I27" s="335"/>
      <c r="J27" s="333"/>
      <c r="K27" s="335"/>
      <c r="L27" s="333"/>
      <c r="M27" s="335"/>
      <c r="N27" s="333"/>
      <c r="O27" s="655">
        <f t="shared" si="0"/>
        <v>0</v>
      </c>
      <c r="P27" s="581">
        <f t="shared" si="1"/>
        <v>0</v>
      </c>
      <c r="Q27" s="333"/>
      <c r="R27" s="333"/>
      <c r="S27" s="246"/>
      <c r="T27" s="246"/>
      <c r="U27" s="246"/>
    </row>
    <row r="28" spans="1:21" ht="15.75" hidden="1" x14ac:dyDescent="0.25">
      <c r="A28" s="775"/>
      <c r="B28" s="776"/>
      <c r="C28" s="301"/>
      <c r="D28" s="246"/>
      <c r="E28" s="482">
        <v>3.14</v>
      </c>
      <c r="F28" s="301"/>
      <c r="G28" s="247"/>
      <c r="H28" s="333"/>
      <c r="I28" s="335"/>
      <c r="J28" s="333"/>
      <c r="K28" s="335"/>
      <c r="L28" s="333"/>
      <c r="M28" s="335"/>
      <c r="N28" s="333"/>
      <c r="O28" s="655">
        <f t="shared" si="0"/>
        <v>0</v>
      </c>
      <c r="P28" s="581">
        <f t="shared" si="1"/>
        <v>0</v>
      </c>
      <c r="Q28" s="333"/>
      <c r="R28" s="333"/>
      <c r="S28" s="246"/>
      <c r="T28" s="246"/>
      <c r="U28" s="246"/>
    </row>
    <row r="29" spans="1:21" ht="15.75" hidden="1" x14ac:dyDescent="0.25">
      <c r="A29" s="775"/>
      <c r="B29" s="776"/>
      <c r="C29" s="301"/>
      <c r="D29" s="246"/>
      <c r="E29" s="482">
        <v>3.15</v>
      </c>
      <c r="F29" s="301"/>
      <c r="G29" s="247"/>
      <c r="H29" s="333"/>
      <c r="I29" s="335"/>
      <c r="J29" s="333"/>
      <c r="K29" s="335"/>
      <c r="L29" s="333"/>
      <c r="M29" s="335"/>
      <c r="N29" s="333"/>
      <c r="O29" s="655">
        <f t="shared" si="0"/>
        <v>0</v>
      </c>
      <c r="P29" s="581">
        <f t="shared" si="1"/>
        <v>0</v>
      </c>
      <c r="Q29" s="333"/>
      <c r="R29" s="333"/>
      <c r="S29" s="246"/>
      <c r="T29" s="246"/>
      <c r="U29" s="246"/>
    </row>
    <row r="30" spans="1:21" ht="15.75" hidden="1" x14ac:dyDescent="0.25">
      <c r="A30" s="775"/>
      <c r="B30" s="776"/>
      <c r="C30" s="301"/>
      <c r="D30" s="246"/>
      <c r="E30" s="482"/>
      <c r="F30" s="301"/>
      <c r="G30" s="247"/>
      <c r="H30" s="333"/>
      <c r="I30" s="335"/>
      <c r="J30" s="333"/>
      <c r="K30" s="335"/>
      <c r="L30" s="333"/>
      <c r="M30" s="335"/>
      <c r="N30" s="333"/>
      <c r="O30" s="655">
        <f t="shared" si="0"/>
        <v>0</v>
      </c>
      <c r="P30" s="581">
        <f t="shared" si="1"/>
        <v>0</v>
      </c>
      <c r="Q30" s="333"/>
      <c r="R30" s="333"/>
      <c r="S30" s="246"/>
      <c r="T30" s="246"/>
      <c r="U30" s="246"/>
    </row>
    <row r="31" spans="1:21" ht="15.75" hidden="1" x14ac:dyDescent="0.25">
      <c r="A31" s="775"/>
      <c r="B31" s="780" t="s">
        <v>1471</v>
      </c>
      <c r="C31" s="301"/>
      <c r="D31" s="246"/>
      <c r="E31" s="482"/>
      <c r="F31" s="301"/>
      <c r="G31" s="247"/>
      <c r="H31" s="333"/>
      <c r="I31" s="335"/>
      <c r="J31" s="333"/>
      <c r="K31" s="335"/>
      <c r="L31" s="333"/>
      <c r="M31" s="335"/>
      <c r="N31" s="333"/>
      <c r="O31" s="655">
        <f t="shared" si="0"/>
        <v>0</v>
      </c>
      <c r="P31" s="581">
        <f t="shared" si="1"/>
        <v>0</v>
      </c>
      <c r="Q31" s="333"/>
      <c r="R31" s="333"/>
      <c r="S31" s="246"/>
      <c r="T31" s="246"/>
      <c r="U31" s="246"/>
    </row>
    <row r="32" spans="1:21" ht="15.75" hidden="1" x14ac:dyDescent="0.25">
      <c r="A32" s="775"/>
      <c r="B32" s="781"/>
      <c r="C32" s="301"/>
      <c r="D32" s="246"/>
      <c r="E32" s="482">
        <v>3.16</v>
      </c>
      <c r="F32" s="301"/>
      <c r="G32" s="247"/>
      <c r="H32" s="333"/>
      <c r="I32" s="335"/>
      <c r="J32" s="333"/>
      <c r="K32" s="335"/>
      <c r="L32" s="333"/>
      <c r="M32" s="335"/>
      <c r="N32" s="333"/>
      <c r="O32" s="655">
        <f t="shared" si="0"/>
        <v>0</v>
      </c>
      <c r="P32" s="581">
        <f t="shared" si="1"/>
        <v>0</v>
      </c>
      <c r="Q32" s="333"/>
      <c r="R32" s="333"/>
      <c r="S32" s="246"/>
      <c r="T32" s="246"/>
      <c r="U32" s="246"/>
    </row>
    <row r="33" spans="1:21" ht="15.75" hidden="1" x14ac:dyDescent="0.25">
      <c r="A33" s="775"/>
      <c r="B33" s="781"/>
      <c r="C33" s="301"/>
      <c r="D33" s="246"/>
      <c r="E33" s="482">
        <v>3.17</v>
      </c>
      <c r="F33" s="301"/>
      <c r="G33" s="247"/>
      <c r="H33" s="333"/>
      <c r="I33" s="335"/>
      <c r="J33" s="333"/>
      <c r="K33" s="335"/>
      <c r="L33" s="333"/>
      <c r="M33" s="335"/>
      <c r="N33" s="333"/>
      <c r="O33" s="655">
        <f t="shared" si="0"/>
        <v>0</v>
      </c>
      <c r="P33" s="581">
        <f t="shared" si="1"/>
        <v>0</v>
      </c>
      <c r="Q33" s="333"/>
      <c r="R33" s="333"/>
      <c r="S33" s="246"/>
      <c r="T33" s="246"/>
      <c r="U33" s="246"/>
    </row>
    <row r="34" spans="1:21" ht="15.75" hidden="1" x14ac:dyDescent="0.25">
      <c r="A34" s="775"/>
      <c r="B34" s="782"/>
      <c r="C34" s="301"/>
      <c r="D34" s="246"/>
      <c r="E34" s="482"/>
      <c r="F34" s="301"/>
      <c r="G34" s="247"/>
      <c r="H34" s="333"/>
      <c r="I34" s="335"/>
      <c r="J34" s="333"/>
      <c r="K34" s="335"/>
      <c r="L34" s="333"/>
      <c r="M34" s="335"/>
      <c r="N34" s="333"/>
      <c r="O34" s="655">
        <f t="shared" si="0"/>
        <v>0</v>
      </c>
      <c r="P34" s="581">
        <f t="shared" si="1"/>
        <v>0</v>
      </c>
      <c r="Q34" s="333"/>
      <c r="R34" s="333"/>
      <c r="S34" s="246"/>
      <c r="T34" s="246"/>
      <c r="U34" s="246"/>
    </row>
    <row r="35" spans="1:21" ht="15.75" hidden="1" x14ac:dyDescent="0.25">
      <c r="A35" s="775"/>
      <c r="B35" s="779" t="s">
        <v>1472</v>
      </c>
      <c r="C35" s="301"/>
      <c r="D35" s="246"/>
      <c r="E35" s="482"/>
      <c r="F35" s="301"/>
      <c r="G35" s="247"/>
      <c r="H35" s="333"/>
      <c r="I35" s="335"/>
      <c r="J35" s="333"/>
      <c r="K35" s="335"/>
      <c r="L35" s="333"/>
      <c r="M35" s="335"/>
      <c r="N35" s="333"/>
      <c r="O35" s="655">
        <f t="shared" si="0"/>
        <v>0</v>
      </c>
      <c r="P35" s="581">
        <f t="shared" si="1"/>
        <v>0</v>
      </c>
      <c r="Q35" s="333"/>
      <c r="R35" s="333"/>
      <c r="S35" s="246"/>
      <c r="T35" s="246"/>
      <c r="U35" s="246"/>
    </row>
    <row r="36" spans="1:21" ht="15.75" hidden="1" x14ac:dyDescent="0.25">
      <c r="A36" s="775"/>
      <c r="B36" s="779"/>
      <c r="C36" s="301"/>
      <c r="D36" s="246"/>
      <c r="E36" s="482">
        <v>3.18</v>
      </c>
      <c r="F36" s="301"/>
      <c r="G36" s="247"/>
      <c r="H36" s="333"/>
      <c r="I36" s="335"/>
      <c r="J36" s="333"/>
      <c r="K36" s="335"/>
      <c r="L36" s="333"/>
      <c r="M36" s="335"/>
      <c r="N36" s="333"/>
      <c r="O36" s="655">
        <f t="shared" si="0"/>
        <v>0</v>
      </c>
      <c r="P36" s="581">
        <f t="shared" si="1"/>
        <v>0</v>
      </c>
      <c r="Q36" s="333"/>
      <c r="R36" s="333"/>
      <c r="S36" s="246"/>
      <c r="T36" s="246"/>
      <c r="U36" s="246"/>
    </row>
    <row r="37" spans="1:21" ht="15.75" hidden="1" x14ac:dyDescent="0.25">
      <c r="A37" s="775"/>
      <c r="B37" s="779"/>
      <c r="C37" s="301"/>
      <c r="D37" s="246"/>
      <c r="E37" s="482">
        <v>3.19</v>
      </c>
      <c r="F37" s="301"/>
      <c r="G37" s="247"/>
      <c r="H37" s="333"/>
      <c r="I37" s="335"/>
      <c r="J37" s="333"/>
      <c r="K37" s="335"/>
      <c r="L37" s="333"/>
      <c r="M37" s="335"/>
      <c r="N37" s="333"/>
      <c r="O37" s="655">
        <f t="shared" si="0"/>
        <v>0</v>
      </c>
      <c r="P37" s="581">
        <f t="shared" si="1"/>
        <v>0</v>
      </c>
      <c r="Q37" s="333"/>
      <c r="R37" s="333"/>
      <c r="S37" s="246"/>
      <c r="T37" s="246"/>
      <c r="U37" s="246"/>
    </row>
    <row r="38" spans="1:21" ht="78" customHeight="1" x14ac:dyDescent="0.25">
      <c r="A38" s="775"/>
      <c r="B38" s="542" t="s">
        <v>1473</v>
      </c>
      <c r="C38" s="301" t="s">
        <v>1965</v>
      </c>
      <c r="D38" s="246" t="s">
        <v>1966</v>
      </c>
      <c r="E38" s="482">
        <v>3.13</v>
      </c>
      <c r="F38" s="486" t="s">
        <v>1761</v>
      </c>
      <c r="G38" s="247"/>
      <c r="H38" s="333"/>
      <c r="I38" s="335"/>
      <c r="J38" s="333"/>
      <c r="K38" s="335">
        <v>1</v>
      </c>
      <c r="L38" s="333"/>
      <c r="M38" s="335"/>
      <c r="N38" s="333"/>
      <c r="O38" s="655">
        <f t="shared" si="0"/>
        <v>1</v>
      </c>
      <c r="P38" s="581">
        <f t="shared" si="1"/>
        <v>0</v>
      </c>
      <c r="Q38" s="333" t="s">
        <v>2328</v>
      </c>
      <c r="R38" s="333" t="s">
        <v>2325</v>
      </c>
      <c r="S38" s="246" t="s">
        <v>2326</v>
      </c>
      <c r="T38" s="246" t="s">
        <v>1626</v>
      </c>
      <c r="U38" s="246" t="s">
        <v>2327</v>
      </c>
    </row>
    <row r="39" spans="1:21" s="256" customFormat="1" ht="15.75" x14ac:dyDescent="0.25">
      <c r="A39" s="286"/>
      <c r="B39" s="287"/>
      <c r="C39" s="286" t="s">
        <v>98</v>
      </c>
      <c r="D39" s="287"/>
      <c r="E39" s="287"/>
      <c r="F39" s="288"/>
      <c r="G39" s="259">
        <f t="shared" ref="G39:P39" si="2">SUM(G8:G38)</f>
        <v>3</v>
      </c>
      <c r="H39" s="259">
        <f t="shared" si="2"/>
        <v>0</v>
      </c>
      <c r="I39" s="259">
        <f t="shared" si="2"/>
        <v>5.8332999999999995</v>
      </c>
      <c r="J39" s="259">
        <f t="shared" si="2"/>
        <v>16000</v>
      </c>
      <c r="K39" s="259">
        <f t="shared" si="2"/>
        <v>6.3332999999999995</v>
      </c>
      <c r="L39" s="259">
        <f t="shared" si="2"/>
        <v>17500</v>
      </c>
      <c r="M39" s="259">
        <f t="shared" si="2"/>
        <v>8.8332999999999995</v>
      </c>
      <c r="N39" s="259">
        <f t="shared" si="2"/>
        <v>16000</v>
      </c>
      <c r="O39" s="259">
        <f t="shared" si="2"/>
        <v>23.9999</v>
      </c>
      <c r="P39" s="259">
        <f t="shared" si="2"/>
        <v>49500</v>
      </c>
      <c r="Q39" s="260"/>
      <c r="R39" s="260"/>
      <c r="S39" s="260"/>
      <c r="T39" s="260"/>
      <c r="U39" s="260"/>
    </row>
    <row r="40" spans="1:21" ht="15.75" x14ac:dyDescent="0.25">
      <c r="A40" s="256"/>
      <c r="B40" s="256"/>
      <c r="C40" s="256"/>
      <c r="D40" s="256"/>
      <c r="E40" s="255"/>
      <c r="F40" s="256"/>
      <c r="G40" s="256"/>
      <c r="S40" s="261"/>
      <c r="T40" s="261"/>
      <c r="U40" s="262"/>
    </row>
    <row r="41" spans="1:21" ht="15.75" x14ac:dyDescent="0.25">
      <c r="E41" s="255"/>
      <c r="S41" s="261"/>
      <c r="T41" s="261"/>
    </row>
    <row r="42" spans="1:21" ht="15.75" x14ac:dyDescent="0.25">
      <c r="E42" s="255"/>
      <c r="S42" s="261"/>
      <c r="T42" s="261"/>
    </row>
    <row r="43" spans="1:21" ht="15.75" x14ac:dyDescent="0.25">
      <c r="E43" s="255"/>
      <c r="S43" s="261"/>
      <c r="T43" s="261"/>
    </row>
    <row r="44" spans="1:21" ht="15.75" x14ac:dyDescent="0.25">
      <c r="E44" s="255"/>
      <c r="S44" s="261"/>
      <c r="T44" s="261"/>
    </row>
    <row r="45" spans="1:21" ht="15.75" x14ac:dyDescent="0.25">
      <c r="E45" s="255"/>
      <c r="S45" s="261"/>
      <c r="T45" s="261"/>
    </row>
    <row r="46" spans="1:21" ht="15.75" x14ac:dyDescent="0.25">
      <c r="E46" s="255"/>
      <c r="S46" s="261"/>
      <c r="T46" s="261"/>
    </row>
    <row r="47" spans="1:21" ht="15.75" x14ac:dyDescent="0.25">
      <c r="E47" s="255"/>
      <c r="S47" s="261"/>
      <c r="T47" s="261"/>
    </row>
    <row r="48" spans="1:21" ht="15.75" x14ac:dyDescent="0.25">
      <c r="E48" s="255"/>
      <c r="S48" s="261"/>
      <c r="T48" s="261"/>
    </row>
    <row r="49" spans="5:20" ht="15.75" x14ac:dyDescent="0.25">
      <c r="E49" s="255"/>
      <c r="S49" s="261"/>
      <c r="T49" s="261"/>
    </row>
    <row r="50" spans="5:20" ht="15.75" x14ac:dyDescent="0.25">
      <c r="E50" s="255"/>
      <c r="S50" s="261"/>
      <c r="T50" s="261"/>
    </row>
    <row r="51" spans="5:20" ht="15.75" x14ac:dyDescent="0.25">
      <c r="E51" s="255"/>
      <c r="S51" s="263"/>
      <c r="T51" s="263"/>
    </row>
    <row r="52" spans="5:20" ht="15.75" x14ac:dyDescent="0.25">
      <c r="E52" s="255"/>
      <c r="S52" s="261"/>
      <c r="T52" s="261"/>
    </row>
    <row r="53" spans="5:20" ht="15.75" x14ac:dyDescent="0.25">
      <c r="E53" s="255"/>
      <c r="S53" s="261"/>
      <c r="T53" s="261"/>
    </row>
    <row r="54" spans="5:20" ht="15.75" x14ac:dyDescent="0.25">
      <c r="E54" s="255"/>
      <c r="S54" s="261"/>
      <c r="T54" s="261"/>
    </row>
    <row r="55" spans="5:20" ht="15.75" x14ac:dyDescent="0.25">
      <c r="E55" s="255"/>
      <c r="S55" s="261"/>
      <c r="T55" s="261"/>
    </row>
    <row r="56" spans="5:20" ht="15.75" x14ac:dyDescent="0.25">
      <c r="E56" s="255"/>
      <c r="S56" s="261"/>
      <c r="T56" s="261"/>
    </row>
    <row r="57" spans="5:20" ht="15.75" x14ac:dyDescent="0.25">
      <c r="E57" s="255"/>
      <c r="S57" s="261"/>
      <c r="T57" s="261"/>
    </row>
    <row r="58" spans="5:20" ht="15.75" x14ac:dyDescent="0.25">
      <c r="E58" s="255"/>
      <c r="S58" s="261"/>
      <c r="T58" s="261"/>
    </row>
    <row r="59" spans="5:20" ht="15.75" x14ac:dyDescent="0.25">
      <c r="E59" s="255"/>
      <c r="S59" s="261"/>
      <c r="T59" s="261"/>
    </row>
    <row r="60" spans="5:20" ht="15.75" x14ac:dyDescent="0.25">
      <c r="E60" s="255"/>
      <c r="S60" s="261"/>
      <c r="T60" s="261"/>
    </row>
    <row r="61" spans="5:20" ht="15.75" x14ac:dyDescent="0.25">
      <c r="E61" s="255"/>
      <c r="S61" s="261"/>
      <c r="T61" s="261"/>
    </row>
    <row r="62" spans="5:20" ht="15.75" x14ac:dyDescent="0.25">
      <c r="E62" s="255"/>
      <c r="S62" s="261"/>
      <c r="T62" s="261"/>
    </row>
    <row r="63" spans="5:20" ht="15.75" x14ac:dyDescent="0.25">
      <c r="E63" s="255"/>
      <c r="S63" s="263"/>
      <c r="T63" s="263"/>
    </row>
    <row r="64" spans="5:20" ht="15.75" x14ac:dyDescent="0.25">
      <c r="E64" s="255"/>
      <c r="S64" s="261"/>
      <c r="T64" s="261"/>
    </row>
    <row r="65" spans="5:20" ht="15.75" x14ac:dyDescent="0.25">
      <c r="E65" s="255"/>
      <c r="S65" s="261"/>
      <c r="T65" s="261"/>
    </row>
    <row r="66" spans="5:20" ht="15.75" x14ac:dyDescent="0.25">
      <c r="E66" s="255"/>
      <c r="S66" s="261"/>
      <c r="T66" s="261"/>
    </row>
    <row r="67" spans="5:20" ht="15.75" x14ac:dyDescent="0.25">
      <c r="E67" s="255"/>
      <c r="S67" s="261"/>
      <c r="T67" s="261"/>
    </row>
    <row r="68" spans="5:20" ht="15.75" x14ac:dyDescent="0.25">
      <c r="E68" s="255"/>
      <c r="S68" s="261"/>
      <c r="T68" s="261"/>
    </row>
    <row r="69" spans="5:20" ht="15.75" x14ac:dyDescent="0.25">
      <c r="E69" s="255"/>
      <c r="S69" s="261"/>
      <c r="T69" s="261"/>
    </row>
    <row r="70" spans="5:20" ht="15.75" x14ac:dyDescent="0.25">
      <c r="E70" s="255"/>
      <c r="S70" s="261"/>
      <c r="T70" s="261"/>
    </row>
    <row r="71" spans="5:20" ht="15.75" x14ac:dyDescent="0.25">
      <c r="E71" s="255"/>
      <c r="S71" s="261"/>
      <c r="T71" s="261"/>
    </row>
    <row r="72" spans="5:20" ht="15.75" x14ac:dyDescent="0.25">
      <c r="E72" s="255"/>
      <c r="S72" s="263"/>
      <c r="T72" s="263"/>
    </row>
    <row r="73" spans="5:20" ht="15.75" x14ac:dyDescent="0.25">
      <c r="E73" s="255"/>
      <c r="S73" s="261"/>
      <c r="T73" s="261"/>
    </row>
    <row r="74" spans="5:20" ht="15.75" x14ac:dyDescent="0.25">
      <c r="E74" s="255"/>
      <c r="S74" s="261"/>
      <c r="T74" s="261"/>
    </row>
    <row r="75" spans="5:20" x14ac:dyDescent="0.25">
      <c r="S75" s="261"/>
      <c r="T75" s="261"/>
    </row>
    <row r="76" spans="5:20" x14ac:dyDescent="0.25">
      <c r="S76" s="261"/>
      <c r="T76" s="261"/>
    </row>
    <row r="77" spans="5:20" x14ac:dyDescent="0.25">
      <c r="S77" s="261"/>
      <c r="T77" s="261"/>
    </row>
    <row r="78" spans="5:20" x14ac:dyDescent="0.25">
      <c r="S78" s="261"/>
      <c r="T78" s="261"/>
    </row>
    <row r="79" spans="5:20" x14ac:dyDescent="0.25">
      <c r="S79" s="261"/>
      <c r="T79" s="261"/>
    </row>
    <row r="80" spans="5:20" ht="15.75" x14ac:dyDescent="0.25">
      <c r="S80" s="263"/>
      <c r="T80" s="263"/>
    </row>
    <row r="81" spans="5:20" x14ac:dyDescent="0.25">
      <c r="S81" s="261"/>
      <c r="T81" s="261"/>
    </row>
    <row r="82" spans="5:20" x14ac:dyDescent="0.25">
      <c r="S82" s="261"/>
      <c r="T82" s="261"/>
    </row>
    <row r="83" spans="5:20" x14ac:dyDescent="0.25">
      <c r="S83" s="261"/>
      <c r="T83" s="261"/>
    </row>
    <row r="84" spans="5:20" x14ac:dyDescent="0.25">
      <c r="S84" s="261"/>
      <c r="T84" s="261"/>
    </row>
    <row r="85" spans="5:20" x14ac:dyDescent="0.25">
      <c r="S85" s="261"/>
      <c r="T85" s="261"/>
    </row>
    <row r="86" spans="5:20" x14ac:dyDescent="0.25">
      <c r="S86" s="261"/>
      <c r="T86" s="261"/>
    </row>
    <row r="90" spans="5:20" x14ac:dyDescent="0.25">
      <c r="E90" s="249"/>
      <c r="S90" s="258"/>
      <c r="T90" s="258"/>
    </row>
    <row r="91" spans="5:20" x14ac:dyDescent="0.25">
      <c r="E91" s="249"/>
      <c r="S91" s="258"/>
      <c r="T91" s="258"/>
    </row>
    <row r="92" spans="5:20" x14ac:dyDescent="0.25">
      <c r="E92" s="249"/>
      <c r="S92" s="258"/>
      <c r="T92" s="258"/>
    </row>
    <row r="93" spans="5:20" x14ac:dyDescent="0.25">
      <c r="E93" s="249"/>
      <c r="S93" s="258"/>
      <c r="T93" s="258"/>
    </row>
    <row r="94" spans="5:20" x14ac:dyDescent="0.25">
      <c r="E94" s="249"/>
      <c r="S94" s="258"/>
      <c r="T94" s="258"/>
    </row>
    <row r="95" spans="5:20" x14ac:dyDescent="0.25">
      <c r="E95" s="249"/>
      <c r="S95" s="258"/>
      <c r="T95" s="258"/>
    </row>
    <row r="96" spans="5:20" x14ac:dyDescent="0.25">
      <c r="E96" s="249"/>
      <c r="S96" s="258"/>
      <c r="T96" s="258"/>
    </row>
    <row r="97" spans="5:20" x14ac:dyDescent="0.25">
      <c r="E97" s="249"/>
      <c r="S97" s="258"/>
      <c r="T97" s="258"/>
    </row>
    <row r="98" spans="5:20" x14ac:dyDescent="0.25">
      <c r="E98" s="249"/>
      <c r="S98" s="258"/>
      <c r="T98" s="258"/>
    </row>
    <row r="99" spans="5:20" x14ac:dyDescent="0.25">
      <c r="E99" s="249"/>
      <c r="S99" s="258"/>
      <c r="T99" s="258"/>
    </row>
    <row r="100" spans="5:20" x14ac:dyDescent="0.25">
      <c r="E100" s="249"/>
      <c r="S100" s="258"/>
      <c r="T100" s="258"/>
    </row>
    <row r="101" spans="5:20" x14ac:dyDescent="0.25">
      <c r="E101" s="249"/>
      <c r="S101" s="258"/>
      <c r="T101" s="258"/>
    </row>
    <row r="102" spans="5:20" x14ac:dyDescent="0.25">
      <c r="E102" s="249"/>
      <c r="S102" s="258"/>
      <c r="T102" s="258"/>
    </row>
    <row r="103" spans="5:20" x14ac:dyDescent="0.25">
      <c r="E103" s="249"/>
      <c r="S103" s="258"/>
      <c r="T103" s="258"/>
    </row>
    <row r="104" spans="5:20" x14ac:dyDescent="0.25">
      <c r="E104" s="249"/>
      <c r="S104" s="258"/>
      <c r="T104" s="258"/>
    </row>
    <row r="105" spans="5:20" x14ac:dyDescent="0.25">
      <c r="E105" s="249"/>
      <c r="S105" s="258"/>
      <c r="T105" s="258"/>
    </row>
    <row r="106" spans="5:20" x14ac:dyDescent="0.25">
      <c r="E106" s="249"/>
      <c r="S106" s="258"/>
      <c r="T106" s="258"/>
    </row>
    <row r="107" spans="5:20" x14ac:dyDescent="0.25">
      <c r="E107" s="249"/>
      <c r="S107" s="258"/>
      <c r="T107" s="258"/>
    </row>
    <row r="108" spans="5:20" x14ac:dyDescent="0.25">
      <c r="E108" s="249"/>
      <c r="S108" s="258"/>
      <c r="T108" s="258"/>
    </row>
    <row r="109" spans="5:20" x14ac:dyDescent="0.25">
      <c r="E109" s="249"/>
      <c r="S109" s="258"/>
      <c r="T109" s="258"/>
    </row>
    <row r="110" spans="5:20" x14ac:dyDescent="0.25">
      <c r="E110" s="249"/>
      <c r="S110" s="258"/>
      <c r="T110" s="258"/>
    </row>
    <row r="111" spans="5:20" x14ac:dyDescent="0.25">
      <c r="E111" s="249"/>
      <c r="S111" s="258"/>
      <c r="T111" s="258"/>
    </row>
    <row r="112" spans="5:20" x14ac:dyDescent="0.25">
      <c r="E112" s="249"/>
      <c r="S112" s="258"/>
      <c r="T112" s="258"/>
    </row>
    <row r="113" spans="5:20" x14ac:dyDescent="0.25">
      <c r="E113" s="249"/>
      <c r="S113" s="258"/>
      <c r="T113" s="258"/>
    </row>
    <row r="114" spans="5:20" x14ac:dyDescent="0.25">
      <c r="E114" s="249"/>
      <c r="S114" s="258"/>
      <c r="T114" s="258"/>
    </row>
    <row r="115" spans="5:20" x14ac:dyDescent="0.25">
      <c r="E115" s="249"/>
      <c r="S115" s="258"/>
      <c r="T115" s="258"/>
    </row>
    <row r="116" spans="5:20" x14ac:dyDescent="0.25">
      <c r="E116" s="249"/>
      <c r="S116" s="258"/>
      <c r="T116" s="258"/>
    </row>
    <row r="117" spans="5:20" x14ac:dyDescent="0.25">
      <c r="E117" s="249"/>
      <c r="S117" s="258"/>
      <c r="T117" s="258"/>
    </row>
    <row r="118" spans="5:20" x14ac:dyDescent="0.25">
      <c r="E118" s="249"/>
      <c r="S118" s="258"/>
      <c r="T118" s="258"/>
    </row>
    <row r="119" spans="5:20" x14ac:dyDescent="0.25">
      <c r="E119" s="249"/>
    </row>
    <row r="120" spans="5:20" x14ac:dyDescent="0.25">
      <c r="E120" s="249"/>
    </row>
    <row r="121" spans="5:20" x14ac:dyDescent="0.25">
      <c r="E121" s="249"/>
    </row>
    <row r="122" spans="5:20" x14ac:dyDescent="0.25">
      <c r="E122" s="249"/>
    </row>
    <row r="123" spans="5:20" x14ac:dyDescent="0.25">
      <c r="E123" s="249"/>
    </row>
    <row r="124" spans="5:20" x14ac:dyDescent="0.25">
      <c r="E124" s="249"/>
    </row>
    <row r="125" spans="5:20" x14ac:dyDescent="0.25">
      <c r="E125" s="249"/>
    </row>
    <row r="126" spans="5:20" x14ac:dyDescent="0.25">
      <c r="E126" s="249"/>
    </row>
    <row r="127" spans="5:20" x14ac:dyDescent="0.25">
      <c r="E127" s="249"/>
    </row>
    <row r="128" spans="5:20" x14ac:dyDescent="0.25">
      <c r="E128" s="249"/>
    </row>
    <row r="129" spans="5:5" x14ac:dyDescent="0.25">
      <c r="E129" s="249"/>
    </row>
    <row r="130" spans="5:5" x14ac:dyDescent="0.25">
      <c r="E130" s="249"/>
    </row>
    <row r="131" spans="5:5" x14ac:dyDescent="0.25">
      <c r="E131" s="249"/>
    </row>
    <row r="132" spans="5:5" x14ac:dyDescent="0.25">
      <c r="E132" s="249"/>
    </row>
    <row r="133" spans="5:5" x14ac:dyDescent="0.25">
      <c r="E133" s="249"/>
    </row>
    <row r="134" spans="5:5" x14ac:dyDescent="0.25">
      <c r="E134" s="249"/>
    </row>
    <row r="135" spans="5:5" x14ac:dyDescent="0.25">
      <c r="E135" s="249"/>
    </row>
    <row r="136" spans="5:5" x14ac:dyDescent="0.25">
      <c r="E136" s="249"/>
    </row>
    <row r="137" spans="5:5" x14ac:dyDescent="0.25">
      <c r="E137" s="249"/>
    </row>
    <row r="138" spans="5:5" x14ac:dyDescent="0.25">
      <c r="E138" s="249"/>
    </row>
    <row r="139" spans="5:5" x14ac:dyDescent="0.25">
      <c r="E139" s="249"/>
    </row>
    <row r="140" spans="5:5" x14ac:dyDescent="0.25">
      <c r="E140" s="249"/>
    </row>
    <row r="141" spans="5:5" x14ac:dyDescent="0.25">
      <c r="E141" s="249"/>
    </row>
    <row r="142" spans="5:5" x14ac:dyDescent="0.25">
      <c r="E142" s="249"/>
    </row>
    <row r="143" spans="5:5" x14ac:dyDescent="0.25">
      <c r="E143" s="249"/>
    </row>
    <row r="144" spans="5:5" x14ac:dyDescent="0.25">
      <c r="E144" s="249"/>
    </row>
    <row r="145" spans="5:5" x14ac:dyDescent="0.25">
      <c r="E145" s="249"/>
    </row>
    <row r="146" spans="5:5" x14ac:dyDescent="0.25">
      <c r="E146" s="249"/>
    </row>
    <row r="147" spans="5:5" x14ac:dyDescent="0.25">
      <c r="E147" s="249"/>
    </row>
    <row r="148" spans="5:5" x14ac:dyDescent="0.25">
      <c r="E148" s="249"/>
    </row>
    <row r="149" spans="5:5" x14ac:dyDescent="0.25">
      <c r="E149" s="249"/>
    </row>
    <row r="150" spans="5:5" x14ac:dyDescent="0.25">
      <c r="E150" s="249"/>
    </row>
    <row r="151" spans="5:5" x14ac:dyDescent="0.25">
      <c r="E151" s="249"/>
    </row>
    <row r="152" spans="5:5" x14ac:dyDescent="0.25">
      <c r="E152" s="249"/>
    </row>
    <row r="153" spans="5:5" x14ac:dyDescent="0.25">
      <c r="E153" s="249"/>
    </row>
    <row r="154" spans="5:5" x14ac:dyDescent="0.25">
      <c r="E154" s="249"/>
    </row>
    <row r="155" spans="5:5" x14ac:dyDescent="0.25">
      <c r="E155" s="249"/>
    </row>
    <row r="156" spans="5:5" x14ac:dyDescent="0.25">
      <c r="E156" s="249"/>
    </row>
    <row r="157" spans="5:5" x14ac:dyDescent="0.25">
      <c r="E157" s="249"/>
    </row>
    <row r="158" spans="5:5" x14ac:dyDescent="0.25">
      <c r="E158" s="249"/>
    </row>
  </sheetData>
  <mergeCells count="35">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R10:R12"/>
    <mergeCell ref="R13:R14"/>
    <mergeCell ref="R15:R17"/>
    <mergeCell ref="B25:B26"/>
    <mergeCell ref="B27:B30"/>
    <mergeCell ref="D16:D17"/>
    <mergeCell ref="C25:C26"/>
    <mergeCell ref="R25:R26"/>
    <mergeCell ref="C10:C12"/>
    <mergeCell ref="C15:C17"/>
    <mergeCell ref="A5:A7"/>
    <mergeCell ref="A19:A38"/>
    <mergeCell ref="A10:A18"/>
    <mergeCell ref="B21:B24"/>
    <mergeCell ref="B15:B17"/>
    <mergeCell ref="B13:B14"/>
    <mergeCell ref="B35:B37"/>
    <mergeCell ref="B31:B34"/>
    <mergeCell ref="B10:B1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topLeftCell="E1" zoomScale="96" zoomScaleNormal="96" workbookViewId="0">
      <pane ySplit="6" topLeftCell="A7" activePane="bottomLeft" state="frozen"/>
      <selection activeCell="O6" sqref="O6"/>
      <selection pane="bottomLeft" activeCell="D8" sqref="D8:D9"/>
    </sheetView>
  </sheetViews>
  <sheetFormatPr baseColWidth="10" defaultRowHeight="15" x14ac:dyDescent="0.25"/>
  <cols>
    <col min="1" max="1" width="40" customWidth="1"/>
    <col min="2" max="2" width="21.7109375" customWidth="1"/>
    <col min="3" max="3" width="30.5703125" customWidth="1"/>
    <col min="4" max="4" width="31.85546875" customWidth="1"/>
    <col min="5" max="5" width="13.42578125" customWidth="1"/>
    <col min="6" max="6" width="42.42578125" customWidth="1"/>
    <col min="7" max="7" width="15.28515625" customWidth="1"/>
    <col min="8" max="8" width="12.14062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7.28515625" customWidth="1"/>
    <col min="18" max="18" width="16.5703125" customWidth="1"/>
    <col min="19" max="20" width="14.140625" customWidth="1"/>
    <col min="21" max="21" width="17" customWidth="1"/>
  </cols>
  <sheetData>
    <row r="1" spans="1:21" ht="18.75" x14ac:dyDescent="0.25">
      <c r="B1" s="278"/>
      <c r="C1" s="278"/>
      <c r="D1" s="278"/>
      <c r="E1" s="278"/>
      <c r="F1" s="278"/>
      <c r="G1" s="278" t="s">
        <v>477</v>
      </c>
      <c r="I1" s="278"/>
      <c r="J1" s="278"/>
      <c r="K1" s="278"/>
      <c r="L1" s="278"/>
      <c r="M1" s="278"/>
      <c r="N1" s="278"/>
      <c r="O1" s="278"/>
      <c r="P1" s="278"/>
      <c r="Q1" s="278"/>
      <c r="R1" s="278"/>
      <c r="S1" s="278"/>
      <c r="T1" s="278"/>
      <c r="U1" s="278"/>
    </row>
    <row r="2" spans="1:21" ht="18.75" x14ac:dyDescent="0.25">
      <c r="A2" s="309" t="s">
        <v>1347</v>
      </c>
      <c r="B2" s="278"/>
      <c r="C2" s="278"/>
      <c r="D2" s="278"/>
      <c r="E2" s="278"/>
      <c r="F2" s="278"/>
      <c r="G2" s="278"/>
      <c r="I2" s="278"/>
      <c r="J2" s="278"/>
      <c r="K2" s="278"/>
      <c r="L2" s="278"/>
      <c r="M2" s="278"/>
      <c r="N2" s="278"/>
      <c r="O2" s="278"/>
      <c r="P2" s="278"/>
      <c r="Q2" s="278"/>
      <c r="R2" s="278"/>
      <c r="S2" s="278"/>
      <c r="T2" s="278"/>
      <c r="U2" s="278"/>
    </row>
    <row r="3" spans="1:21" x14ac:dyDescent="0.25">
      <c r="A3" s="788" t="s">
        <v>1349</v>
      </c>
      <c r="B3" s="788"/>
      <c r="C3" s="788"/>
      <c r="D3" s="788"/>
      <c r="E3" s="788"/>
      <c r="F3" s="788"/>
      <c r="G3" s="788"/>
      <c r="H3" s="788"/>
      <c r="I3" s="788"/>
      <c r="J3" s="788"/>
      <c r="K3" s="788"/>
      <c r="L3" s="788"/>
      <c r="M3" s="788"/>
      <c r="N3" s="788"/>
      <c r="O3" s="788"/>
      <c r="P3" s="788"/>
      <c r="Q3" s="788"/>
      <c r="R3" s="788"/>
      <c r="S3" s="788"/>
      <c r="T3" s="788"/>
      <c r="U3" s="788"/>
    </row>
    <row r="4" spans="1:21" ht="15" customHeight="1" x14ac:dyDescent="0.25">
      <c r="A4" s="750" t="s">
        <v>97</v>
      </c>
      <c r="B4" s="749" t="s">
        <v>111</v>
      </c>
      <c r="C4" s="742" t="s">
        <v>86</v>
      </c>
      <c r="D4" s="742" t="s">
        <v>87</v>
      </c>
      <c r="E4" s="742" t="s">
        <v>392</v>
      </c>
      <c r="F4" s="742" t="s">
        <v>88</v>
      </c>
      <c r="G4" s="740" t="s">
        <v>100</v>
      </c>
      <c r="H4" s="745"/>
      <c r="I4" s="745"/>
      <c r="J4" s="745"/>
      <c r="K4" s="745"/>
      <c r="L4" s="745"/>
      <c r="M4" s="745"/>
      <c r="N4" s="741"/>
      <c r="O4" s="752" t="s">
        <v>101</v>
      </c>
      <c r="P4" s="753"/>
      <c r="Q4" s="749" t="s">
        <v>102</v>
      </c>
      <c r="R4" s="749" t="s">
        <v>103</v>
      </c>
      <c r="S4" s="749" t="s">
        <v>110</v>
      </c>
      <c r="T4" s="749" t="s">
        <v>109</v>
      </c>
      <c r="U4" s="746" t="s">
        <v>89</v>
      </c>
    </row>
    <row r="5" spans="1:21" ht="15" customHeight="1" x14ac:dyDescent="0.25">
      <c r="A5" s="750"/>
      <c r="B5" s="750"/>
      <c r="C5" s="743"/>
      <c r="D5" s="743"/>
      <c r="E5" s="743"/>
      <c r="F5" s="743"/>
      <c r="G5" s="740" t="s">
        <v>104</v>
      </c>
      <c r="H5" s="741"/>
      <c r="I5" s="740" t="s">
        <v>105</v>
      </c>
      <c r="J5" s="741"/>
      <c r="K5" s="740" t="s">
        <v>106</v>
      </c>
      <c r="L5" s="741"/>
      <c r="M5" s="740" t="s">
        <v>107</v>
      </c>
      <c r="N5" s="741"/>
      <c r="O5" s="754"/>
      <c r="P5" s="755"/>
      <c r="Q5" s="750"/>
      <c r="R5" s="750"/>
      <c r="S5" s="750"/>
      <c r="T5" s="750"/>
      <c r="U5" s="747"/>
    </row>
    <row r="6" spans="1:21" ht="25.5" x14ac:dyDescent="0.25">
      <c r="A6" s="751"/>
      <c r="B6" s="751"/>
      <c r="C6" s="744"/>
      <c r="D6" s="744"/>
      <c r="E6" s="744"/>
      <c r="F6" s="744"/>
      <c r="G6" s="412" t="s">
        <v>108</v>
      </c>
      <c r="H6" s="412" t="s">
        <v>12</v>
      </c>
      <c r="I6" s="412" t="s">
        <v>108</v>
      </c>
      <c r="J6" s="412" t="s">
        <v>12</v>
      </c>
      <c r="K6" s="412" t="s">
        <v>108</v>
      </c>
      <c r="L6" s="412" t="s">
        <v>12</v>
      </c>
      <c r="M6" s="412" t="s">
        <v>108</v>
      </c>
      <c r="N6" s="412" t="s">
        <v>12</v>
      </c>
      <c r="O6" s="412" t="s">
        <v>108</v>
      </c>
      <c r="P6" s="412" t="s">
        <v>12</v>
      </c>
      <c r="Q6" s="751"/>
      <c r="R6" s="751"/>
      <c r="S6" s="751"/>
      <c r="T6" s="751"/>
      <c r="U6" s="748"/>
    </row>
    <row r="7" spans="1:21" s="349"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112.5" customHeight="1" x14ac:dyDescent="0.25">
      <c r="A8" s="774" t="s">
        <v>1381</v>
      </c>
      <c r="B8" s="774" t="s">
        <v>1382</v>
      </c>
      <c r="C8" s="769" t="s">
        <v>1548</v>
      </c>
      <c r="D8" s="246" t="s">
        <v>1603</v>
      </c>
      <c r="E8" s="473">
        <v>4.01</v>
      </c>
      <c r="F8" s="492" t="s">
        <v>1549</v>
      </c>
      <c r="G8" s="488"/>
      <c r="H8" s="266"/>
      <c r="I8" s="489"/>
      <c r="J8" s="266"/>
      <c r="K8" s="333">
        <v>1</v>
      </c>
      <c r="L8" s="266"/>
      <c r="M8" s="333">
        <v>1</v>
      </c>
      <c r="N8" s="266"/>
      <c r="O8" s="333">
        <f t="shared" ref="O8:O9" si="0">G8+I8+K8+M8</f>
        <v>2</v>
      </c>
      <c r="P8" s="360">
        <f t="shared" ref="P8:P9" si="1">H8+J8+L8+N8</f>
        <v>0</v>
      </c>
      <c r="Q8" s="246" t="s">
        <v>1714</v>
      </c>
      <c r="R8" s="769" t="s">
        <v>2329</v>
      </c>
      <c r="S8" s="246" t="s">
        <v>1709</v>
      </c>
      <c r="T8" s="246" t="s">
        <v>1710</v>
      </c>
      <c r="U8" s="246" t="s">
        <v>1711</v>
      </c>
    </row>
    <row r="9" spans="1:21" ht="111" customHeight="1" x14ac:dyDescent="0.25">
      <c r="A9" s="775"/>
      <c r="B9" s="775"/>
      <c r="C9" s="775"/>
      <c r="D9" s="583" t="s">
        <v>1708</v>
      </c>
      <c r="E9" s="582">
        <v>4.0199999999999996</v>
      </c>
      <c r="F9" s="594" t="s">
        <v>1707</v>
      </c>
      <c r="G9" s="595"/>
      <c r="H9" s="596"/>
      <c r="I9" s="595">
        <v>0.33329999999999999</v>
      </c>
      <c r="J9" s="596"/>
      <c r="K9" s="595">
        <v>0.33329999999999999</v>
      </c>
      <c r="L9" s="596"/>
      <c r="M9" s="595">
        <v>0.33</v>
      </c>
      <c r="N9" s="596"/>
      <c r="O9" s="640">
        <f t="shared" si="0"/>
        <v>0.99659999999999993</v>
      </c>
      <c r="P9" s="597">
        <f t="shared" si="1"/>
        <v>0</v>
      </c>
      <c r="Q9" s="583" t="s">
        <v>1715</v>
      </c>
      <c r="R9" s="770"/>
      <c r="S9" s="583" t="s">
        <v>1713</v>
      </c>
      <c r="T9" s="583" t="s">
        <v>1712</v>
      </c>
      <c r="U9" s="583" t="s">
        <v>1711</v>
      </c>
    </row>
    <row r="10" spans="1:21" ht="15.75" x14ac:dyDescent="0.25">
      <c r="A10" s="286"/>
      <c r="B10" s="287"/>
      <c r="C10" s="286" t="s">
        <v>1383</v>
      </c>
      <c r="D10" s="287"/>
      <c r="E10" s="287"/>
      <c r="F10" s="288"/>
      <c r="G10" s="259">
        <f t="shared" ref="G10:P10" si="2">SUM(G8:G9)</f>
        <v>0</v>
      </c>
      <c r="H10" s="267">
        <f t="shared" si="2"/>
        <v>0</v>
      </c>
      <c r="I10" s="259">
        <f t="shared" si="2"/>
        <v>0.33329999999999999</v>
      </c>
      <c r="J10" s="267">
        <f t="shared" si="2"/>
        <v>0</v>
      </c>
      <c r="K10" s="259">
        <f t="shared" si="2"/>
        <v>1.3332999999999999</v>
      </c>
      <c r="L10" s="267">
        <f t="shared" si="2"/>
        <v>0</v>
      </c>
      <c r="M10" s="259">
        <f t="shared" si="2"/>
        <v>1.33</v>
      </c>
      <c r="N10" s="267">
        <f t="shared" si="2"/>
        <v>0</v>
      </c>
      <c r="O10" s="267">
        <f t="shared" si="2"/>
        <v>2.9965999999999999</v>
      </c>
      <c r="P10" s="267">
        <f t="shared" si="2"/>
        <v>0</v>
      </c>
      <c r="Q10" s="260"/>
      <c r="R10" s="260"/>
      <c r="S10" s="260"/>
      <c r="T10" s="260"/>
      <c r="U10" s="260"/>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ht="15.6" customHeight="1" x14ac:dyDescent="0.25">
      <c r="H45"/>
      <c r="J45"/>
      <c r="L45"/>
      <c r="N45"/>
      <c r="P45"/>
    </row>
  </sheetData>
  <mergeCells count="22">
    <mergeCell ref="A8:A9"/>
    <mergeCell ref="G5:H5"/>
    <mergeCell ref="B8:B9"/>
    <mergeCell ref="G4:N4"/>
    <mergeCell ref="O4:P5"/>
    <mergeCell ref="C8:C9"/>
    <mergeCell ref="R8:R9"/>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4"/>
  <sheetViews>
    <sheetView zoomScale="59" zoomScaleNormal="59" workbookViewId="0">
      <pane ySplit="8" topLeftCell="A18" activePane="bottomLeft" state="frozen"/>
      <selection activeCell="A7" sqref="A7"/>
      <selection pane="bottomLeft" activeCell="F39" sqref="F39"/>
    </sheetView>
  </sheetViews>
  <sheetFormatPr baseColWidth="10" defaultRowHeight="15" x14ac:dyDescent="0.25"/>
  <cols>
    <col min="1" max="1" width="43.28515625" customWidth="1"/>
    <col min="2" max="2" width="46.140625" customWidth="1"/>
    <col min="3" max="3" width="27.42578125" customWidth="1"/>
    <col min="4" max="4" width="33.5703125" customWidth="1"/>
    <col min="5" max="5" width="16.5703125" customWidth="1"/>
    <col min="6" max="6" width="68" customWidth="1"/>
    <col min="7" max="7" width="19.42578125" customWidth="1"/>
    <col min="8" max="8" width="16.42578125" style="230" customWidth="1"/>
    <col min="9" max="9" width="17.5703125" bestFit="1" customWidth="1"/>
    <col min="10" max="10" width="16.28515625" style="230" customWidth="1"/>
    <col min="11" max="11" width="17.5703125" bestFit="1" customWidth="1"/>
    <col min="12" max="12" width="16.42578125" style="230" customWidth="1"/>
    <col min="13" max="13" width="17.5703125" bestFit="1" customWidth="1"/>
    <col min="14" max="14" width="16" style="230" customWidth="1"/>
    <col min="15" max="15" width="17.5703125" style="369" bestFit="1" customWidth="1"/>
    <col min="16" max="16" width="20.140625" style="370" customWidth="1"/>
    <col min="17" max="17" width="48.140625" bestFit="1" customWidth="1"/>
    <col min="18" max="18" width="32.5703125" customWidth="1"/>
    <col min="19" max="19" width="26.140625" customWidth="1"/>
    <col min="20" max="20" width="27.42578125" customWidth="1"/>
    <col min="21" max="21" width="26.85546875" customWidth="1"/>
  </cols>
  <sheetData>
    <row r="1" spans="1:27" ht="18.75" x14ac:dyDescent="0.25">
      <c r="G1" s="278" t="s">
        <v>1384</v>
      </c>
      <c r="I1" s="278"/>
      <c r="J1" s="278"/>
      <c r="K1" s="278"/>
      <c r="L1" s="278"/>
      <c r="M1" s="278"/>
      <c r="N1" s="278"/>
      <c r="O1" s="366"/>
      <c r="P1" s="366"/>
      <c r="Q1" s="278"/>
      <c r="R1" s="278"/>
      <c r="S1" s="278"/>
      <c r="T1" s="278"/>
      <c r="U1" s="278"/>
      <c r="V1" s="278"/>
      <c r="W1" s="278"/>
      <c r="X1" s="278"/>
      <c r="Y1" s="278"/>
      <c r="Z1" s="278"/>
      <c r="AA1" s="278"/>
    </row>
    <row r="2" spans="1:27" ht="18.75" x14ac:dyDescent="0.25">
      <c r="A2" s="306" t="s">
        <v>1347</v>
      </c>
      <c r="G2" s="278"/>
      <c r="I2" s="278"/>
      <c r="J2" s="278"/>
      <c r="K2" s="278"/>
      <c r="L2" s="278"/>
      <c r="M2" s="278"/>
      <c r="N2" s="278"/>
      <c r="O2" s="366"/>
      <c r="P2" s="366"/>
      <c r="Q2" s="278"/>
      <c r="R2" s="278"/>
      <c r="S2" s="278"/>
      <c r="T2" s="278"/>
      <c r="U2" s="278"/>
      <c r="V2" s="278"/>
      <c r="W2" s="278"/>
      <c r="X2" s="278"/>
      <c r="Y2" s="278"/>
      <c r="Z2" s="278"/>
      <c r="AA2" s="278"/>
    </row>
    <row r="3" spans="1:27" ht="18.75" x14ac:dyDescent="0.25">
      <c r="A3" s="307" t="s">
        <v>1392</v>
      </c>
      <c r="G3" s="278"/>
      <c r="I3" s="278"/>
      <c r="J3" s="278"/>
      <c r="K3" s="278"/>
      <c r="L3" s="278"/>
      <c r="M3" s="278"/>
      <c r="N3" s="278"/>
      <c r="O3" s="366"/>
      <c r="P3" s="366"/>
      <c r="Q3" s="278"/>
      <c r="R3" s="278"/>
      <c r="S3" s="278"/>
      <c r="T3" s="278"/>
      <c r="U3" s="278"/>
      <c r="V3" s="278"/>
      <c r="W3" s="278"/>
      <c r="X3" s="278"/>
      <c r="Y3" s="278"/>
      <c r="Z3" s="278"/>
      <c r="AA3" s="278"/>
    </row>
    <row r="4" spans="1:27" ht="18.75" x14ac:dyDescent="0.25">
      <c r="A4" s="307" t="s">
        <v>1391</v>
      </c>
      <c r="G4" s="278"/>
      <c r="I4" s="278"/>
      <c r="J4" s="278"/>
      <c r="K4" s="278"/>
      <c r="L4" s="278"/>
      <c r="M4" s="278"/>
      <c r="N4" s="278"/>
      <c r="O4" s="366"/>
      <c r="P4" s="366"/>
      <c r="Q4" s="278"/>
      <c r="R4" s="278"/>
      <c r="S4" s="278"/>
      <c r="T4" s="278"/>
      <c r="U4" s="278"/>
      <c r="V4" s="278"/>
      <c r="W4" s="278"/>
      <c r="X4" s="278"/>
      <c r="Y4" s="278"/>
      <c r="Z4" s="278"/>
      <c r="AA4" s="278"/>
    </row>
    <row r="5" spans="1:27" x14ac:dyDescent="0.25">
      <c r="A5" s="282" t="s">
        <v>1394</v>
      </c>
      <c r="B5" s="265"/>
      <c r="C5" s="265"/>
      <c r="D5" s="265"/>
      <c r="E5" s="265"/>
      <c r="F5" s="265"/>
      <c r="G5" s="265"/>
      <c r="H5" s="265"/>
      <c r="I5" s="265"/>
      <c r="J5" s="265"/>
      <c r="K5" s="265"/>
      <c r="L5" s="265"/>
      <c r="M5" s="265"/>
      <c r="N5" s="265"/>
      <c r="O5" s="367"/>
      <c r="P5" s="367"/>
      <c r="Q5" s="265"/>
      <c r="R5" s="265"/>
      <c r="S5" s="265"/>
      <c r="T5" s="265"/>
      <c r="U5" s="265"/>
    </row>
    <row r="6" spans="1:27" ht="15" customHeight="1" x14ac:dyDescent="0.25">
      <c r="A6" s="750" t="s">
        <v>97</v>
      </c>
      <c r="B6" s="749" t="s">
        <v>111</v>
      </c>
      <c r="C6" s="742" t="s">
        <v>86</v>
      </c>
      <c r="D6" s="742" t="s">
        <v>87</v>
      </c>
      <c r="E6" s="742" t="s">
        <v>392</v>
      </c>
      <c r="F6" s="742" t="s">
        <v>88</v>
      </c>
      <c r="G6" s="740" t="s">
        <v>100</v>
      </c>
      <c r="H6" s="745"/>
      <c r="I6" s="745"/>
      <c r="J6" s="745"/>
      <c r="K6" s="745"/>
      <c r="L6" s="745"/>
      <c r="M6" s="745"/>
      <c r="N6" s="741"/>
      <c r="O6" s="752" t="s">
        <v>101</v>
      </c>
      <c r="P6" s="753"/>
      <c r="Q6" s="749" t="s">
        <v>102</v>
      </c>
      <c r="R6" s="749" t="s">
        <v>103</v>
      </c>
      <c r="S6" s="749" t="s">
        <v>110</v>
      </c>
      <c r="T6" s="749" t="s">
        <v>109</v>
      </c>
      <c r="U6" s="746" t="s">
        <v>89</v>
      </c>
    </row>
    <row r="7" spans="1:27" ht="15" customHeight="1" x14ac:dyDescent="0.25">
      <c r="A7" s="750"/>
      <c r="B7" s="750"/>
      <c r="C7" s="743"/>
      <c r="D7" s="743"/>
      <c r="E7" s="743"/>
      <c r="F7" s="743"/>
      <c r="G7" s="740" t="s">
        <v>104</v>
      </c>
      <c r="H7" s="741"/>
      <c r="I7" s="740" t="s">
        <v>105</v>
      </c>
      <c r="J7" s="741"/>
      <c r="K7" s="740" t="s">
        <v>106</v>
      </c>
      <c r="L7" s="741"/>
      <c r="M7" s="740" t="s">
        <v>107</v>
      </c>
      <c r="N7" s="741"/>
      <c r="O7" s="754"/>
      <c r="P7" s="755"/>
      <c r="Q7" s="750"/>
      <c r="R7" s="750"/>
      <c r="S7" s="750"/>
      <c r="T7" s="750"/>
      <c r="U7" s="747"/>
    </row>
    <row r="8" spans="1:27" ht="25.5" x14ac:dyDescent="0.25">
      <c r="A8" s="751"/>
      <c r="B8" s="751"/>
      <c r="C8" s="744"/>
      <c r="D8" s="744"/>
      <c r="E8" s="744"/>
      <c r="F8" s="744"/>
      <c r="G8" s="412" t="s">
        <v>108</v>
      </c>
      <c r="H8" s="412" t="s">
        <v>12</v>
      </c>
      <c r="I8" s="412" t="s">
        <v>108</v>
      </c>
      <c r="J8" s="412" t="s">
        <v>12</v>
      </c>
      <c r="K8" s="412" t="s">
        <v>108</v>
      </c>
      <c r="L8" s="412" t="s">
        <v>12</v>
      </c>
      <c r="M8" s="412" t="s">
        <v>108</v>
      </c>
      <c r="N8" s="412" t="s">
        <v>12</v>
      </c>
      <c r="O8" s="412" t="s">
        <v>108</v>
      </c>
      <c r="P8" s="412" t="s">
        <v>12</v>
      </c>
      <c r="Q8" s="751"/>
      <c r="R8" s="751"/>
      <c r="S8" s="751"/>
      <c r="T8" s="751"/>
      <c r="U8" s="748"/>
    </row>
    <row r="9" spans="1:27" s="349" customFormat="1" ht="15.75" x14ac:dyDescent="0.25">
      <c r="A9" s="413"/>
      <c r="B9" s="414"/>
      <c r="C9" s="415"/>
      <c r="D9" s="415"/>
      <c r="E9" s="416"/>
      <c r="F9" s="415"/>
      <c r="G9" s="417"/>
      <c r="H9" s="417"/>
      <c r="I9" s="417"/>
      <c r="J9" s="417"/>
      <c r="K9" s="417"/>
      <c r="L9" s="417"/>
      <c r="M9" s="417"/>
      <c r="N9" s="417"/>
      <c r="O9" s="417"/>
      <c r="P9" s="417"/>
      <c r="Q9" s="418"/>
      <c r="R9" s="418"/>
      <c r="S9" s="418"/>
      <c r="T9" s="418"/>
      <c r="U9" s="419"/>
    </row>
    <row r="10" spans="1:27" ht="95.25" customHeight="1" x14ac:dyDescent="0.25">
      <c r="A10" s="774" t="s">
        <v>1385</v>
      </c>
      <c r="B10" s="774" t="s">
        <v>1386</v>
      </c>
      <c r="C10" s="769" t="s">
        <v>1727</v>
      </c>
      <c r="D10" s="246" t="s">
        <v>1717</v>
      </c>
      <c r="E10" s="490">
        <v>5.01</v>
      </c>
      <c r="F10" s="491" t="s">
        <v>1716</v>
      </c>
      <c r="G10" s="250"/>
      <c r="H10" s="266"/>
      <c r="I10" s="250">
        <v>1</v>
      </c>
      <c r="J10" s="602">
        <f>'5. ACTIVIDADES ESPECIALES'!D500</f>
        <v>7500</v>
      </c>
      <c r="K10" s="250"/>
      <c r="L10" s="266"/>
      <c r="M10" s="250"/>
      <c r="N10" s="266"/>
      <c r="O10" s="250">
        <f t="shared" ref="O10:O23" si="0">G10+I10+K10+M10</f>
        <v>1</v>
      </c>
      <c r="P10" s="602">
        <f t="shared" ref="P10:P23" si="1">H10+J10+L10+N10</f>
        <v>7500</v>
      </c>
      <c r="Q10" s="250" t="s">
        <v>1728</v>
      </c>
      <c r="R10" s="792" t="s">
        <v>2330</v>
      </c>
      <c r="S10" s="250" t="s">
        <v>1729</v>
      </c>
      <c r="T10" s="792" t="s">
        <v>1730</v>
      </c>
      <c r="U10" s="795" t="s">
        <v>1755</v>
      </c>
    </row>
    <row r="11" spans="1:27" ht="83.25" customHeight="1" x14ac:dyDescent="0.25">
      <c r="A11" s="775"/>
      <c r="B11" s="775"/>
      <c r="C11" s="771"/>
      <c r="D11" s="246" t="s">
        <v>1604</v>
      </c>
      <c r="E11" s="490">
        <v>5.0199999999999996</v>
      </c>
      <c r="F11" s="491" t="s">
        <v>1718</v>
      </c>
      <c r="G11" s="250">
        <v>1</v>
      </c>
      <c r="H11" s="602">
        <f>'5. ACTIVIDADES ESPECIALES'!D543</f>
        <v>5511</v>
      </c>
      <c r="I11" s="250"/>
      <c r="J11" s="266"/>
      <c r="K11" s="250">
        <v>1</v>
      </c>
      <c r="L11" s="602">
        <f>'5. ACTIVIDADES ESPECIALES'!D558</f>
        <v>5511</v>
      </c>
      <c r="M11" s="250"/>
      <c r="N11" s="266"/>
      <c r="O11" s="250">
        <f t="shared" si="0"/>
        <v>2</v>
      </c>
      <c r="P11" s="602">
        <f t="shared" si="1"/>
        <v>11022</v>
      </c>
      <c r="Q11" s="250" t="s">
        <v>1731</v>
      </c>
      <c r="R11" s="793"/>
      <c r="S11" s="250" t="s">
        <v>1732</v>
      </c>
      <c r="T11" s="794"/>
      <c r="U11" s="796"/>
    </row>
    <row r="12" spans="1:27" ht="68.25" customHeight="1" x14ac:dyDescent="0.25">
      <c r="A12" s="775"/>
      <c r="B12" s="775"/>
      <c r="C12" s="771"/>
      <c r="D12" s="246" t="s">
        <v>1550</v>
      </c>
      <c r="E12" s="490">
        <v>5.03</v>
      </c>
      <c r="F12" s="491" t="s">
        <v>1991</v>
      </c>
      <c r="G12" s="250"/>
      <c r="H12" s="266"/>
      <c r="I12" s="250">
        <v>1</v>
      </c>
      <c r="J12" s="602">
        <f>'5. ACTIVIDADES ESPECIALES'!D574</f>
        <v>29950</v>
      </c>
      <c r="K12" s="250"/>
      <c r="L12" s="266"/>
      <c r="M12" s="250"/>
      <c r="N12" s="266"/>
      <c r="O12" s="250">
        <f t="shared" si="0"/>
        <v>1</v>
      </c>
      <c r="P12" s="602">
        <f t="shared" si="1"/>
        <v>29950</v>
      </c>
      <c r="Q12" s="250" t="s">
        <v>1733</v>
      </c>
      <c r="R12" s="793"/>
      <c r="S12" s="250" t="s">
        <v>1732</v>
      </c>
      <c r="T12" s="250" t="s">
        <v>1734</v>
      </c>
      <c r="U12" s="797"/>
    </row>
    <row r="13" spans="1:27" s="436" customFormat="1" ht="68.25" customHeight="1" x14ac:dyDescent="0.25">
      <c r="A13" s="775"/>
      <c r="B13" s="778"/>
      <c r="C13" s="770"/>
      <c r="D13" s="246" t="s">
        <v>1992</v>
      </c>
      <c r="E13" s="490">
        <v>5.04</v>
      </c>
      <c r="F13" s="491" t="s">
        <v>1765</v>
      </c>
      <c r="G13" s="578">
        <v>0.25</v>
      </c>
      <c r="H13" s="266"/>
      <c r="I13" s="578">
        <v>0.25</v>
      </c>
      <c r="J13" s="266"/>
      <c r="K13" s="578">
        <v>0.25</v>
      </c>
      <c r="L13" s="266"/>
      <c r="M13" s="578">
        <v>0.25</v>
      </c>
      <c r="N13" s="266"/>
      <c r="O13" s="599"/>
      <c r="P13" s="365"/>
      <c r="Q13" s="586" t="s">
        <v>2339</v>
      </c>
      <c r="R13" s="794"/>
      <c r="S13" s="586" t="s">
        <v>2335</v>
      </c>
      <c r="T13" s="792" t="s">
        <v>1730</v>
      </c>
      <c r="U13" s="72" t="s">
        <v>2336</v>
      </c>
    </row>
    <row r="14" spans="1:27" ht="105" customHeight="1" x14ac:dyDescent="0.25">
      <c r="A14" s="775"/>
      <c r="B14" s="472" t="s">
        <v>1388</v>
      </c>
      <c r="C14" s="246" t="s">
        <v>1971</v>
      </c>
      <c r="D14" s="246" t="s">
        <v>1552</v>
      </c>
      <c r="E14" s="490">
        <v>5.05</v>
      </c>
      <c r="F14" s="491" t="s">
        <v>1719</v>
      </c>
      <c r="G14" s="250"/>
      <c r="H14" s="266"/>
      <c r="I14" s="250">
        <v>1</v>
      </c>
      <c r="J14" s="266"/>
      <c r="K14" s="250"/>
      <c r="L14" s="266"/>
      <c r="M14" s="250"/>
      <c r="N14" s="266"/>
      <c r="O14" s="250">
        <f t="shared" si="0"/>
        <v>1</v>
      </c>
      <c r="P14" s="365">
        <f t="shared" si="1"/>
        <v>0</v>
      </c>
      <c r="Q14" s="792" t="s">
        <v>1735</v>
      </c>
      <c r="R14" s="250" t="s">
        <v>2331</v>
      </c>
      <c r="S14" s="792" t="s">
        <v>1736</v>
      </c>
      <c r="T14" s="793"/>
      <c r="U14" s="795" t="s">
        <v>2337</v>
      </c>
    </row>
    <row r="15" spans="1:27" ht="72" customHeight="1" x14ac:dyDescent="0.25">
      <c r="A15" s="775"/>
      <c r="B15" s="774" t="s">
        <v>1389</v>
      </c>
      <c r="C15" s="769" t="s">
        <v>1972</v>
      </c>
      <c r="D15" s="246" t="s">
        <v>1551</v>
      </c>
      <c r="E15" s="490">
        <v>5.0599999999999996</v>
      </c>
      <c r="F15" s="491" t="s">
        <v>1720</v>
      </c>
      <c r="G15" s="247"/>
      <c r="H15" s="337"/>
      <c r="I15" s="247"/>
      <c r="J15" s="337"/>
      <c r="K15" s="247"/>
      <c r="L15" s="227"/>
      <c r="M15" s="246">
        <v>1</v>
      </c>
      <c r="N15" s="227"/>
      <c r="O15" s="250">
        <f t="shared" si="0"/>
        <v>1</v>
      </c>
      <c r="P15" s="368">
        <f t="shared" si="1"/>
        <v>0</v>
      </c>
      <c r="Q15" s="794"/>
      <c r="R15" s="792" t="s">
        <v>2332</v>
      </c>
      <c r="S15" s="794"/>
      <c r="T15" s="793"/>
      <c r="U15" s="796"/>
    </row>
    <row r="16" spans="1:27" ht="60.75" customHeight="1" x14ac:dyDescent="0.25">
      <c r="A16" s="775"/>
      <c r="B16" s="775"/>
      <c r="C16" s="770"/>
      <c r="D16" s="246" t="s">
        <v>1975</v>
      </c>
      <c r="E16" s="490">
        <v>5.07</v>
      </c>
      <c r="F16" s="491" t="s">
        <v>1721</v>
      </c>
      <c r="G16" s="247"/>
      <c r="H16" s="337"/>
      <c r="I16" s="247"/>
      <c r="J16" s="337"/>
      <c r="K16" s="247"/>
      <c r="L16" s="227"/>
      <c r="M16" s="246">
        <v>1</v>
      </c>
      <c r="N16" s="227"/>
      <c r="O16" s="250">
        <f t="shared" si="0"/>
        <v>1</v>
      </c>
      <c r="P16" s="368">
        <f t="shared" si="1"/>
        <v>0</v>
      </c>
      <c r="Q16" s="246" t="s">
        <v>1739</v>
      </c>
      <c r="R16" s="793"/>
      <c r="S16" s="584" t="s">
        <v>1738</v>
      </c>
      <c r="T16" s="793"/>
      <c r="U16" s="797"/>
    </row>
    <row r="17" spans="1:21" s="436" customFormat="1" ht="59.25" customHeight="1" x14ac:dyDescent="0.25">
      <c r="A17" s="775"/>
      <c r="B17" s="775"/>
      <c r="C17" s="769" t="s">
        <v>1973</v>
      </c>
      <c r="D17" s="246" t="s">
        <v>1969</v>
      </c>
      <c r="E17" s="490">
        <v>5.08</v>
      </c>
      <c r="F17" s="491" t="s">
        <v>1967</v>
      </c>
      <c r="G17" s="247"/>
      <c r="H17" s="337"/>
      <c r="I17" s="598">
        <v>1</v>
      </c>
      <c r="J17" s="337"/>
      <c r="K17" s="598">
        <v>1</v>
      </c>
      <c r="L17" s="227"/>
      <c r="M17" s="246">
        <v>1</v>
      </c>
      <c r="N17" s="227"/>
      <c r="O17" s="250">
        <f t="shared" si="0"/>
        <v>3</v>
      </c>
      <c r="P17" s="368"/>
      <c r="Q17" s="769" t="s">
        <v>1974</v>
      </c>
      <c r="R17" s="793"/>
      <c r="S17" s="250" t="s">
        <v>1920</v>
      </c>
      <c r="T17" s="793"/>
      <c r="U17" s="72" t="s">
        <v>2333</v>
      </c>
    </row>
    <row r="18" spans="1:21" s="436" customFormat="1" ht="70.5" customHeight="1" x14ac:dyDescent="0.25">
      <c r="A18" s="775"/>
      <c r="B18" s="778"/>
      <c r="C18" s="770"/>
      <c r="D18" s="246" t="s">
        <v>1970</v>
      </c>
      <c r="E18" s="490">
        <v>5.09</v>
      </c>
      <c r="F18" s="491" t="s">
        <v>1968</v>
      </c>
      <c r="G18" s="247"/>
      <c r="H18" s="337"/>
      <c r="I18" s="598">
        <v>1</v>
      </c>
      <c r="J18" s="337"/>
      <c r="K18" s="598">
        <v>1</v>
      </c>
      <c r="L18" s="227"/>
      <c r="M18" s="246">
        <v>1</v>
      </c>
      <c r="N18" s="227"/>
      <c r="O18" s="250">
        <f t="shared" si="0"/>
        <v>3</v>
      </c>
      <c r="P18" s="368"/>
      <c r="Q18" s="770"/>
      <c r="R18" s="794"/>
      <c r="S18" s="250" t="s">
        <v>1920</v>
      </c>
      <c r="T18" s="794"/>
      <c r="U18" s="72" t="s">
        <v>2334</v>
      </c>
    </row>
    <row r="19" spans="1:21" ht="15.75" hidden="1" customHeight="1" x14ac:dyDescent="0.25">
      <c r="A19" s="775"/>
      <c r="B19" s="776" t="s">
        <v>1390</v>
      </c>
      <c r="C19" s="246"/>
      <c r="D19" s="246"/>
      <c r="E19" s="246"/>
      <c r="F19" s="250"/>
      <c r="G19" s="247"/>
      <c r="H19" s="337"/>
      <c r="I19" s="247"/>
      <c r="J19" s="337"/>
      <c r="K19" s="247"/>
      <c r="L19" s="227"/>
      <c r="M19" s="246"/>
      <c r="N19" s="227"/>
      <c r="O19" s="359">
        <f t="shared" si="0"/>
        <v>0</v>
      </c>
      <c r="P19" s="368">
        <f t="shared" si="1"/>
        <v>0</v>
      </c>
      <c r="Q19" s="246"/>
      <c r="R19" s="246"/>
      <c r="S19" s="600"/>
      <c r="T19" s="600"/>
      <c r="U19" s="601"/>
    </row>
    <row r="20" spans="1:21" ht="15.75" hidden="1" x14ac:dyDescent="0.25">
      <c r="A20" s="775"/>
      <c r="B20" s="776"/>
      <c r="C20" s="246"/>
      <c r="D20" s="246"/>
      <c r="E20" s="246"/>
      <c r="F20" s="250"/>
      <c r="G20" s="247"/>
      <c r="H20" s="337"/>
      <c r="I20" s="247"/>
      <c r="J20" s="337"/>
      <c r="K20" s="247"/>
      <c r="L20" s="227"/>
      <c r="M20" s="246"/>
      <c r="N20" s="227"/>
      <c r="O20" s="359">
        <f t="shared" si="0"/>
        <v>0</v>
      </c>
      <c r="P20" s="368">
        <f t="shared" si="1"/>
        <v>0</v>
      </c>
      <c r="Q20" s="246"/>
      <c r="R20" s="246"/>
      <c r="S20" s="246"/>
      <c r="T20" s="246"/>
      <c r="U20" s="246"/>
    </row>
    <row r="21" spans="1:21" ht="15.75" hidden="1" x14ac:dyDescent="0.25">
      <c r="A21" s="775"/>
      <c r="B21" s="776"/>
      <c r="C21" s="246"/>
      <c r="D21" s="246"/>
      <c r="E21" s="246"/>
      <c r="F21" s="250"/>
      <c r="G21" s="247"/>
      <c r="H21" s="337"/>
      <c r="I21" s="247"/>
      <c r="J21" s="337"/>
      <c r="K21" s="247"/>
      <c r="L21" s="227"/>
      <c r="M21" s="246"/>
      <c r="N21" s="227"/>
      <c r="O21" s="359">
        <f t="shared" si="0"/>
        <v>0</v>
      </c>
      <c r="P21" s="368">
        <f t="shared" si="1"/>
        <v>0</v>
      </c>
      <c r="Q21" s="246"/>
      <c r="R21" s="246"/>
      <c r="S21" s="246"/>
      <c r="T21" s="246"/>
      <c r="U21" s="246"/>
    </row>
    <row r="22" spans="1:21" ht="15.75" hidden="1" x14ac:dyDescent="0.25">
      <c r="A22" s="775"/>
      <c r="B22" s="776"/>
      <c r="C22" s="246"/>
      <c r="D22" s="246"/>
      <c r="E22" s="246"/>
      <c r="F22" s="246"/>
      <c r="G22" s="246"/>
      <c r="H22" s="227"/>
      <c r="I22" s="246"/>
      <c r="J22" s="227"/>
      <c r="K22" s="246"/>
      <c r="L22" s="227"/>
      <c r="M22" s="246"/>
      <c r="N22" s="227"/>
      <c r="O22" s="359">
        <f t="shared" si="0"/>
        <v>0</v>
      </c>
      <c r="P22" s="360">
        <f t="shared" si="1"/>
        <v>0</v>
      </c>
      <c r="Q22" s="246"/>
      <c r="R22" s="246"/>
      <c r="S22" s="246"/>
      <c r="T22" s="246"/>
      <c r="U22" s="246"/>
    </row>
    <row r="23" spans="1:21" ht="99" hidden="1" customHeight="1" x14ac:dyDescent="0.25">
      <c r="A23" s="778"/>
      <c r="B23" s="776"/>
      <c r="C23" s="246"/>
      <c r="D23" s="246"/>
      <c r="E23" s="246"/>
      <c r="F23" s="246"/>
      <c r="G23" s="246"/>
      <c r="H23" s="227"/>
      <c r="I23" s="246"/>
      <c r="J23" s="227"/>
      <c r="K23" s="246"/>
      <c r="L23" s="227"/>
      <c r="M23" s="246"/>
      <c r="N23" s="227"/>
      <c r="O23" s="359">
        <f t="shared" si="0"/>
        <v>0</v>
      </c>
      <c r="P23" s="360">
        <f t="shared" si="1"/>
        <v>0</v>
      </c>
      <c r="Q23" s="246"/>
      <c r="R23" s="246"/>
      <c r="S23" s="246"/>
      <c r="T23" s="246"/>
      <c r="U23" s="246"/>
    </row>
    <row r="24" spans="1:21" ht="15.75" x14ac:dyDescent="0.25">
      <c r="A24" s="798" t="s">
        <v>478</v>
      </c>
      <c r="B24" s="799"/>
      <c r="C24" s="799"/>
      <c r="D24" s="799"/>
      <c r="E24" s="799"/>
      <c r="F24" s="799"/>
      <c r="G24" s="799"/>
      <c r="H24" s="799"/>
      <c r="I24" s="799"/>
      <c r="J24" s="799"/>
      <c r="K24" s="799"/>
      <c r="L24" s="799"/>
      <c r="M24" s="799"/>
      <c r="N24" s="799"/>
      <c r="O24" s="799"/>
      <c r="P24" s="799"/>
      <c r="Q24" s="799"/>
      <c r="R24" s="799"/>
      <c r="S24" s="799"/>
      <c r="T24" s="799"/>
      <c r="U24" s="800"/>
    </row>
    <row r="25" spans="1:21" ht="48" customHeight="1" x14ac:dyDescent="0.25">
      <c r="A25" s="774" t="s">
        <v>1395</v>
      </c>
      <c r="B25" s="776" t="s">
        <v>1396</v>
      </c>
      <c r="C25" s="769" t="s">
        <v>1726</v>
      </c>
      <c r="D25" s="246" t="s">
        <v>1605</v>
      </c>
      <c r="E25" s="551">
        <v>5.0999999999999996</v>
      </c>
      <c r="F25" s="491" t="s">
        <v>1722</v>
      </c>
      <c r="G25" s="202">
        <v>0.5</v>
      </c>
      <c r="H25" s="227"/>
      <c r="I25" s="202">
        <v>0.5</v>
      </c>
      <c r="J25" s="227"/>
      <c r="K25" s="246"/>
      <c r="L25" s="227"/>
      <c r="M25" s="246"/>
      <c r="N25" s="227"/>
      <c r="O25" s="578">
        <f t="shared" ref="O25:O34" si="2">G25+I25+K25+M25</f>
        <v>1</v>
      </c>
      <c r="P25" s="360">
        <f t="shared" ref="P25:P34" si="3">H25+J25+L25+N25</f>
        <v>0</v>
      </c>
      <c r="Q25" s="769" t="s">
        <v>1728</v>
      </c>
      <c r="R25" s="769" t="s">
        <v>2338</v>
      </c>
      <c r="S25" s="246" t="s">
        <v>1749</v>
      </c>
      <c r="T25" s="246" t="s">
        <v>1752</v>
      </c>
      <c r="U25" s="789" t="s">
        <v>1754</v>
      </c>
    </row>
    <row r="26" spans="1:21" ht="53.25" customHeight="1" x14ac:dyDescent="0.25">
      <c r="A26" s="775"/>
      <c r="B26" s="776"/>
      <c r="C26" s="771"/>
      <c r="D26" s="246" t="s">
        <v>1553</v>
      </c>
      <c r="E26" s="490">
        <v>5.1100000000000003</v>
      </c>
      <c r="F26" s="491" t="s">
        <v>1723</v>
      </c>
      <c r="G26" s="202">
        <v>0.5</v>
      </c>
      <c r="H26" s="227"/>
      <c r="I26" s="202">
        <v>0.5</v>
      </c>
      <c r="J26" s="227"/>
      <c r="K26" s="246"/>
      <c r="L26" s="227"/>
      <c r="M26" s="246"/>
      <c r="N26" s="227"/>
      <c r="O26" s="578">
        <f t="shared" si="2"/>
        <v>1</v>
      </c>
      <c r="P26" s="360">
        <f t="shared" si="3"/>
        <v>0</v>
      </c>
      <c r="Q26" s="771"/>
      <c r="R26" s="771"/>
      <c r="S26" s="246" t="s">
        <v>1749</v>
      </c>
      <c r="T26" s="246" t="s">
        <v>1752</v>
      </c>
      <c r="U26" s="790"/>
    </row>
    <row r="27" spans="1:21" ht="62.25" customHeight="1" x14ac:dyDescent="0.25">
      <c r="A27" s="775"/>
      <c r="B27" s="776"/>
      <c r="C27" s="771"/>
      <c r="D27" s="246" t="s">
        <v>1555</v>
      </c>
      <c r="E27" s="490">
        <v>5.12</v>
      </c>
      <c r="F27" s="491" t="s">
        <v>1724</v>
      </c>
      <c r="G27" s="246"/>
      <c r="H27" s="227"/>
      <c r="I27" s="246"/>
      <c r="J27" s="227"/>
      <c r="K27" s="202">
        <v>0.5</v>
      </c>
      <c r="L27" s="202"/>
      <c r="M27" s="202">
        <v>0.5</v>
      </c>
      <c r="N27" s="227"/>
      <c r="O27" s="578">
        <f t="shared" si="2"/>
        <v>1</v>
      </c>
      <c r="P27" s="360">
        <f t="shared" si="3"/>
        <v>0</v>
      </c>
      <c r="Q27" s="770"/>
      <c r="R27" s="771"/>
      <c r="S27" s="246" t="s">
        <v>1750</v>
      </c>
      <c r="T27" s="246" t="s">
        <v>1753</v>
      </c>
      <c r="U27" s="790"/>
    </row>
    <row r="28" spans="1:21" ht="51.75" customHeight="1" x14ac:dyDescent="0.25">
      <c r="A28" s="775"/>
      <c r="B28" s="776"/>
      <c r="C28" s="770"/>
      <c r="D28" s="246" t="s">
        <v>1554</v>
      </c>
      <c r="E28" s="490">
        <v>5.13</v>
      </c>
      <c r="F28" s="491" t="s">
        <v>1725</v>
      </c>
      <c r="G28" s="246">
        <v>1</v>
      </c>
      <c r="H28" s="227"/>
      <c r="I28" s="246"/>
      <c r="J28" s="227"/>
      <c r="K28" s="246"/>
      <c r="L28" s="227"/>
      <c r="M28" s="246"/>
      <c r="N28" s="227"/>
      <c r="O28" s="250">
        <f t="shared" si="2"/>
        <v>1</v>
      </c>
      <c r="P28" s="360">
        <f t="shared" si="3"/>
        <v>0</v>
      </c>
      <c r="Q28" s="246" t="s">
        <v>1748</v>
      </c>
      <c r="R28" s="770"/>
      <c r="S28" s="246" t="s">
        <v>1751</v>
      </c>
      <c r="T28" s="246" t="s">
        <v>2340</v>
      </c>
      <c r="U28" s="791"/>
    </row>
    <row r="29" spans="1:21" ht="15.75" hidden="1" x14ac:dyDescent="0.25">
      <c r="A29" s="776" t="s">
        <v>1393</v>
      </c>
      <c r="B29" s="776" t="s">
        <v>1397</v>
      </c>
      <c r="C29" s="246"/>
      <c r="D29" s="246"/>
      <c r="E29" s="246"/>
      <c r="F29" s="246"/>
      <c r="G29" s="246"/>
      <c r="H29" s="227"/>
      <c r="I29" s="246"/>
      <c r="J29" s="227"/>
      <c r="K29" s="247"/>
      <c r="L29" s="227"/>
      <c r="M29" s="246"/>
      <c r="N29" s="227"/>
      <c r="O29" s="361">
        <f t="shared" si="2"/>
        <v>0</v>
      </c>
      <c r="P29" s="360">
        <f t="shared" si="3"/>
        <v>0</v>
      </c>
      <c r="Q29" s="246"/>
      <c r="R29" s="246"/>
      <c r="S29" s="246"/>
      <c r="T29" s="246"/>
      <c r="U29" s="315"/>
    </row>
    <row r="30" spans="1:21" ht="15.75" hidden="1" x14ac:dyDescent="0.25">
      <c r="A30" s="776"/>
      <c r="B30" s="776"/>
      <c r="C30" s="246"/>
      <c r="D30" s="246"/>
      <c r="E30" s="246"/>
      <c r="F30" s="246"/>
      <c r="G30" s="246"/>
      <c r="H30" s="227"/>
      <c r="I30" s="246"/>
      <c r="J30" s="227"/>
      <c r="K30" s="247"/>
      <c r="L30" s="227"/>
      <c r="M30" s="246"/>
      <c r="N30" s="227"/>
      <c r="O30" s="361">
        <f t="shared" si="2"/>
        <v>0</v>
      </c>
      <c r="P30" s="360">
        <f t="shared" si="3"/>
        <v>0</v>
      </c>
      <c r="Q30" s="246"/>
      <c r="R30" s="246"/>
      <c r="S30" s="246"/>
      <c r="T30" s="246"/>
      <c r="U30" s="315"/>
    </row>
    <row r="31" spans="1:21" ht="15.75" hidden="1" x14ac:dyDescent="0.25">
      <c r="A31" s="776"/>
      <c r="B31" s="776"/>
      <c r="C31" s="246"/>
      <c r="D31" s="246"/>
      <c r="E31" s="246"/>
      <c r="F31" s="246"/>
      <c r="G31" s="246"/>
      <c r="H31" s="227"/>
      <c r="I31" s="246"/>
      <c r="J31" s="227"/>
      <c r="K31" s="247"/>
      <c r="L31" s="227"/>
      <c r="M31" s="246"/>
      <c r="N31" s="227"/>
      <c r="O31" s="361">
        <f t="shared" si="2"/>
        <v>0</v>
      </c>
      <c r="P31" s="360">
        <f t="shared" si="3"/>
        <v>0</v>
      </c>
      <c r="Q31" s="246"/>
      <c r="R31" s="246"/>
      <c r="S31" s="246"/>
      <c r="T31" s="246"/>
      <c r="U31" s="315"/>
    </row>
    <row r="32" spans="1:21" ht="15.75" hidden="1" x14ac:dyDescent="0.25">
      <c r="A32" s="776"/>
      <c r="B32" s="776"/>
      <c r="C32" s="246"/>
      <c r="D32" s="246"/>
      <c r="E32" s="246"/>
      <c r="F32" s="246"/>
      <c r="G32" s="246"/>
      <c r="H32" s="227"/>
      <c r="I32" s="246"/>
      <c r="J32" s="227"/>
      <c r="K32" s="247"/>
      <c r="L32" s="227"/>
      <c r="M32" s="246"/>
      <c r="N32" s="227"/>
      <c r="O32" s="361">
        <f t="shared" si="2"/>
        <v>0</v>
      </c>
      <c r="P32" s="360">
        <f t="shared" si="3"/>
        <v>0</v>
      </c>
      <c r="Q32" s="246"/>
      <c r="R32" s="246"/>
      <c r="S32" s="246"/>
      <c r="T32" s="246"/>
      <c r="U32" s="315"/>
    </row>
    <row r="33" spans="1:21" ht="15.75" hidden="1" x14ac:dyDescent="0.25">
      <c r="A33" s="776"/>
      <c r="B33" s="776"/>
      <c r="C33" s="246"/>
      <c r="D33" s="246"/>
      <c r="E33" s="246"/>
      <c r="F33" s="246"/>
      <c r="G33" s="246"/>
      <c r="H33" s="227"/>
      <c r="I33" s="246"/>
      <c r="J33" s="227"/>
      <c r="K33" s="247"/>
      <c r="L33" s="227"/>
      <c r="M33" s="246"/>
      <c r="N33" s="227"/>
      <c r="O33" s="361">
        <f t="shared" si="2"/>
        <v>0</v>
      </c>
      <c r="P33" s="360">
        <f t="shared" si="3"/>
        <v>0</v>
      </c>
      <c r="Q33" s="246"/>
      <c r="R33" s="246"/>
      <c r="S33" s="246"/>
      <c r="T33" s="246"/>
      <c r="U33" s="315"/>
    </row>
    <row r="34" spans="1:21" ht="60.75" hidden="1" customHeight="1" x14ac:dyDescent="0.25">
      <c r="A34" s="776"/>
      <c r="B34" s="776"/>
      <c r="C34" s="246"/>
      <c r="D34" s="246"/>
      <c r="E34" s="246"/>
      <c r="F34" s="246"/>
      <c r="G34" s="246"/>
      <c r="H34" s="227"/>
      <c r="I34" s="246"/>
      <c r="J34" s="227"/>
      <c r="K34" s="246"/>
      <c r="L34" s="227"/>
      <c r="M34" s="247"/>
      <c r="N34" s="227"/>
      <c r="O34" s="361">
        <f t="shared" si="2"/>
        <v>0</v>
      </c>
      <c r="P34" s="360">
        <f t="shared" si="3"/>
        <v>0</v>
      </c>
      <c r="Q34" s="246"/>
      <c r="R34" s="246"/>
      <c r="S34" s="246"/>
      <c r="T34" s="246"/>
      <c r="U34" s="315"/>
    </row>
    <row r="35" spans="1:21" ht="15.75" x14ac:dyDescent="0.25">
      <c r="A35" s="286"/>
      <c r="B35" s="287"/>
      <c r="C35" s="287"/>
      <c r="D35" s="286" t="s">
        <v>1387</v>
      </c>
      <c r="E35" s="287"/>
      <c r="F35" s="288"/>
      <c r="G35" s="268">
        <f t="shared" ref="G35:P35" si="4">SUM(G10:G34)</f>
        <v>3.25</v>
      </c>
      <c r="H35" s="269">
        <f t="shared" si="4"/>
        <v>5511</v>
      </c>
      <c r="I35" s="268">
        <f t="shared" si="4"/>
        <v>6.25</v>
      </c>
      <c r="J35" s="269">
        <f t="shared" si="4"/>
        <v>37450</v>
      </c>
      <c r="K35" s="268">
        <f t="shared" si="4"/>
        <v>3.75</v>
      </c>
      <c r="L35" s="269">
        <f t="shared" si="4"/>
        <v>5511</v>
      </c>
      <c r="M35" s="268">
        <f t="shared" si="4"/>
        <v>4.75</v>
      </c>
      <c r="N35" s="269">
        <f t="shared" si="4"/>
        <v>0</v>
      </c>
      <c r="O35" s="269">
        <f t="shared" si="4"/>
        <v>17</v>
      </c>
      <c r="P35" s="269">
        <f t="shared" si="4"/>
        <v>48472</v>
      </c>
      <c r="Q35" s="260"/>
      <c r="R35" s="260"/>
      <c r="S35" s="260"/>
      <c r="T35" s="260"/>
      <c r="U35" s="260"/>
    </row>
    <row r="37" spans="1:21" x14ac:dyDescent="0.25">
      <c r="H37"/>
      <c r="J37"/>
      <c r="L37"/>
      <c r="N37"/>
      <c r="P37" s="369"/>
    </row>
    <row r="38" spans="1:21" x14ac:dyDescent="0.25">
      <c r="H38"/>
      <c r="J38"/>
      <c r="L38"/>
      <c r="N38"/>
      <c r="P38" s="369"/>
    </row>
    <row r="39" spans="1:21" x14ac:dyDescent="0.25">
      <c r="H39"/>
      <c r="J39"/>
      <c r="L39"/>
      <c r="N39"/>
      <c r="P39" s="369"/>
    </row>
    <row r="40" spans="1:21" x14ac:dyDescent="0.25">
      <c r="H40"/>
      <c r="J40"/>
      <c r="L40"/>
      <c r="N40"/>
      <c r="P40" s="369"/>
    </row>
    <row r="41" spans="1:21" x14ac:dyDescent="0.25">
      <c r="H41"/>
      <c r="J41"/>
      <c r="L41"/>
      <c r="N41"/>
      <c r="P41" s="369"/>
    </row>
    <row r="42" spans="1:21" x14ac:dyDescent="0.25">
      <c r="H42"/>
      <c r="J42"/>
      <c r="L42"/>
      <c r="N42"/>
      <c r="P42" s="369"/>
    </row>
    <row r="43" spans="1:21" x14ac:dyDescent="0.25">
      <c r="H43"/>
      <c r="J43"/>
      <c r="L43"/>
      <c r="N43"/>
      <c r="P43" s="369"/>
    </row>
    <row r="44" spans="1:21" x14ac:dyDescent="0.25">
      <c r="H44"/>
      <c r="J44"/>
      <c r="L44"/>
      <c r="N44"/>
      <c r="P44" s="369"/>
    </row>
    <row r="45" spans="1:21" x14ac:dyDescent="0.25">
      <c r="H45"/>
      <c r="J45"/>
      <c r="L45"/>
      <c r="N45"/>
      <c r="P45" s="369"/>
    </row>
    <row r="46" spans="1:21" x14ac:dyDescent="0.25">
      <c r="H46"/>
      <c r="J46"/>
      <c r="L46"/>
      <c r="N46"/>
      <c r="P46" s="369"/>
    </row>
    <row r="47" spans="1:21" x14ac:dyDescent="0.25">
      <c r="H47"/>
      <c r="J47"/>
      <c r="L47"/>
      <c r="N47"/>
      <c r="P47" s="369"/>
    </row>
    <row r="48" spans="1:21" x14ac:dyDescent="0.25">
      <c r="H48"/>
      <c r="J48"/>
      <c r="L48"/>
      <c r="N48"/>
      <c r="P48" s="369"/>
    </row>
    <row r="49" spans="8:16" x14ac:dyDescent="0.25">
      <c r="H49"/>
      <c r="J49"/>
      <c r="L49"/>
      <c r="N49"/>
      <c r="P49" s="369"/>
    </row>
    <row r="50" spans="8:16" x14ac:dyDescent="0.25">
      <c r="H50"/>
      <c r="J50"/>
      <c r="L50"/>
      <c r="N50"/>
      <c r="P50" s="369"/>
    </row>
    <row r="51" spans="8:16" x14ac:dyDescent="0.25">
      <c r="H51"/>
      <c r="J51"/>
      <c r="L51"/>
      <c r="N51"/>
      <c r="P51" s="369"/>
    </row>
    <row r="52" spans="8:16" x14ac:dyDescent="0.25">
      <c r="H52"/>
      <c r="J52"/>
      <c r="L52"/>
      <c r="N52"/>
      <c r="P52" s="369"/>
    </row>
    <row r="53" spans="8:16" x14ac:dyDescent="0.25">
      <c r="H53"/>
      <c r="J53"/>
      <c r="L53"/>
      <c r="N53"/>
      <c r="P53" s="369"/>
    </row>
    <row r="54" spans="8:16" x14ac:dyDescent="0.25">
      <c r="H54"/>
      <c r="J54"/>
      <c r="L54"/>
      <c r="N54"/>
      <c r="P54" s="369"/>
    </row>
  </sheetData>
  <mergeCells count="42">
    <mergeCell ref="C10:C13"/>
    <mergeCell ref="B10:B13"/>
    <mergeCell ref="B15:B18"/>
    <mergeCell ref="C17:C18"/>
    <mergeCell ref="Q14:Q15"/>
    <mergeCell ref="B29:B34"/>
    <mergeCell ref="A29:A34"/>
    <mergeCell ref="A25:A28"/>
    <mergeCell ref="F6:F8"/>
    <mergeCell ref="G6:N6"/>
    <mergeCell ref="B19:B23"/>
    <mergeCell ref="C15:C16"/>
    <mergeCell ref="C25:C28"/>
    <mergeCell ref="E6:E8"/>
    <mergeCell ref="A6:A8"/>
    <mergeCell ref="B6:B8"/>
    <mergeCell ref="C6:C8"/>
    <mergeCell ref="D6:D8"/>
    <mergeCell ref="A10:A23"/>
    <mergeCell ref="A24:U24"/>
    <mergeCell ref="B25:B28"/>
    <mergeCell ref="U6:U8"/>
    <mergeCell ref="G7:H7"/>
    <mergeCell ref="I7:J7"/>
    <mergeCell ref="Q6:Q8"/>
    <mergeCell ref="O6:P7"/>
    <mergeCell ref="R6:R8"/>
    <mergeCell ref="S6:S8"/>
    <mergeCell ref="T6:T8"/>
    <mergeCell ref="K7:L7"/>
    <mergeCell ref="M7:N7"/>
    <mergeCell ref="Q25:Q27"/>
    <mergeCell ref="U25:U28"/>
    <mergeCell ref="R10:R13"/>
    <mergeCell ref="R15:R18"/>
    <mergeCell ref="U10:U12"/>
    <mergeCell ref="U14:U16"/>
    <mergeCell ref="R25:R28"/>
    <mergeCell ref="T10:T11"/>
    <mergeCell ref="T13:T18"/>
    <mergeCell ref="Q17:Q18"/>
    <mergeCell ref="S14:S1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6"/>
  <sheetViews>
    <sheetView topLeftCell="D1" zoomScale="59" zoomScaleNormal="59" workbookViewId="0">
      <pane ySplit="6" topLeftCell="A15" activePane="bottomLeft" state="frozen"/>
      <selection activeCell="P6" sqref="P6"/>
      <selection pane="bottomLeft" activeCell="I16" sqref="I16"/>
    </sheetView>
  </sheetViews>
  <sheetFormatPr baseColWidth="10" defaultRowHeight="15" x14ac:dyDescent="0.25"/>
  <cols>
    <col min="1" max="1" width="33.28515625" customWidth="1"/>
    <col min="2" max="2" width="42.85546875" customWidth="1"/>
    <col min="3" max="3" width="27.42578125" customWidth="1"/>
    <col min="4" max="4" width="28" customWidth="1"/>
    <col min="5" max="5" width="17" customWidth="1"/>
    <col min="6" max="6" width="63.5703125" customWidth="1"/>
    <col min="7" max="7" width="18" customWidth="1"/>
    <col min="8" max="8" width="15.85546875" style="230" customWidth="1"/>
    <col min="9" max="9" width="17.5703125" bestFit="1" customWidth="1"/>
    <col min="10" max="10" width="17.7109375" style="230" customWidth="1"/>
    <col min="11" max="11" width="17.5703125" bestFit="1" customWidth="1"/>
    <col min="12" max="12" width="16.7109375" style="230" customWidth="1"/>
    <col min="13" max="13" width="17.5703125" bestFit="1" customWidth="1"/>
    <col min="14" max="14" width="18" style="230" customWidth="1"/>
    <col min="15" max="15" width="17.5703125" bestFit="1" customWidth="1"/>
    <col min="16" max="16" width="19.140625" style="230" customWidth="1"/>
    <col min="17" max="17" width="36" bestFit="1" customWidth="1"/>
    <col min="18" max="18" width="24.7109375" customWidth="1"/>
    <col min="19" max="19" width="23.7109375" customWidth="1"/>
    <col min="20" max="20" width="19.42578125" customWidth="1"/>
    <col min="21" max="21" width="26.7109375" customWidth="1"/>
  </cols>
  <sheetData>
    <row r="1" spans="1:21" s="279" customFormat="1" ht="18" customHeight="1" x14ac:dyDescent="0.2">
      <c r="B1" s="278"/>
      <c r="C1" s="278"/>
      <c r="D1" s="278"/>
      <c r="E1" s="278"/>
      <c r="F1" s="278"/>
      <c r="G1" s="278" t="s">
        <v>115</v>
      </c>
      <c r="I1" s="278"/>
      <c r="J1" s="278"/>
      <c r="K1" s="278"/>
      <c r="L1" s="278"/>
      <c r="M1" s="278"/>
      <c r="N1" s="278"/>
      <c r="O1" s="278"/>
      <c r="P1" s="278"/>
      <c r="Q1" s="278"/>
      <c r="R1" s="278"/>
      <c r="S1" s="278"/>
      <c r="T1" s="278"/>
      <c r="U1" s="278"/>
    </row>
    <row r="2" spans="1:21" s="279" customFormat="1" ht="18" customHeight="1" x14ac:dyDescent="0.25">
      <c r="A2" s="310" t="s">
        <v>1350</v>
      </c>
      <c r="B2" s="278"/>
      <c r="C2" s="278"/>
      <c r="D2" s="278"/>
      <c r="E2" s="278"/>
      <c r="F2" s="278"/>
      <c r="G2" s="278"/>
      <c r="I2" s="278"/>
      <c r="J2" s="278"/>
      <c r="K2" s="278"/>
      <c r="L2" s="278"/>
      <c r="M2" s="278"/>
      <c r="N2" s="278"/>
      <c r="O2" s="278"/>
      <c r="P2" s="278"/>
      <c r="Q2" s="278"/>
      <c r="R2" s="278"/>
      <c r="S2" s="278"/>
      <c r="T2" s="278"/>
      <c r="U2" s="278"/>
    </row>
    <row r="3" spans="1:21" s="279" customFormat="1" ht="18.75" x14ac:dyDescent="0.2">
      <c r="A3" s="338" t="s">
        <v>1398</v>
      </c>
      <c r="B3" s="278"/>
      <c r="C3" s="278"/>
      <c r="D3" s="278"/>
      <c r="E3" s="278"/>
      <c r="F3" s="278"/>
      <c r="G3" s="278"/>
      <c r="I3" s="278"/>
      <c r="J3" s="278"/>
      <c r="K3" s="278"/>
      <c r="L3" s="278"/>
      <c r="M3" s="278"/>
      <c r="N3" s="278"/>
      <c r="O3" s="278"/>
      <c r="P3" s="278"/>
      <c r="Q3" s="278"/>
      <c r="R3" s="278"/>
      <c r="S3" s="278"/>
      <c r="T3" s="278"/>
      <c r="U3" s="278"/>
    </row>
    <row r="4" spans="1:21" s="66" customFormat="1" ht="15.75" customHeight="1" x14ac:dyDescent="0.25">
      <c r="A4" s="750" t="s">
        <v>97</v>
      </c>
      <c r="B4" s="749" t="s">
        <v>111</v>
      </c>
      <c r="C4" s="742" t="s">
        <v>86</v>
      </c>
      <c r="D4" s="742" t="s">
        <v>87</v>
      </c>
      <c r="E4" s="742" t="s">
        <v>392</v>
      </c>
      <c r="F4" s="742" t="s">
        <v>88</v>
      </c>
      <c r="G4" s="740" t="s">
        <v>100</v>
      </c>
      <c r="H4" s="745"/>
      <c r="I4" s="745"/>
      <c r="J4" s="745"/>
      <c r="K4" s="745"/>
      <c r="L4" s="745"/>
      <c r="M4" s="745"/>
      <c r="N4" s="741"/>
      <c r="O4" s="752" t="s">
        <v>101</v>
      </c>
      <c r="P4" s="753"/>
      <c r="Q4" s="749" t="s">
        <v>102</v>
      </c>
      <c r="R4" s="749" t="s">
        <v>103</v>
      </c>
      <c r="S4" s="749" t="s">
        <v>110</v>
      </c>
      <c r="T4" s="749" t="s">
        <v>109</v>
      </c>
      <c r="U4" s="746" t="s">
        <v>89</v>
      </c>
    </row>
    <row r="5" spans="1:21" s="66" customFormat="1" ht="15" customHeight="1" x14ac:dyDescent="0.25">
      <c r="A5" s="750"/>
      <c r="B5" s="750"/>
      <c r="C5" s="743"/>
      <c r="D5" s="743"/>
      <c r="E5" s="743"/>
      <c r="F5" s="743"/>
      <c r="G5" s="740" t="s">
        <v>104</v>
      </c>
      <c r="H5" s="741"/>
      <c r="I5" s="740" t="s">
        <v>105</v>
      </c>
      <c r="J5" s="741"/>
      <c r="K5" s="740" t="s">
        <v>106</v>
      </c>
      <c r="L5" s="741"/>
      <c r="M5" s="740" t="s">
        <v>107</v>
      </c>
      <c r="N5" s="741"/>
      <c r="O5" s="754"/>
      <c r="P5" s="755"/>
      <c r="Q5" s="750"/>
      <c r="R5" s="750"/>
      <c r="S5" s="750"/>
      <c r="T5" s="750"/>
      <c r="U5" s="747"/>
    </row>
    <row r="6" spans="1:21" s="67" customFormat="1" ht="25.5" x14ac:dyDescent="0.25">
      <c r="A6" s="751"/>
      <c r="B6" s="751"/>
      <c r="C6" s="744"/>
      <c r="D6" s="744"/>
      <c r="E6" s="744"/>
      <c r="F6" s="744"/>
      <c r="G6" s="412" t="s">
        <v>108</v>
      </c>
      <c r="H6" s="412" t="s">
        <v>12</v>
      </c>
      <c r="I6" s="412" t="s">
        <v>108</v>
      </c>
      <c r="J6" s="412" t="s">
        <v>12</v>
      </c>
      <c r="K6" s="412" t="s">
        <v>108</v>
      </c>
      <c r="L6" s="412" t="s">
        <v>12</v>
      </c>
      <c r="M6" s="412" t="s">
        <v>108</v>
      </c>
      <c r="N6" s="412" t="s">
        <v>12</v>
      </c>
      <c r="O6" s="412" t="s">
        <v>108</v>
      </c>
      <c r="P6" s="412" t="s">
        <v>12</v>
      </c>
      <c r="Q6" s="751"/>
      <c r="R6" s="751"/>
      <c r="S6" s="751"/>
      <c r="T6" s="751"/>
      <c r="U6" s="748"/>
    </row>
    <row r="7" spans="1:21" s="67"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103.5" customHeight="1" x14ac:dyDescent="0.25">
      <c r="A8" s="803" t="s">
        <v>1399</v>
      </c>
      <c r="B8" s="803" t="s">
        <v>112</v>
      </c>
      <c r="C8" s="804" t="s">
        <v>1556</v>
      </c>
      <c r="D8" s="315" t="s">
        <v>1757</v>
      </c>
      <c r="E8" s="495">
        <v>6.01</v>
      </c>
      <c r="F8" s="494" t="s">
        <v>1756</v>
      </c>
      <c r="G8" s="493">
        <v>0.5</v>
      </c>
      <c r="H8" s="339"/>
      <c r="I8" s="493">
        <v>0.5</v>
      </c>
      <c r="J8" s="339"/>
      <c r="K8" s="336"/>
      <c r="L8" s="339"/>
      <c r="M8" s="336"/>
      <c r="N8" s="339"/>
      <c r="O8" s="606">
        <f>G8+I8+K8+M8</f>
        <v>1</v>
      </c>
      <c r="P8" s="372">
        <f>H8+J8+L8+N8</f>
        <v>0</v>
      </c>
      <c r="Q8" s="545" t="s">
        <v>1771</v>
      </c>
      <c r="R8" s="783" t="s">
        <v>2344</v>
      </c>
      <c r="S8" s="246" t="s">
        <v>1772</v>
      </c>
      <c r="T8" s="246" t="s">
        <v>1773</v>
      </c>
      <c r="U8" s="246" t="s">
        <v>1774</v>
      </c>
    </row>
    <row r="9" spans="1:21" ht="97.5" customHeight="1" x14ac:dyDescent="0.25">
      <c r="A9" s="803"/>
      <c r="B9" s="803"/>
      <c r="C9" s="805"/>
      <c r="D9" s="315" t="s">
        <v>1758</v>
      </c>
      <c r="E9" s="495">
        <v>6.02</v>
      </c>
      <c r="F9" s="494" t="s">
        <v>1759</v>
      </c>
      <c r="G9" s="493">
        <v>0.5</v>
      </c>
      <c r="H9" s="339"/>
      <c r="I9" s="493">
        <v>0.5</v>
      </c>
      <c r="J9" s="339"/>
      <c r="K9" s="336"/>
      <c r="L9" s="339"/>
      <c r="M9" s="336"/>
      <c r="N9" s="339"/>
      <c r="O9" s="606">
        <f t="shared" ref="O9:O16" si="0">G9+I9+K9+M9</f>
        <v>1</v>
      </c>
      <c r="P9" s="372">
        <f t="shared" ref="P9:P16" si="1">H9+J9+L9+N9</f>
        <v>0</v>
      </c>
      <c r="Q9" s="545" t="s">
        <v>1775</v>
      </c>
      <c r="R9" s="785"/>
      <c r="S9" s="246" t="s">
        <v>1772</v>
      </c>
      <c r="T9" s="246" t="s">
        <v>1773</v>
      </c>
      <c r="U9" s="246" t="s">
        <v>1774</v>
      </c>
    </row>
    <row r="10" spans="1:21" ht="111.75" hidden="1" customHeight="1" x14ac:dyDescent="0.25">
      <c r="A10" s="803"/>
      <c r="B10" s="803"/>
      <c r="C10" s="806"/>
      <c r="D10" s="315"/>
      <c r="E10" s="495"/>
      <c r="F10" s="494"/>
      <c r="G10" s="493"/>
      <c r="H10" s="339"/>
      <c r="I10" s="493"/>
      <c r="J10" s="339"/>
      <c r="K10" s="493"/>
      <c r="L10" s="339"/>
      <c r="M10" s="493"/>
      <c r="N10" s="339"/>
      <c r="O10" s="606">
        <f t="shared" si="0"/>
        <v>0</v>
      </c>
      <c r="P10" s="372">
        <f t="shared" si="1"/>
        <v>0</v>
      </c>
      <c r="Q10" s="333"/>
      <c r="R10" s="333"/>
      <c r="S10" s="246"/>
      <c r="T10" s="246"/>
      <c r="U10" s="246" t="s">
        <v>1774</v>
      </c>
    </row>
    <row r="11" spans="1:21" ht="117.75" customHeight="1" x14ac:dyDescent="0.25">
      <c r="A11" s="803"/>
      <c r="B11" s="862" t="s">
        <v>113</v>
      </c>
      <c r="C11" s="863" t="s">
        <v>1767</v>
      </c>
      <c r="D11" s="315" t="s">
        <v>1760</v>
      </c>
      <c r="E11" s="495">
        <v>6.03</v>
      </c>
      <c r="F11" s="494" t="s">
        <v>1997</v>
      </c>
      <c r="G11" s="493">
        <v>0.25</v>
      </c>
      <c r="H11" s="608">
        <f>'5. ACTIVIDADES ESPECIALES'!D590</f>
        <v>15000</v>
      </c>
      <c r="I11" s="493">
        <v>0.25</v>
      </c>
      <c r="J11" s="608">
        <f>'5. ACTIVIDADES ESPECIALES'!D600</f>
        <v>65000</v>
      </c>
      <c r="K11" s="493">
        <v>0.25</v>
      </c>
      <c r="L11" s="339"/>
      <c r="M11" s="493">
        <v>0.25</v>
      </c>
      <c r="N11" s="339"/>
      <c r="O11" s="606">
        <f t="shared" si="0"/>
        <v>1</v>
      </c>
      <c r="P11" s="609">
        <f t="shared" si="1"/>
        <v>80000</v>
      </c>
      <c r="Q11" s="545" t="s">
        <v>1776</v>
      </c>
      <c r="R11" s="783" t="s">
        <v>2345</v>
      </c>
      <c r="S11" s="246" t="s">
        <v>1777</v>
      </c>
      <c r="T11" s="246" t="s">
        <v>1778</v>
      </c>
      <c r="U11" s="246" t="s">
        <v>1774</v>
      </c>
    </row>
    <row r="12" spans="1:21" ht="113.25" customHeight="1" x14ac:dyDescent="0.25">
      <c r="A12" s="803"/>
      <c r="B12" s="862"/>
      <c r="C12" s="864"/>
      <c r="D12" s="804" t="s">
        <v>1768</v>
      </c>
      <c r="E12" s="495">
        <v>6.04</v>
      </c>
      <c r="F12" s="486" t="s">
        <v>1766</v>
      </c>
      <c r="G12" s="246"/>
      <c r="H12" s="334"/>
      <c r="I12" s="333">
        <v>1</v>
      </c>
      <c r="J12" s="333"/>
      <c r="K12" s="333"/>
      <c r="L12" s="333"/>
      <c r="M12" s="333">
        <v>1</v>
      </c>
      <c r="N12" s="333"/>
      <c r="O12" s="659">
        <f t="shared" si="0"/>
        <v>2</v>
      </c>
      <c r="P12" s="372">
        <f t="shared" si="1"/>
        <v>0</v>
      </c>
      <c r="Q12" s="545" t="s">
        <v>1699</v>
      </c>
      <c r="R12" s="784"/>
      <c r="S12" s="246" t="s">
        <v>1694</v>
      </c>
      <c r="T12" s="246" t="s">
        <v>1702</v>
      </c>
      <c r="U12" s="246" t="s">
        <v>1746</v>
      </c>
    </row>
    <row r="13" spans="1:21" s="436" customFormat="1" ht="113.25" customHeight="1" x14ac:dyDescent="0.25">
      <c r="A13" s="803"/>
      <c r="B13" s="862"/>
      <c r="C13" s="864"/>
      <c r="D13" s="806"/>
      <c r="E13" s="495">
        <v>6.05</v>
      </c>
      <c r="F13" s="486" t="s">
        <v>1770</v>
      </c>
      <c r="G13" s="246">
        <v>1</v>
      </c>
      <c r="H13" s="334"/>
      <c r="I13" s="333"/>
      <c r="J13" s="333"/>
      <c r="K13" s="333">
        <v>1</v>
      </c>
      <c r="L13" s="333"/>
      <c r="M13" s="333">
        <v>1</v>
      </c>
      <c r="N13" s="333"/>
      <c r="O13" s="659">
        <f t="shared" si="0"/>
        <v>3</v>
      </c>
      <c r="P13" s="372">
        <f t="shared" si="1"/>
        <v>0</v>
      </c>
      <c r="Q13" s="545" t="s">
        <v>1699</v>
      </c>
      <c r="R13" s="785"/>
      <c r="S13" s="246" t="s">
        <v>1694</v>
      </c>
      <c r="T13" s="246" t="s">
        <v>1703</v>
      </c>
      <c r="U13" s="246" t="s">
        <v>1747</v>
      </c>
    </row>
    <row r="14" spans="1:21" s="436" customFormat="1" ht="113.25" customHeight="1" x14ac:dyDescent="0.25">
      <c r="A14" s="803"/>
      <c r="B14" s="862"/>
      <c r="C14" s="864"/>
      <c r="D14" s="589" t="s">
        <v>2342</v>
      </c>
      <c r="E14" s="495">
        <v>6.06</v>
      </c>
      <c r="F14" s="539" t="s">
        <v>2341</v>
      </c>
      <c r="G14" s="512"/>
      <c r="H14" s="532"/>
      <c r="I14" s="512"/>
      <c r="J14" s="532"/>
      <c r="K14" s="512">
        <v>1</v>
      </c>
      <c r="L14" s="333"/>
      <c r="M14" s="333"/>
      <c r="N14" s="333"/>
      <c r="O14" s="606">
        <f t="shared" si="0"/>
        <v>1</v>
      </c>
      <c r="P14" s="372">
        <f t="shared" si="1"/>
        <v>0</v>
      </c>
      <c r="Q14" s="657" t="s">
        <v>2304</v>
      </c>
      <c r="R14" s="658" t="s">
        <v>2305</v>
      </c>
      <c r="S14" s="658" t="s">
        <v>2307</v>
      </c>
      <c r="T14" s="658" t="s">
        <v>2308</v>
      </c>
      <c r="U14" s="658" t="s">
        <v>2306</v>
      </c>
    </row>
    <row r="15" spans="1:21" s="436" customFormat="1" ht="113.25" customHeight="1" x14ac:dyDescent="0.25">
      <c r="A15" s="803"/>
      <c r="B15" s="862"/>
      <c r="C15" s="864"/>
      <c r="D15" s="301" t="s">
        <v>1657</v>
      </c>
      <c r="E15" s="495">
        <v>6.07</v>
      </c>
      <c r="F15" s="483" t="s">
        <v>1656</v>
      </c>
      <c r="G15" s="246"/>
      <c r="H15" s="246"/>
      <c r="I15" s="247"/>
      <c r="J15" s="248"/>
      <c r="K15" s="202">
        <v>1</v>
      </c>
      <c r="L15" s="333"/>
      <c r="M15" s="333"/>
      <c r="N15" s="333"/>
      <c r="O15" s="606">
        <f t="shared" si="0"/>
        <v>1</v>
      </c>
      <c r="P15" s="372">
        <f t="shared" si="1"/>
        <v>0</v>
      </c>
      <c r="Q15" s="246" t="s">
        <v>1631</v>
      </c>
      <c r="R15" s="801" t="s">
        <v>2313</v>
      </c>
      <c r="S15" s="246" t="s">
        <v>1632</v>
      </c>
      <c r="T15" s="246" t="s">
        <v>1633</v>
      </c>
      <c r="U15" s="301" t="s">
        <v>1634</v>
      </c>
    </row>
    <row r="16" spans="1:21" ht="110.25" customHeight="1" x14ac:dyDescent="0.25">
      <c r="A16" s="803"/>
      <c r="B16" s="862"/>
      <c r="C16" s="865"/>
      <c r="D16" s="301" t="s">
        <v>2343</v>
      </c>
      <c r="E16" s="495">
        <v>6.08</v>
      </c>
      <c r="F16" s="573" t="s">
        <v>1659</v>
      </c>
      <c r="G16" s="250"/>
      <c r="H16" s="250"/>
      <c r="I16" s="250">
        <v>1</v>
      </c>
      <c r="J16" s="574"/>
      <c r="K16" s="246"/>
      <c r="L16" s="497"/>
      <c r="M16" s="496"/>
      <c r="N16" s="497"/>
      <c r="O16" s="606">
        <f t="shared" si="0"/>
        <v>1</v>
      </c>
      <c r="P16" s="372">
        <f t="shared" si="1"/>
        <v>0</v>
      </c>
      <c r="Q16" s="250" t="s">
        <v>1638</v>
      </c>
      <c r="R16" s="802"/>
      <c r="S16" s="246" t="s">
        <v>1639</v>
      </c>
      <c r="T16" s="246" t="s">
        <v>1633</v>
      </c>
      <c r="U16" s="301" t="s">
        <v>1634</v>
      </c>
    </row>
    <row r="17" spans="1:21" ht="15.75" hidden="1" x14ac:dyDescent="0.25">
      <c r="A17" s="803"/>
      <c r="B17" s="803" t="s">
        <v>1400</v>
      </c>
      <c r="C17" s="315"/>
      <c r="D17" s="315"/>
      <c r="E17" s="315"/>
      <c r="F17" s="72"/>
      <c r="G17" s="336"/>
      <c r="H17" s="339"/>
      <c r="I17" s="336"/>
      <c r="J17" s="339"/>
      <c r="K17" s="336"/>
      <c r="L17" s="339"/>
      <c r="M17" s="336"/>
      <c r="N17" s="339"/>
      <c r="O17" s="371">
        <f t="shared" ref="O17:O23" si="2">G17+I17+K17+M17</f>
        <v>0</v>
      </c>
      <c r="P17" s="372">
        <f t="shared" ref="P17:P23" si="3">H17+J17+L17+N17</f>
        <v>0</v>
      </c>
      <c r="Q17" s="333"/>
      <c r="R17" s="333"/>
      <c r="S17" s="246"/>
      <c r="T17" s="246"/>
      <c r="U17" s="246"/>
    </row>
    <row r="18" spans="1:21" ht="15.75" hidden="1" x14ac:dyDescent="0.25">
      <c r="A18" s="803"/>
      <c r="B18" s="803"/>
      <c r="C18" s="315"/>
      <c r="D18" s="315"/>
      <c r="E18" s="315"/>
      <c r="F18" s="72"/>
      <c r="G18" s="336"/>
      <c r="H18" s="339"/>
      <c r="I18" s="336"/>
      <c r="J18" s="339"/>
      <c r="K18" s="336"/>
      <c r="L18" s="339"/>
      <c r="M18" s="336"/>
      <c r="N18" s="339"/>
      <c r="O18" s="371">
        <f t="shared" si="2"/>
        <v>0</v>
      </c>
      <c r="P18" s="372">
        <f t="shared" si="3"/>
        <v>0</v>
      </c>
      <c r="Q18" s="333"/>
      <c r="R18" s="333"/>
      <c r="S18" s="246"/>
      <c r="T18" s="246"/>
      <c r="U18" s="246"/>
    </row>
    <row r="19" spans="1:21" ht="15.75" hidden="1" x14ac:dyDescent="0.25">
      <c r="A19" s="803"/>
      <c r="B19" s="803"/>
      <c r="C19" s="315"/>
      <c r="D19" s="315"/>
      <c r="E19" s="315"/>
      <c r="F19" s="72"/>
      <c r="G19" s="336"/>
      <c r="H19" s="339"/>
      <c r="I19" s="336"/>
      <c r="J19" s="339"/>
      <c r="K19" s="336"/>
      <c r="L19" s="339"/>
      <c r="M19" s="336"/>
      <c r="N19" s="339"/>
      <c r="O19" s="371">
        <f t="shared" si="2"/>
        <v>0</v>
      </c>
      <c r="P19" s="372">
        <f t="shared" si="3"/>
        <v>0</v>
      </c>
      <c r="Q19" s="333"/>
      <c r="R19" s="333"/>
      <c r="S19" s="246"/>
      <c r="T19" s="246"/>
      <c r="U19" s="246"/>
    </row>
    <row r="20" spans="1:21" ht="15.75" hidden="1" x14ac:dyDescent="0.25">
      <c r="A20" s="803"/>
      <c r="B20" s="803"/>
      <c r="C20" s="315"/>
      <c r="D20" s="315"/>
      <c r="E20" s="315"/>
      <c r="F20" s="72"/>
      <c r="G20" s="336"/>
      <c r="H20" s="339"/>
      <c r="I20" s="336"/>
      <c r="J20" s="339"/>
      <c r="K20" s="336"/>
      <c r="L20" s="339"/>
      <c r="M20" s="336"/>
      <c r="N20" s="339"/>
      <c r="O20" s="371">
        <f t="shared" si="2"/>
        <v>0</v>
      </c>
      <c r="P20" s="372">
        <f t="shared" si="3"/>
        <v>0</v>
      </c>
      <c r="Q20" s="333"/>
      <c r="R20" s="333"/>
      <c r="S20" s="246"/>
      <c r="T20" s="246"/>
      <c r="U20" s="246"/>
    </row>
    <row r="21" spans="1:21" ht="15.75" hidden="1" x14ac:dyDescent="0.25">
      <c r="A21" s="803"/>
      <c r="B21" s="803"/>
      <c r="C21" s="73"/>
      <c r="D21" s="315"/>
      <c r="E21" s="315"/>
      <c r="F21" s="72"/>
      <c r="G21" s="336"/>
      <c r="H21" s="339"/>
      <c r="I21" s="336"/>
      <c r="J21" s="339"/>
      <c r="K21" s="336"/>
      <c r="L21" s="339"/>
      <c r="M21" s="336"/>
      <c r="N21" s="339"/>
      <c r="O21" s="371">
        <f t="shared" si="2"/>
        <v>0</v>
      </c>
      <c r="P21" s="372">
        <f t="shared" si="3"/>
        <v>0</v>
      </c>
      <c r="Q21" s="333"/>
      <c r="R21" s="333"/>
      <c r="S21" s="246"/>
      <c r="T21" s="246"/>
      <c r="U21" s="246"/>
    </row>
    <row r="22" spans="1:21" ht="15.75" hidden="1" x14ac:dyDescent="0.25">
      <c r="A22" s="803"/>
      <c r="B22" s="803"/>
      <c r="C22" s="73"/>
      <c r="D22" s="315"/>
      <c r="E22" s="315"/>
      <c r="F22" s="72"/>
      <c r="G22" s="336"/>
      <c r="H22" s="339"/>
      <c r="I22" s="336"/>
      <c r="J22" s="339"/>
      <c r="K22" s="336"/>
      <c r="L22" s="339"/>
      <c r="M22" s="336"/>
      <c r="N22" s="339"/>
      <c r="O22" s="371">
        <f t="shared" si="2"/>
        <v>0</v>
      </c>
      <c r="P22" s="372">
        <f t="shared" si="3"/>
        <v>0</v>
      </c>
      <c r="Q22" s="333"/>
      <c r="R22" s="333"/>
      <c r="S22" s="246"/>
      <c r="T22" s="246"/>
      <c r="U22" s="246"/>
    </row>
    <row r="23" spans="1:21" ht="15.75" hidden="1" x14ac:dyDescent="0.25">
      <c r="A23" s="803"/>
      <c r="B23" s="803"/>
      <c r="C23" s="315"/>
      <c r="D23" s="315"/>
      <c r="E23" s="315"/>
      <c r="F23" s="72"/>
      <c r="G23" s="336"/>
      <c r="H23" s="339"/>
      <c r="I23" s="336"/>
      <c r="J23" s="339"/>
      <c r="K23" s="336"/>
      <c r="L23" s="339"/>
      <c r="M23" s="336"/>
      <c r="N23" s="339"/>
      <c r="O23" s="371">
        <f t="shared" si="2"/>
        <v>0</v>
      </c>
      <c r="P23" s="372">
        <f t="shared" si="3"/>
        <v>0</v>
      </c>
      <c r="Q23" s="333"/>
      <c r="R23" s="333"/>
      <c r="S23" s="246"/>
      <c r="T23" s="246"/>
      <c r="U23" s="246"/>
    </row>
    <row r="24" spans="1:21" s="280" customFormat="1" ht="15.75" x14ac:dyDescent="0.2">
      <c r="A24" s="292"/>
      <c r="B24" s="293"/>
      <c r="C24" s="292" t="s">
        <v>114</v>
      </c>
      <c r="D24" s="293"/>
      <c r="E24" s="293"/>
      <c r="F24" s="294"/>
      <c r="G24" s="260">
        <f t="shared" ref="G24:P24" si="4">SUM(G8:G23)</f>
        <v>2.25</v>
      </c>
      <c r="H24" s="229">
        <f t="shared" si="4"/>
        <v>15000</v>
      </c>
      <c r="I24" s="260">
        <f t="shared" si="4"/>
        <v>3.25</v>
      </c>
      <c r="J24" s="229">
        <f t="shared" si="4"/>
        <v>65000</v>
      </c>
      <c r="K24" s="260">
        <f t="shared" si="4"/>
        <v>3.25</v>
      </c>
      <c r="L24" s="229">
        <f t="shared" si="4"/>
        <v>0</v>
      </c>
      <c r="M24" s="260">
        <f t="shared" si="4"/>
        <v>2.25</v>
      </c>
      <c r="N24" s="229">
        <f t="shared" si="4"/>
        <v>0</v>
      </c>
      <c r="O24" s="229">
        <f t="shared" si="4"/>
        <v>11</v>
      </c>
      <c r="P24" s="229">
        <f t="shared" si="4"/>
        <v>80000</v>
      </c>
      <c r="Q24" s="260"/>
      <c r="R24" s="260"/>
      <c r="S24" s="260"/>
      <c r="T24" s="260"/>
      <c r="U24" s="260"/>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sheetData>
  <mergeCells count="27">
    <mergeCell ref="D4:D6"/>
    <mergeCell ref="F4:F6"/>
    <mergeCell ref="G4:N4"/>
    <mergeCell ref="A8:A23"/>
    <mergeCell ref="A4:A6"/>
    <mergeCell ref="B4:B6"/>
    <mergeCell ref="C4:C6"/>
    <mergeCell ref="B17:B23"/>
    <mergeCell ref="B8:B10"/>
    <mergeCell ref="B11:B16"/>
    <mergeCell ref="C8:C10"/>
    <mergeCell ref="C11:C16"/>
    <mergeCell ref="D12:D13"/>
    <mergeCell ref="G5:H5"/>
    <mergeCell ref="E4:E6"/>
    <mergeCell ref="O4:P5"/>
    <mergeCell ref="Q4:Q6"/>
    <mergeCell ref="R4:R6"/>
    <mergeCell ref="I5:J5"/>
    <mergeCell ref="K5:L5"/>
    <mergeCell ref="M5:N5"/>
    <mergeCell ref="R8:R9"/>
    <mergeCell ref="R11:R13"/>
    <mergeCell ref="R15:R16"/>
    <mergeCell ref="T4:T6"/>
    <mergeCell ref="U4:U6"/>
    <mergeCell ref="S4:S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opLeftCell="C1" zoomScale="73" zoomScaleNormal="73" workbookViewId="0">
      <pane ySplit="5" topLeftCell="A6" activePane="bottomLeft" state="frozen"/>
      <selection activeCell="R5" sqref="R5"/>
      <selection pane="bottomLeft" activeCell="D15" sqref="D15:D17"/>
    </sheetView>
  </sheetViews>
  <sheetFormatPr baseColWidth="10" defaultRowHeight="15" x14ac:dyDescent="0.25"/>
  <cols>
    <col min="1" max="1" width="49.85546875" customWidth="1"/>
    <col min="2" max="2" width="35.7109375" customWidth="1"/>
    <col min="3" max="3" width="28.28515625" customWidth="1"/>
    <col min="4" max="4" width="30.42578125" customWidth="1"/>
    <col min="5" max="5" width="12.42578125" hidden="1" customWidth="1"/>
    <col min="6" max="6" width="43.7109375" hidden="1" customWidth="1"/>
    <col min="7" max="7" width="10.7109375" customWidth="1"/>
    <col min="8" max="8" width="9.140625" style="230" customWidth="1"/>
    <col min="9" max="9" width="10.85546875" bestFit="1" customWidth="1"/>
    <col min="10" max="10" width="8.140625" style="230" customWidth="1"/>
    <col min="11" max="11" width="10.85546875" bestFit="1" customWidth="1"/>
    <col min="12" max="12" width="12.140625" style="230" customWidth="1"/>
    <col min="13" max="13" width="10.85546875" bestFit="1" customWidth="1"/>
    <col min="14" max="14" width="12.28515625" style="230" bestFit="1" customWidth="1"/>
    <col min="15" max="15" width="10.85546875" bestFit="1" customWidth="1"/>
    <col min="16" max="16" width="12.28515625" style="230" bestFit="1" customWidth="1"/>
    <col min="17" max="17" width="14.7109375" bestFit="1" customWidth="1"/>
    <col min="18" max="18" width="17.5703125" customWidth="1"/>
    <col min="19" max="19" width="20.28515625" customWidth="1"/>
    <col min="20" max="20" width="14.140625" customWidth="1"/>
    <col min="21" max="21" width="17" customWidth="1"/>
  </cols>
  <sheetData>
    <row r="1" spans="1:21" ht="18.75" x14ac:dyDescent="0.25">
      <c r="B1" s="278"/>
      <c r="C1" s="278"/>
      <c r="D1" s="278"/>
      <c r="E1" s="278"/>
      <c r="F1" s="278"/>
      <c r="G1" s="278" t="s">
        <v>479</v>
      </c>
      <c r="I1" s="278"/>
      <c r="J1" s="278"/>
      <c r="K1" s="278"/>
      <c r="L1" s="278"/>
      <c r="M1" s="278"/>
      <c r="N1" s="278"/>
      <c r="O1" s="278"/>
      <c r="P1" s="278"/>
      <c r="Q1" s="278"/>
      <c r="R1" s="278"/>
      <c r="S1" s="278"/>
      <c r="T1" s="278"/>
      <c r="U1" s="278"/>
    </row>
    <row r="2" spans="1:21" x14ac:dyDescent="0.25">
      <c r="A2" s="265" t="s">
        <v>1340</v>
      </c>
      <c r="B2" s="265"/>
      <c r="C2" s="265"/>
      <c r="D2" s="265"/>
      <c r="E2" s="265"/>
      <c r="F2" s="265"/>
      <c r="G2" s="265"/>
      <c r="H2" s="265"/>
      <c r="I2" s="265"/>
      <c r="J2" s="265"/>
      <c r="K2" s="265"/>
      <c r="L2" s="265"/>
      <c r="M2" s="265"/>
      <c r="N2" s="265"/>
      <c r="O2" s="265"/>
      <c r="P2" s="265"/>
      <c r="Q2" s="265"/>
      <c r="R2" s="265"/>
      <c r="S2" s="265"/>
      <c r="T2" s="265"/>
      <c r="U2" s="265"/>
    </row>
    <row r="3" spans="1:21" ht="15" customHeight="1" x14ac:dyDescent="0.25">
      <c r="A3" s="750" t="s">
        <v>97</v>
      </c>
      <c r="B3" s="749" t="s">
        <v>111</v>
      </c>
      <c r="C3" s="742" t="s">
        <v>86</v>
      </c>
      <c r="D3" s="742" t="s">
        <v>87</v>
      </c>
      <c r="E3" s="742" t="s">
        <v>392</v>
      </c>
      <c r="F3" s="742" t="s">
        <v>88</v>
      </c>
      <c r="G3" s="740" t="s">
        <v>100</v>
      </c>
      <c r="H3" s="745"/>
      <c r="I3" s="745"/>
      <c r="J3" s="745"/>
      <c r="K3" s="745"/>
      <c r="L3" s="745"/>
      <c r="M3" s="745"/>
      <c r="N3" s="741"/>
      <c r="O3" s="752" t="s">
        <v>101</v>
      </c>
      <c r="P3" s="753"/>
      <c r="Q3" s="749" t="s">
        <v>102</v>
      </c>
      <c r="R3" s="749" t="s">
        <v>103</v>
      </c>
      <c r="S3" s="749" t="s">
        <v>110</v>
      </c>
      <c r="T3" s="749" t="s">
        <v>109</v>
      </c>
      <c r="U3" s="746" t="s">
        <v>89</v>
      </c>
    </row>
    <row r="4" spans="1:21" ht="15" customHeight="1" x14ac:dyDescent="0.25">
      <c r="A4" s="750"/>
      <c r="B4" s="750"/>
      <c r="C4" s="743"/>
      <c r="D4" s="743"/>
      <c r="E4" s="743"/>
      <c r="F4" s="743"/>
      <c r="G4" s="740" t="s">
        <v>104</v>
      </c>
      <c r="H4" s="741"/>
      <c r="I4" s="740" t="s">
        <v>105</v>
      </c>
      <c r="J4" s="741"/>
      <c r="K4" s="740" t="s">
        <v>106</v>
      </c>
      <c r="L4" s="741"/>
      <c r="M4" s="740" t="s">
        <v>107</v>
      </c>
      <c r="N4" s="741"/>
      <c r="O4" s="754"/>
      <c r="P4" s="755"/>
      <c r="Q4" s="750"/>
      <c r="R4" s="750"/>
      <c r="S4" s="750"/>
      <c r="T4" s="750"/>
      <c r="U4" s="747"/>
    </row>
    <row r="5" spans="1:21" ht="38.25" x14ac:dyDescent="0.25">
      <c r="A5" s="751"/>
      <c r="B5" s="751"/>
      <c r="C5" s="744"/>
      <c r="D5" s="744"/>
      <c r="E5" s="744"/>
      <c r="F5" s="744"/>
      <c r="G5" s="412" t="s">
        <v>108</v>
      </c>
      <c r="H5" s="412" t="s">
        <v>12</v>
      </c>
      <c r="I5" s="412" t="s">
        <v>108</v>
      </c>
      <c r="J5" s="412" t="s">
        <v>12</v>
      </c>
      <c r="K5" s="412" t="s">
        <v>108</v>
      </c>
      <c r="L5" s="412" t="s">
        <v>12</v>
      </c>
      <c r="M5" s="412" t="s">
        <v>108</v>
      </c>
      <c r="N5" s="412" t="s">
        <v>12</v>
      </c>
      <c r="O5" s="412" t="s">
        <v>108</v>
      </c>
      <c r="P5" s="412" t="s">
        <v>12</v>
      </c>
      <c r="Q5" s="751"/>
      <c r="R5" s="751"/>
      <c r="S5" s="751"/>
      <c r="T5" s="751"/>
      <c r="U5" s="748"/>
    </row>
    <row r="6" spans="1:21" s="349" customFormat="1" ht="15.75" x14ac:dyDescent="0.25">
      <c r="A6" s="413"/>
      <c r="B6" s="414"/>
      <c r="C6" s="415"/>
      <c r="D6" s="415"/>
      <c r="E6" s="416"/>
      <c r="F6" s="415"/>
      <c r="G6" s="417"/>
      <c r="H6" s="417"/>
      <c r="I6" s="417"/>
      <c r="J6" s="417"/>
      <c r="K6" s="417"/>
      <c r="L6" s="417"/>
      <c r="M6" s="417"/>
      <c r="N6" s="417"/>
      <c r="O6" s="417"/>
      <c r="P6" s="417"/>
      <c r="Q6" s="418"/>
      <c r="R6" s="418"/>
      <c r="S6" s="418"/>
      <c r="T6" s="418"/>
      <c r="U6" s="419"/>
    </row>
    <row r="7" spans="1:21" ht="104.25" hidden="1" customHeight="1" x14ac:dyDescent="0.25">
      <c r="A7" s="473" t="s">
        <v>1436</v>
      </c>
      <c r="B7" s="472" t="s">
        <v>1341</v>
      </c>
      <c r="C7" s="315"/>
      <c r="D7" s="315"/>
      <c r="E7" s="504"/>
      <c r="F7" s="552"/>
      <c r="G7" s="340"/>
      <c r="H7" s="341"/>
      <c r="I7" s="340"/>
      <c r="J7" s="341"/>
      <c r="K7" s="340"/>
      <c r="L7" s="341"/>
      <c r="M7" s="502">
        <v>1</v>
      </c>
      <c r="N7" s="341"/>
      <c r="O7" s="373">
        <f>G7+I7+K7+M7</f>
        <v>1</v>
      </c>
      <c r="P7" s="374">
        <f>H7+J7+L7+N7</f>
        <v>0</v>
      </c>
      <c r="Q7" s="315"/>
      <c r="R7" s="315"/>
      <c r="S7" s="315"/>
      <c r="T7" s="315"/>
      <c r="U7" s="315"/>
    </row>
    <row r="8" spans="1:21" ht="15.75" hidden="1" x14ac:dyDescent="0.25">
      <c r="A8" s="775" t="s">
        <v>1437</v>
      </c>
      <c r="B8" s="774" t="s">
        <v>1438</v>
      </c>
      <c r="C8" s="315"/>
      <c r="D8" s="315"/>
      <c r="E8" s="495"/>
      <c r="F8" s="510"/>
      <c r="G8" s="340"/>
      <c r="H8" s="341"/>
      <c r="I8" s="340"/>
      <c r="J8" s="341"/>
      <c r="K8" s="340"/>
      <c r="L8" s="341"/>
      <c r="M8" s="505"/>
      <c r="N8" s="506"/>
      <c r="O8" s="373">
        <f t="shared" ref="O8:O17" si="0">G8+I8+K8+M8</f>
        <v>0</v>
      </c>
      <c r="P8" s="374">
        <f t="shared" ref="P8:P17" si="1">H8+J8+L8+N8</f>
        <v>0</v>
      </c>
      <c r="Q8" s="315"/>
      <c r="R8" s="315"/>
      <c r="S8" s="315"/>
      <c r="T8" s="315"/>
      <c r="U8" s="315"/>
    </row>
    <row r="9" spans="1:21" ht="15.75" hidden="1" x14ac:dyDescent="0.25">
      <c r="A9" s="775"/>
      <c r="B9" s="775"/>
      <c r="C9" s="315"/>
      <c r="D9" s="315"/>
      <c r="E9" s="495"/>
      <c r="F9" s="510"/>
      <c r="G9" s="502"/>
      <c r="H9" s="341"/>
      <c r="I9" s="340"/>
      <c r="J9" s="341"/>
      <c r="K9" s="340"/>
      <c r="L9" s="341"/>
      <c r="M9" s="507"/>
      <c r="N9" s="506"/>
      <c r="O9" s="373">
        <f t="shared" si="0"/>
        <v>0</v>
      </c>
      <c r="P9" s="374">
        <f t="shared" si="1"/>
        <v>0</v>
      </c>
      <c r="Q9" s="315"/>
      <c r="R9" s="315"/>
      <c r="S9" s="315"/>
      <c r="T9" s="315"/>
      <c r="U9" s="315"/>
    </row>
    <row r="10" spans="1:21" ht="15.75" hidden="1" x14ac:dyDescent="0.25">
      <c r="A10" s="775"/>
      <c r="B10" s="775"/>
      <c r="C10" s="315"/>
      <c r="D10" s="315"/>
      <c r="E10" s="315"/>
      <c r="F10" s="510"/>
      <c r="G10" s="340"/>
      <c r="H10" s="341"/>
      <c r="I10" s="340"/>
      <c r="J10" s="341"/>
      <c r="K10" s="340"/>
      <c r="L10" s="341"/>
      <c r="M10" s="340"/>
      <c r="N10" s="341"/>
      <c r="O10" s="373">
        <f t="shared" si="0"/>
        <v>0</v>
      </c>
      <c r="P10" s="374">
        <f t="shared" si="1"/>
        <v>0</v>
      </c>
      <c r="Q10" s="315"/>
      <c r="R10" s="315"/>
      <c r="S10" s="315"/>
      <c r="T10" s="315"/>
      <c r="U10" s="315"/>
    </row>
    <row r="11" spans="1:21" ht="15.75" hidden="1" x14ac:dyDescent="0.25">
      <c r="A11" s="775"/>
      <c r="B11" s="775"/>
      <c r="C11" s="315"/>
      <c r="D11" s="315"/>
      <c r="E11" s="315"/>
      <c r="F11" s="510"/>
      <c r="G11" s="340"/>
      <c r="H11" s="341"/>
      <c r="I11" s="340"/>
      <c r="J11" s="341"/>
      <c r="K11" s="340"/>
      <c r="L11" s="341"/>
      <c r="M11" s="340"/>
      <c r="N11" s="341"/>
      <c r="O11" s="373">
        <f t="shared" si="0"/>
        <v>0</v>
      </c>
      <c r="P11" s="374">
        <f t="shared" si="1"/>
        <v>0</v>
      </c>
      <c r="Q11" s="315"/>
      <c r="R11" s="315"/>
      <c r="S11" s="315"/>
      <c r="T11" s="315"/>
      <c r="U11" s="315"/>
    </row>
    <row r="12" spans="1:21" ht="15.75" hidden="1" x14ac:dyDescent="0.25">
      <c r="A12" s="775"/>
      <c r="B12" s="775"/>
      <c r="C12" s="315"/>
      <c r="D12" s="315"/>
      <c r="E12" s="315"/>
      <c r="F12" s="510"/>
      <c r="G12" s="340"/>
      <c r="H12" s="341"/>
      <c r="I12" s="340"/>
      <c r="J12" s="341"/>
      <c r="K12" s="340"/>
      <c r="L12" s="341"/>
      <c r="M12" s="340"/>
      <c r="N12" s="341"/>
      <c r="O12" s="373">
        <f t="shared" si="0"/>
        <v>0</v>
      </c>
      <c r="P12" s="374">
        <f t="shared" si="1"/>
        <v>0</v>
      </c>
      <c r="Q12" s="315"/>
      <c r="R12" s="315"/>
      <c r="S12" s="315"/>
      <c r="T12" s="315"/>
      <c r="U12" s="315"/>
    </row>
    <row r="13" spans="1:21" ht="15.75" hidden="1" x14ac:dyDescent="0.25">
      <c r="A13" s="775"/>
      <c r="B13" s="775"/>
      <c r="C13" s="315"/>
      <c r="D13" s="315"/>
      <c r="E13" s="315"/>
      <c r="F13" s="510"/>
      <c r="G13" s="340"/>
      <c r="H13" s="341"/>
      <c r="I13" s="340"/>
      <c r="J13" s="341"/>
      <c r="K13" s="340"/>
      <c r="L13" s="341"/>
      <c r="M13" s="340"/>
      <c r="N13" s="341"/>
      <c r="O13" s="373">
        <f t="shared" si="0"/>
        <v>0</v>
      </c>
      <c r="P13" s="374">
        <f t="shared" si="1"/>
        <v>0</v>
      </c>
      <c r="Q13" s="315"/>
      <c r="R13" s="315"/>
      <c r="S13" s="315"/>
      <c r="T13" s="315"/>
      <c r="U13" s="315"/>
    </row>
    <row r="14" spans="1:21" ht="44.25" hidden="1" customHeight="1" x14ac:dyDescent="0.25">
      <c r="A14" s="778"/>
      <c r="B14" s="778"/>
      <c r="C14" s="315"/>
      <c r="D14" s="315"/>
      <c r="E14" s="315"/>
      <c r="F14" s="510"/>
      <c r="G14" s="340"/>
      <c r="H14" s="341"/>
      <c r="I14" s="340"/>
      <c r="J14" s="341"/>
      <c r="K14" s="340"/>
      <c r="L14" s="341"/>
      <c r="M14" s="340"/>
      <c r="N14" s="341"/>
      <c r="O14" s="373">
        <f t="shared" si="0"/>
        <v>0</v>
      </c>
      <c r="P14" s="374">
        <f t="shared" si="1"/>
        <v>0</v>
      </c>
      <c r="Q14" s="315"/>
      <c r="R14" s="315"/>
      <c r="S14" s="315"/>
      <c r="T14" s="315"/>
      <c r="U14" s="315"/>
    </row>
    <row r="15" spans="1:21" ht="74.25" customHeight="1" x14ac:dyDescent="0.25">
      <c r="A15" s="774" t="s">
        <v>1439</v>
      </c>
      <c r="B15" s="774" t="s">
        <v>1440</v>
      </c>
      <c r="C15" s="804" t="s">
        <v>2347</v>
      </c>
      <c r="D15" s="315" t="s">
        <v>1557</v>
      </c>
      <c r="E15" s="495">
        <v>7.01</v>
      </c>
      <c r="F15" s="510" t="s">
        <v>1779</v>
      </c>
      <c r="G15" s="340"/>
      <c r="H15" s="341"/>
      <c r="I15" s="340"/>
      <c r="J15" s="341"/>
      <c r="K15" s="340"/>
      <c r="L15" s="341"/>
      <c r="M15" s="250">
        <v>1</v>
      </c>
      <c r="N15" s="636">
        <f>'5. ACTIVIDADES ESPECIALES'!D610</f>
        <v>3150</v>
      </c>
      <c r="O15" s="250">
        <f t="shared" si="0"/>
        <v>1</v>
      </c>
      <c r="P15" s="637">
        <f t="shared" si="1"/>
        <v>3150</v>
      </c>
      <c r="Q15" s="804" t="s">
        <v>1782</v>
      </c>
      <c r="R15" s="807" t="s">
        <v>2346</v>
      </c>
      <c r="S15" s="315" t="s">
        <v>1783</v>
      </c>
      <c r="T15" s="804" t="s">
        <v>1786</v>
      </c>
      <c r="U15" s="804" t="s">
        <v>1787</v>
      </c>
    </row>
    <row r="16" spans="1:21" s="349" customFormat="1" ht="81.75" customHeight="1" x14ac:dyDescent="0.25">
      <c r="A16" s="775"/>
      <c r="B16" s="775"/>
      <c r="C16" s="805"/>
      <c r="D16" s="315" t="s">
        <v>1558</v>
      </c>
      <c r="E16" s="495">
        <v>7.02</v>
      </c>
      <c r="F16" s="510" t="s">
        <v>1780</v>
      </c>
      <c r="G16" s="250">
        <v>1</v>
      </c>
      <c r="H16" s="341"/>
      <c r="I16" s="340"/>
      <c r="J16" s="341"/>
      <c r="K16" s="340"/>
      <c r="L16" s="341"/>
      <c r="M16" s="507"/>
      <c r="N16" s="506"/>
      <c r="O16" s="250">
        <f t="shared" si="0"/>
        <v>1</v>
      </c>
      <c r="P16" s="374">
        <f t="shared" si="1"/>
        <v>0</v>
      </c>
      <c r="Q16" s="805"/>
      <c r="R16" s="808"/>
      <c r="S16" s="315" t="s">
        <v>1784</v>
      </c>
      <c r="T16" s="805"/>
      <c r="U16" s="805"/>
    </row>
    <row r="17" spans="1:21" ht="117.75" customHeight="1" x14ac:dyDescent="0.25">
      <c r="A17" s="472" t="s">
        <v>1441</v>
      </c>
      <c r="B17" s="472" t="s">
        <v>1442</v>
      </c>
      <c r="C17" s="806"/>
      <c r="D17" s="498" t="s">
        <v>1559</v>
      </c>
      <c r="E17" s="476">
        <v>7.03</v>
      </c>
      <c r="F17" s="508" t="s">
        <v>1781</v>
      </c>
      <c r="G17" s="499"/>
      <c r="H17" s="500"/>
      <c r="I17" s="499"/>
      <c r="J17" s="500"/>
      <c r="K17" s="250">
        <v>1</v>
      </c>
      <c r="L17" s="639">
        <f>'5. ACTIVIDADES ESPECIALES'!D620</f>
        <v>6000</v>
      </c>
      <c r="M17" s="509"/>
      <c r="N17" s="501"/>
      <c r="O17" s="250">
        <f t="shared" si="0"/>
        <v>1</v>
      </c>
      <c r="P17" s="637">
        <f t="shared" si="1"/>
        <v>6000</v>
      </c>
      <c r="Q17" s="806"/>
      <c r="R17" s="809"/>
      <c r="S17" s="315" t="s">
        <v>1785</v>
      </c>
      <c r="T17" s="806"/>
      <c r="U17" s="806"/>
    </row>
    <row r="18" spans="1:21" ht="15.6" customHeight="1" x14ac:dyDescent="0.25">
      <c r="A18" s="286"/>
      <c r="B18" s="287"/>
      <c r="C18" s="286" t="s">
        <v>118</v>
      </c>
      <c r="D18" s="287"/>
      <c r="E18" s="287"/>
      <c r="F18" s="288"/>
      <c r="G18" s="277">
        <f t="shared" ref="G18:P18" si="2">SUM(G7:H17)</f>
        <v>1</v>
      </c>
      <c r="H18" s="277">
        <f t="shared" si="2"/>
        <v>0</v>
      </c>
      <c r="I18" s="277">
        <f t="shared" si="2"/>
        <v>0</v>
      </c>
      <c r="J18" s="277">
        <f t="shared" si="2"/>
        <v>1</v>
      </c>
      <c r="K18" s="277">
        <f t="shared" si="2"/>
        <v>6001</v>
      </c>
      <c r="L18" s="277">
        <f t="shared" si="2"/>
        <v>6002</v>
      </c>
      <c r="M18" s="277">
        <f t="shared" si="2"/>
        <v>3152</v>
      </c>
      <c r="N18" s="277">
        <f t="shared" si="2"/>
        <v>3154</v>
      </c>
      <c r="O18" s="277">
        <f t="shared" si="2"/>
        <v>9154</v>
      </c>
      <c r="P18" s="638">
        <f t="shared" si="2"/>
        <v>9150</v>
      </c>
      <c r="Q18" s="260"/>
      <c r="R18" s="260"/>
      <c r="S18" s="260"/>
      <c r="T18" s="260"/>
      <c r="U18" s="260"/>
    </row>
  </sheetData>
  <mergeCells count="26">
    <mergeCell ref="B15:B16"/>
    <mergeCell ref="S3:S5"/>
    <mergeCell ref="T3:T5"/>
    <mergeCell ref="A3:A5"/>
    <mergeCell ref="B3:B5"/>
    <mergeCell ref="A15:A16"/>
    <mergeCell ref="B8:B14"/>
    <mergeCell ref="A8:A14"/>
    <mergeCell ref="Q3:Q5"/>
    <mergeCell ref="R3:R5"/>
    <mergeCell ref="Q15:Q17"/>
    <mergeCell ref="C15:C17"/>
    <mergeCell ref="U15:U17"/>
    <mergeCell ref="C3:C5"/>
    <mergeCell ref="D3:D5"/>
    <mergeCell ref="F3:F5"/>
    <mergeCell ref="E3:E5"/>
    <mergeCell ref="U3:U5"/>
    <mergeCell ref="G4:H4"/>
    <mergeCell ref="I4:J4"/>
    <mergeCell ref="K4:L4"/>
    <mergeCell ref="M4:N4"/>
    <mergeCell ref="G3:N3"/>
    <mergeCell ref="O3:P4"/>
    <mergeCell ref="T15:T17"/>
    <mergeCell ref="R15:R1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50" zoomScaleNormal="50" workbookViewId="0">
      <pane ySplit="8" topLeftCell="A21" activePane="bottomLeft" state="frozen"/>
      <selection activeCell="A7" sqref="A7"/>
      <selection pane="bottomLeft" activeCell="D20" sqref="D20:D26"/>
    </sheetView>
  </sheetViews>
  <sheetFormatPr baseColWidth="10" defaultRowHeight="15" x14ac:dyDescent="0.25"/>
  <cols>
    <col min="1" max="1" width="29.85546875" customWidth="1"/>
    <col min="2" max="2" width="26.7109375" customWidth="1"/>
    <col min="3" max="3" width="33.7109375" customWidth="1"/>
    <col min="4" max="4" width="49" bestFit="1" customWidth="1"/>
    <col min="5" max="5" width="17" customWidth="1"/>
    <col min="6" max="6" width="58" customWidth="1"/>
    <col min="7" max="7" width="19.140625" customWidth="1"/>
    <col min="8" max="8" width="16.5703125" style="230" bestFit="1" customWidth="1"/>
    <col min="9" max="9" width="17.28515625" bestFit="1" customWidth="1"/>
    <col min="10" max="10" width="18" style="230" bestFit="1" customWidth="1"/>
    <col min="11" max="11" width="17.28515625" bestFit="1" customWidth="1"/>
    <col min="12" max="12" width="16.5703125" style="230" bestFit="1" customWidth="1"/>
    <col min="13" max="13" width="17.28515625" bestFit="1" customWidth="1"/>
    <col min="14" max="14" width="16.5703125" style="230" bestFit="1" customWidth="1"/>
    <col min="15" max="15" width="17.28515625" bestFit="1" customWidth="1"/>
    <col min="16" max="16" width="18" style="230" bestFit="1" customWidth="1"/>
    <col min="17" max="17" width="49.42578125" bestFit="1" customWidth="1"/>
    <col min="18" max="18" width="35.5703125" customWidth="1"/>
    <col min="19" max="19" width="24.42578125" customWidth="1"/>
    <col min="20" max="20" width="27.7109375" customWidth="1"/>
    <col min="21" max="21" width="22.7109375" customWidth="1"/>
  </cols>
  <sheetData>
    <row r="1" spans="1:21" ht="18.75" x14ac:dyDescent="0.25">
      <c r="B1" s="278"/>
      <c r="C1" s="278"/>
      <c r="D1" s="278"/>
      <c r="E1" s="278"/>
      <c r="F1" s="278"/>
      <c r="G1" s="278" t="s">
        <v>1517</v>
      </c>
      <c r="J1" s="278"/>
      <c r="K1" s="278"/>
      <c r="L1" s="278"/>
      <c r="M1" s="278"/>
      <c r="N1" s="278"/>
      <c r="O1" s="278"/>
      <c r="P1" s="278"/>
      <c r="Q1" s="278"/>
      <c r="R1" s="278"/>
      <c r="S1" s="278"/>
      <c r="T1" s="278"/>
      <c r="U1" s="278"/>
    </row>
    <row r="2" spans="1:21" ht="18.75" x14ac:dyDescent="0.25">
      <c r="A2" s="265" t="s">
        <v>1347</v>
      </c>
      <c r="B2" s="278"/>
      <c r="C2" s="278"/>
      <c r="D2" s="278"/>
      <c r="E2" s="278"/>
      <c r="F2" s="278"/>
      <c r="G2" s="278"/>
      <c r="J2" s="278"/>
      <c r="K2" s="278"/>
      <c r="L2" s="278"/>
      <c r="M2" s="278"/>
      <c r="N2" s="278"/>
      <c r="O2" s="278"/>
      <c r="P2" s="278"/>
      <c r="Q2" s="278"/>
      <c r="R2" s="278"/>
      <c r="S2" s="278"/>
      <c r="T2" s="278"/>
      <c r="U2" s="278"/>
    </row>
    <row r="3" spans="1:21" x14ac:dyDescent="0.25">
      <c r="A3" s="813" t="s">
        <v>1402</v>
      </c>
      <c r="B3" s="813"/>
      <c r="C3" s="813"/>
      <c r="D3" s="813"/>
      <c r="E3" s="813"/>
      <c r="F3" s="813"/>
      <c r="G3" s="813"/>
      <c r="H3" s="813"/>
      <c r="I3" s="813"/>
      <c r="J3" s="813"/>
      <c r="K3" s="813"/>
      <c r="L3" s="813"/>
      <c r="M3" s="813"/>
      <c r="N3" s="813"/>
      <c r="O3" s="813"/>
      <c r="P3" s="813"/>
      <c r="Q3" s="813"/>
      <c r="R3" s="813"/>
      <c r="S3" s="813"/>
      <c r="T3" s="813"/>
      <c r="U3" s="813"/>
    </row>
    <row r="4" spans="1:21" s="349" customFormat="1" x14ac:dyDescent="0.25">
      <c r="A4" s="356" t="s">
        <v>1401</v>
      </c>
      <c r="B4" s="355"/>
      <c r="C4" s="355"/>
      <c r="D4" s="355"/>
      <c r="E4" s="355"/>
      <c r="F4" s="355"/>
      <c r="G4" s="355"/>
      <c r="H4" s="355"/>
      <c r="I4" s="355"/>
      <c r="J4" s="355"/>
      <c r="K4" s="355"/>
      <c r="L4" s="355"/>
      <c r="M4" s="355"/>
      <c r="N4" s="355"/>
      <c r="O4" s="355"/>
      <c r="P4" s="355"/>
      <c r="Q4" s="355"/>
      <c r="R4" s="355"/>
      <c r="S4" s="355"/>
      <c r="T4" s="355"/>
      <c r="U4" s="355"/>
    </row>
    <row r="5" spans="1:21" x14ac:dyDescent="0.25">
      <c r="A5" s="307" t="s">
        <v>1476</v>
      </c>
      <c r="B5" s="265"/>
      <c r="C5" s="265"/>
      <c r="D5" s="265"/>
      <c r="E5" s="265"/>
      <c r="F5" s="265"/>
      <c r="G5" s="265"/>
      <c r="H5" s="265"/>
      <c r="I5" s="265"/>
      <c r="J5" s="265"/>
      <c r="K5" s="265"/>
      <c r="L5" s="265"/>
      <c r="M5" s="265"/>
      <c r="N5" s="265"/>
      <c r="O5" s="265"/>
      <c r="P5" s="265"/>
      <c r="Q5" s="265"/>
      <c r="R5" s="265"/>
      <c r="S5" s="265"/>
      <c r="T5" s="265"/>
      <c r="U5" s="265"/>
    </row>
    <row r="6" spans="1:21" ht="15" customHeight="1" x14ac:dyDescent="0.25">
      <c r="A6" s="750" t="s">
        <v>97</v>
      </c>
      <c r="B6" s="749" t="s">
        <v>111</v>
      </c>
      <c r="C6" s="742" t="s">
        <v>86</v>
      </c>
      <c r="D6" s="742" t="s">
        <v>87</v>
      </c>
      <c r="E6" s="742" t="s">
        <v>392</v>
      </c>
      <c r="F6" s="742" t="s">
        <v>88</v>
      </c>
      <c r="G6" s="740" t="s">
        <v>100</v>
      </c>
      <c r="H6" s="745"/>
      <c r="I6" s="745"/>
      <c r="J6" s="745"/>
      <c r="K6" s="745"/>
      <c r="L6" s="745"/>
      <c r="M6" s="745"/>
      <c r="N6" s="741"/>
      <c r="O6" s="752" t="s">
        <v>101</v>
      </c>
      <c r="P6" s="753"/>
      <c r="Q6" s="749" t="s">
        <v>102</v>
      </c>
      <c r="R6" s="749" t="s">
        <v>103</v>
      </c>
      <c r="S6" s="749" t="s">
        <v>110</v>
      </c>
      <c r="T6" s="749" t="s">
        <v>109</v>
      </c>
      <c r="U6" s="746" t="s">
        <v>89</v>
      </c>
    </row>
    <row r="7" spans="1:21" ht="15" customHeight="1" x14ac:dyDescent="0.25">
      <c r="A7" s="750"/>
      <c r="B7" s="750"/>
      <c r="C7" s="743"/>
      <c r="D7" s="743"/>
      <c r="E7" s="743"/>
      <c r="F7" s="743"/>
      <c r="G7" s="740" t="s">
        <v>104</v>
      </c>
      <c r="H7" s="741"/>
      <c r="I7" s="740" t="s">
        <v>105</v>
      </c>
      <c r="J7" s="741"/>
      <c r="K7" s="740" t="s">
        <v>106</v>
      </c>
      <c r="L7" s="741"/>
      <c r="M7" s="740" t="s">
        <v>107</v>
      </c>
      <c r="N7" s="741"/>
      <c r="O7" s="754"/>
      <c r="P7" s="755"/>
      <c r="Q7" s="750"/>
      <c r="R7" s="750"/>
      <c r="S7" s="750"/>
      <c r="T7" s="750"/>
      <c r="U7" s="747"/>
    </row>
    <row r="8" spans="1:21" ht="25.5" x14ac:dyDescent="0.25">
      <c r="A8" s="751"/>
      <c r="B8" s="751"/>
      <c r="C8" s="744"/>
      <c r="D8" s="744"/>
      <c r="E8" s="744"/>
      <c r="F8" s="744"/>
      <c r="G8" s="412" t="s">
        <v>108</v>
      </c>
      <c r="H8" s="412" t="s">
        <v>12</v>
      </c>
      <c r="I8" s="412" t="s">
        <v>108</v>
      </c>
      <c r="J8" s="412" t="s">
        <v>12</v>
      </c>
      <c r="K8" s="412" t="s">
        <v>108</v>
      </c>
      <c r="L8" s="412" t="s">
        <v>12</v>
      </c>
      <c r="M8" s="412" t="s">
        <v>108</v>
      </c>
      <c r="N8" s="412" t="s">
        <v>12</v>
      </c>
      <c r="O8" s="412" t="s">
        <v>108</v>
      </c>
      <c r="P8" s="412" t="s">
        <v>12</v>
      </c>
      <c r="Q8" s="751"/>
      <c r="R8" s="751"/>
      <c r="S8" s="751"/>
      <c r="T8" s="751"/>
      <c r="U8" s="748"/>
    </row>
    <row r="9" spans="1:21" s="349" customFormat="1" ht="15.75" x14ac:dyDescent="0.25">
      <c r="A9" s="413"/>
      <c r="B9" s="414"/>
      <c r="C9" s="415"/>
      <c r="D9" s="415"/>
      <c r="E9" s="416"/>
      <c r="F9" s="415"/>
      <c r="G9" s="417"/>
      <c r="H9" s="417"/>
      <c r="I9" s="417"/>
      <c r="J9" s="417"/>
      <c r="K9" s="417"/>
      <c r="L9" s="417"/>
      <c r="M9" s="417"/>
      <c r="N9" s="417"/>
      <c r="O9" s="417"/>
      <c r="P9" s="417"/>
      <c r="Q9" s="418"/>
      <c r="R9" s="418"/>
      <c r="S9" s="418"/>
      <c r="T9" s="418"/>
      <c r="U9" s="419"/>
    </row>
    <row r="10" spans="1:21" ht="329.25" customHeight="1" x14ac:dyDescent="0.25">
      <c r="A10" s="475" t="s">
        <v>1402</v>
      </c>
      <c r="B10" s="475" t="s">
        <v>1403</v>
      </c>
      <c r="C10" s="515" t="s">
        <v>1576</v>
      </c>
      <c r="D10" s="515" t="s">
        <v>1793</v>
      </c>
      <c r="E10" s="274">
        <v>8.01</v>
      </c>
      <c r="F10" s="517" t="s">
        <v>1788</v>
      </c>
      <c r="G10" s="513"/>
      <c r="H10" s="343"/>
      <c r="I10" s="516">
        <v>1</v>
      </c>
      <c r="J10" s="343"/>
      <c r="K10" s="513"/>
      <c r="L10" s="343"/>
      <c r="M10" s="516">
        <v>1</v>
      </c>
      <c r="N10" s="343"/>
      <c r="O10" s="621">
        <f t="shared" ref="O10:O26" si="0">G10+I10+K10+M10</f>
        <v>2</v>
      </c>
      <c r="P10" s="376">
        <f t="shared" ref="P10:P26" si="1">H10+J10+L10+N10</f>
        <v>0</v>
      </c>
      <c r="Q10" s="275" t="s">
        <v>1792</v>
      </c>
      <c r="R10" s="275" t="s">
        <v>2348</v>
      </c>
      <c r="S10" s="275" t="s">
        <v>1789</v>
      </c>
      <c r="T10" s="275" t="s">
        <v>1790</v>
      </c>
      <c r="U10" s="275" t="s">
        <v>1791</v>
      </c>
    </row>
    <row r="11" spans="1:21" ht="88.5" customHeight="1" x14ac:dyDescent="0.25">
      <c r="A11" s="818" t="s">
        <v>1401</v>
      </c>
      <c r="B11" s="818" t="s">
        <v>1404</v>
      </c>
      <c r="C11" s="815" t="s">
        <v>1795</v>
      </c>
      <c r="D11" s="515" t="s">
        <v>1806</v>
      </c>
      <c r="E11" s="274">
        <v>8.02</v>
      </c>
      <c r="F11" s="552" t="s">
        <v>1794</v>
      </c>
      <c r="G11" s="512">
        <v>0.25</v>
      </c>
      <c r="H11" s="619">
        <f>'2. CONTRATACION DE PERSONAL'!D31</f>
        <v>90000</v>
      </c>
      <c r="I11" s="512">
        <v>0.25</v>
      </c>
      <c r="J11" s="619">
        <f>'2. CONTRATACION DE PERSONAL'!D41</f>
        <v>90000</v>
      </c>
      <c r="K11" s="512">
        <v>0.25</v>
      </c>
      <c r="L11" s="619">
        <f>'2. CONTRATACION DE PERSONAL'!D51</f>
        <v>90000</v>
      </c>
      <c r="M11" s="512">
        <v>0.25</v>
      </c>
      <c r="N11" s="619">
        <f>'2. CONTRATACION DE PERSONAL'!D61</f>
        <v>60000</v>
      </c>
      <c r="O11" s="513">
        <f t="shared" si="0"/>
        <v>1</v>
      </c>
      <c r="P11" s="619">
        <f t="shared" si="1"/>
        <v>330000</v>
      </c>
      <c r="Q11" s="275" t="s">
        <v>1798</v>
      </c>
      <c r="R11" s="756" t="s">
        <v>2349</v>
      </c>
      <c r="S11" s="275" t="s">
        <v>1799</v>
      </c>
      <c r="T11" s="275" t="s">
        <v>1800</v>
      </c>
      <c r="U11" s="275" t="s">
        <v>1801</v>
      </c>
    </row>
    <row r="12" spans="1:21" ht="69" customHeight="1" x14ac:dyDescent="0.25">
      <c r="A12" s="819"/>
      <c r="B12" s="819"/>
      <c r="C12" s="816"/>
      <c r="D12" s="515" t="s">
        <v>1563</v>
      </c>
      <c r="E12" s="274">
        <v>8.0299999999999994</v>
      </c>
      <c r="F12" s="514" t="s">
        <v>1796</v>
      </c>
      <c r="G12" s="275">
        <v>1</v>
      </c>
      <c r="H12" s="343"/>
      <c r="I12" s="275">
        <v>1</v>
      </c>
      <c r="J12" s="343"/>
      <c r="K12" s="516">
        <v>1</v>
      </c>
      <c r="L12" s="343"/>
      <c r="M12" s="275"/>
      <c r="N12" s="343"/>
      <c r="O12" s="621">
        <f t="shared" si="0"/>
        <v>3</v>
      </c>
      <c r="P12" s="376">
        <f t="shared" si="1"/>
        <v>0</v>
      </c>
      <c r="Q12" s="275" t="s">
        <v>1802</v>
      </c>
      <c r="R12" s="757"/>
      <c r="S12" s="275" t="s">
        <v>1803</v>
      </c>
      <c r="T12" s="756" t="s">
        <v>1800</v>
      </c>
      <c r="U12" s="756" t="s">
        <v>1801</v>
      </c>
    </row>
    <row r="13" spans="1:21" s="436" customFormat="1" ht="63.75" customHeight="1" x14ac:dyDescent="0.25">
      <c r="A13" s="819"/>
      <c r="B13" s="819"/>
      <c r="C13" s="817"/>
      <c r="D13" s="515" t="s">
        <v>1564</v>
      </c>
      <c r="E13" s="474">
        <v>8.0399999999999991</v>
      </c>
      <c r="F13" s="514" t="s">
        <v>1797</v>
      </c>
      <c r="G13" s="275">
        <v>1</v>
      </c>
      <c r="H13" s="343"/>
      <c r="I13" s="275">
        <v>1</v>
      </c>
      <c r="J13" s="343"/>
      <c r="K13" s="516">
        <v>1</v>
      </c>
      <c r="L13" s="343"/>
      <c r="M13" s="275">
        <v>1</v>
      </c>
      <c r="N13" s="343"/>
      <c r="O13" s="621">
        <f t="shared" si="0"/>
        <v>4</v>
      </c>
      <c r="P13" s="376">
        <f t="shared" si="1"/>
        <v>0</v>
      </c>
      <c r="Q13" s="275" t="s">
        <v>1804</v>
      </c>
      <c r="R13" s="757"/>
      <c r="S13" s="275" t="s">
        <v>1805</v>
      </c>
      <c r="T13" s="758"/>
      <c r="U13" s="758"/>
    </row>
    <row r="14" spans="1:21" s="436" customFormat="1" ht="63.75" customHeight="1" x14ac:dyDescent="0.25">
      <c r="A14" s="819"/>
      <c r="B14" s="819"/>
      <c r="C14" s="815" t="s">
        <v>2792</v>
      </c>
      <c r="D14" s="515" t="s">
        <v>1951</v>
      </c>
      <c r="E14" s="568">
        <v>8.0500000000000007</v>
      </c>
      <c r="F14" s="514" t="s">
        <v>1949</v>
      </c>
      <c r="G14" s="275">
        <v>1</v>
      </c>
      <c r="H14" s="619">
        <f>'5. ACTIVIDADES ESPECIALES'!D631</f>
        <v>2800</v>
      </c>
      <c r="I14" s="275"/>
      <c r="J14" s="343"/>
      <c r="K14" s="516"/>
      <c r="L14" s="343"/>
      <c r="M14" s="275"/>
      <c r="N14" s="343"/>
      <c r="O14" s="621">
        <f t="shared" si="0"/>
        <v>1</v>
      </c>
      <c r="P14" s="619">
        <f t="shared" si="1"/>
        <v>2800</v>
      </c>
      <c r="Q14" s="275" t="s">
        <v>1952</v>
      </c>
      <c r="R14" s="757"/>
      <c r="S14" s="275" t="s">
        <v>1953</v>
      </c>
      <c r="T14" s="756" t="s">
        <v>1954</v>
      </c>
      <c r="U14" s="567" t="s">
        <v>1955</v>
      </c>
    </row>
    <row r="15" spans="1:21" s="436" customFormat="1" ht="63.75" customHeight="1" x14ac:dyDescent="0.25">
      <c r="A15" s="820"/>
      <c r="B15" s="820"/>
      <c r="C15" s="817"/>
      <c r="D15" s="515" t="s">
        <v>1950</v>
      </c>
      <c r="E15" s="568">
        <v>8.06</v>
      </c>
      <c r="F15" s="514" t="s">
        <v>1948</v>
      </c>
      <c r="G15" s="275"/>
      <c r="H15" s="343"/>
      <c r="I15" s="513">
        <v>0.5</v>
      </c>
      <c r="J15" s="343"/>
      <c r="K15" s="513">
        <v>0.5</v>
      </c>
      <c r="L15" s="343"/>
      <c r="M15" s="275"/>
      <c r="N15" s="343"/>
      <c r="O15" s="513">
        <f t="shared" si="0"/>
        <v>1</v>
      </c>
      <c r="P15" s="376">
        <f t="shared" si="1"/>
        <v>0</v>
      </c>
      <c r="Q15" s="275" t="s">
        <v>1957</v>
      </c>
      <c r="R15" s="758"/>
      <c r="S15" s="275" t="s">
        <v>1956</v>
      </c>
      <c r="T15" s="758"/>
      <c r="U15" s="567" t="s">
        <v>1955</v>
      </c>
    </row>
    <row r="16" spans="1:21" s="349" customFormat="1" ht="70.5" customHeight="1" x14ac:dyDescent="0.25">
      <c r="A16" s="814" t="s">
        <v>1476</v>
      </c>
      <c r="B16" s="814" t="s">
        <v>1425</v>
      </c>
      <c r="C16" s="821" t="s">
        <v>1575</v>
      </c>
      <c r="D16" s="515" t="s">
        <v>1565</v>
      </c>
      <c r="E16" s="474">
        <v>8.07</v>
      </c>
      <c r="F16" s="514" t="s">
        <v>1807</v>
      </c>
      <c r="G16" s="275"/>
      <c r="H16" s="343"/>
      <c r="I16" s="275">
        <v>1</v>
      </c>
      <c r="J16" s="343"/>
      <c r="K16" s="275">
        <v>1</v>
      </c>
      <c r="L16" s="343"/>
      <c r="M16" s="275">
        <v>1</v>
      </c>
      <c r="N16" s="343"/>
      <c r="O16" s="621">
        <f t="shared" si="0"/>
        <v>3</v>
      </c>
      <c r="P16" s="376">
        <f t="shared" si="1"/>
        <v>0</v>
      </c>
      <c r="Q16" s="275" t="s">
        <v>1808</v>
      </c>
      <c r="R16" s="756" t="s">
        <v>2350</v>
      </c>
      <c r="S16" s="275" t="s">
        <v>1809</v>
      </c>
      <c r="T16" s="275" t="s">
        <v>1810</v>
      </c>
      <c r="U16" s="346" t="s">
        <v>1811</v>
      </c>
    </row>
    <row r="17" spans="1:21" s="349" customFormat="1" ht="73.5" customHeight="1" x14ac:dyDescent="0.25">
      <c r="A17" s="814"/>
      <c r="B17" s="814"/>
      <c r="C17" s="822"/>
      <c r="D17" s="515" t="s">
        <v>1566</v>
      </c>
      <c r="E17" s="474">
        <v>8.08</v>
      </c>
      <c r="F17" s="514" t="s">
        <v>1740</v>
      </c>
      <c r="G17" s="275"/>
      <c r="H17" s="343"/>
      <c r="I17" s="275">
        <v>1</v>
      </c>
      <c r="J17" s="343"/>
      <c r="K17" s="275">
        <v>1</v>
      </c>
      <c r="L17" s="343"/>
      <c r="M17" s="275">
        <v>1</v>
      </c>
      <c r="N17" s="343"/>
      <c r="O17" s="621">
        <f t="shared" si="0"/>
        <v>3</v>
      </c>
      <c r="P17" s="376">
        <f t="shared" si="1"/>
        <v>0</v>
      </c>
      <c r="Q17" s="275" t="s">
        <v>1812</v>
      </c>
      <c r="R17" s="757"/>
      <c r="S17" s="275" t="s">
        <v>1813</v>
      </c>
      <c r="T17" s="275" t="s">
        <v>1814</v>
      </c>
      <c r="U17" s="346" t="s">
        <v>1811</v>
      </c>
    </row>
    <row r="18" spans="1:21" s="349" customFormat="1" ht="95.25" customHeight="1" x14ac:dyDescent="0.25">
      <c r="A18" s="814"/>
      <c r="B18" s="814"/>
      <c r="C18" s="822"/>
      <c r="D18" s="515" t="s">
        <v>1568</v>
      </c>
      <c r="E18" s="474">
        <v>8.09</v>
      </c>
      <c r="F18" s="514" t="s">
        <v>1560</v>
      </c>
      <c r="G18" s="512">
        <v>0.5</v>
      </c>
      <c r="H18" s="343"/>
      <c r="I18" s="512">
        <v>0.5</v>
      </c>
      <c r="J18" s="343"/>
      <c r="K18" s="275"/>
      <c r="L18" s="343"/>
      <c r="M18" s="275"/>
      <c r="N18" s="343"/>
      <c r="O18" s="513">
        <f t="shared" si="0"/>
        <v>1</v>
      </c>
      <c r="P18" s="376">
        <f t="shared" si="1"/>
        <v>0</v>
      </c>
      <c r="Q18" s="275" t="s">
        <v>1815</v>
      </c>
      <c r="R18" s="757"/>
      <c r="S18" s="275" t="s">
        <v>1816</v>
      </c>
      <c r="T18" s="275" t="s">
        <v>1817</v>
      </c>
      <c r="U18" s="346" t="s">
        <v>1811</v>
      </c>
    </row>
    <row r="19" spans="1:21" s="349" customFormat="1" ht="70.5" customHeight="1" x14ac:dyDescent="0.25">
      <c r="A19" s="814"/>
      <c r="B19" s="814"/>
      <c r="C19" s="823"/>
      <c r="D19" s="515" t="s">
        <v>1567</v>
      </c>
      <c r="E19" s="482">
        <v>8.1</v>
      </c>
      <c r="F19" s="514" t="s">
        <v>1561</v>
      </c>
      <c r="G19" s="275"/>
      <c r="H19" s="343"/>
      <c r="I19" s="275"/>
      <c r="J19" s="343"/>
      <c r="K19" s="513">
        <v>0.5</v>
      </c>
      <c r="L19" s="343"/>
      <c r="M19" s="513">
        <v>0.5</v>
      </c>
      <c r="N19" s="343"/>
      <c r="O19" s="513">
        <f t="shared" si="0"/>
        <v>1</v>
      </c>
      <c r="P19" s="376">
        <f t="shared" si="1"/>
        <v>0</v>
      </c>
      <c r="Q19" s="275" t="s">
        <v>1818</v>
      </c>
      <c r="R19" s="758"/>
      <c r="S19" s="275" t="s">
        <v>1813</v>
      </c>
      <c r="T19" s="275" t="s">
        <v>1817</v>
      </c>
      <c r="U19" s="346" t="s">
        <v>1811</v>
      </c>
    </row>
    <row r="20" spans="1:21" s="349" customFormat="1" ht="81.75" customHeight="1" x14ac:dyDescent="0.25">
      <c r="A20" s="814"/>
      <c r="B20" s="814"/>
      <c r="C20" s="818" t="s">
        <v>1574</v>
      </c>
      <c r="D20" s="515" t="s">
        <v>1569</v>
      </c>
      <c r="E20" s="474">
        <v>8.11</v>
      </c>
      <c r="F20" s="514" t="s">
        <v>1562</v>
      </c>
      <c r="G20" s="512">
        <v>0.25</v>
      </c>
      <c r="H20" s="343"/>
      <c r="I20" s="512">
        <v>0.25</v>
      </c>
      <c r="J20" s="343"/>
      <c r="K20" s="513">
        <v>0.25</v>
      </c>
      <c r="L20" s="343"/>
      <c r="M20" s="513">
        <v>0.25</v>
      </c>
      <c r="N20" s="343"/>
      <c r="O20" s="513">
        <f t="shared" si="0"/>
        <v>1</v>
      </c>
      <c r="P20" s="376">
        <f t="shared" si="1"/>
        <v>0</v>
      </c>
      <c r="Q20" s="275" t="s">
        <v>1819</v>
      </c>
      <c r="R20" s="756" t="s">
        <v>2351</v>
      </c>
      <c r="S20" s="275" t="s">
        <v>1820</v>
      </c>
      <c r="T20" s="275" t="s">
        <v>1821</v>
      </c>
      <c r="U20" s="346" t="s">
        <v>1811</v>
      </c>
    </row>
    <row r="21" spans="1:21" s="349" customFormat="1" ht="102" customHeight="1" x14ac:dyDescent="0.25">
      <c r="A21" s="814"/>
      <c r="B21" s="814"/>
      <c r="C21" s="819"/>
      <c r="D21" s="515" t="s">
        <v>1570</v>
      </c>
      <c r="E21" s="482">
        <v>8.1199999999999992</v>
      </c>
      <c r="F21" s="552" t="s">
        <v>1606</v>
      </c>
      <c r="G21" s="250"/>
      <c r="H21" s="620"/>
      <c r="I21" s="489">
        <v>1</v>
      </c>
      <c r="J21" s="579">
        <f>'5. ACTIVIDADES ESPECIALES'!D674</f>
        <v>202191.28</v>
      </c>
      <c r="K21" s="513"/>
      <c r="L21" s="343"/>
      <c r="M21" s="513"/>
      <c r="N21" s="343"/>
      <c r="O21" s="513">
        <f t="shared" si="0"/>
        <v>1</v>
      </c>
      <c r="P21" s="619">
        <f t="shared" si="1"/>
        <v>202191.28</v>
      </c>
      <c r="Q21" s="275" t="s">
        <v>1822</v>
      </c>
      <c r="R21" s="757"/>
      <c r="S21" s="275" t="s">
        <v>1823</v>
      </c>
      <c r="T21" s="275" t="s">
        <v>1824</v>
      </c>
      <c r="U21" s="346" t="s">
        <v>1825</v>
      </c>
    </row>
    <row r="22" spans="1:21" s="349" customFormat="1" ht="77.25" customHeight="1" x14ac:dyDescent="0.25">
      <c r="A22" s="814"/>
      <c r="B22" s="814"/>
      <c r="C22" s="819"/>
      <c r="D22" s="515" t="s">
        <v>1571</v>
      </c>
      <c r="E22" s="474">
        <v>8.1300000000000008</v>
      </c>
      <c r="F22" s="552" t="s">
        <v>2024</v>
      </c>
      <c r="G22" s="275"/>
      <c r="H22" s="343"/>
      <c r="I22" s="275"/>
      <c r="J22" s="343"/>
      <c r="K22" s="275">
        <v>1</v>
      </c>
      <c r="L22" s="619">
        <f>'5. ACTIVIDADES ESPECIALES'!D708</f>
        <v>8000</v>
      </c>
      <c r="M22" s="513"/>
      <c r="N22" s="343"/>
      <c r="O22" s="621">
        <f t="shared" si="0"/>
        <v>1</v>
      </c>
      <c r="P22" s="619">
        <f t="shared" si="1"/>
        <v>8000</v>
      </c>
      <c r="Q22" s="756" t="s">
        <v>1826</v>
      </c>
      <c r="R22" s="757"/>
      <c r="S22" s="756" t="s">
        <v>1827</v>
      </c>
      <c r="T22" s="756" t="s">
        <v>1828</v>
      </c>
      <c r="U22" s="810" t="s">
        <v>1825</v>
      </c>
    </row>
    <row r="23" spans="1:21" s="349" customFormat="1" ht="90" customHeight="1" x14ac:dyDescent="0.25">
      <c r="A23" s="814"/>
      <c r="B23" s="814"/>
      <c r="C23" s="819"/>
      <c r="D23" s="515" t="s">
        <v>1572</v>
      </c>
      <c r="E23" s="474">
        <v>8.14</v>
      </c>
      <c r="F23" s="552" t="s">
        <v>2025</v>
      </c>
      <c r="G23" s="275"/>
      <c r="H23" s="343"/>
      <c r="I23" s="275"/>
      <c r="J23" s="343"/>
      <c r="K23" s="275">
        <v>1</v>
      </c>
      <c r="L23" s="619">
        <f>'5. ACTIVIDADES ESPECIALES'!D718</f>
        <v>8000</v>
      </c>
      <c r="M23" s="513"/>
      <c r="N23" s="343"/>
      <c r="O23" s="621">
        <f t="shared" si="0"/>
        <v>1</v>
      </c>
      <c r="P23" s="619">
        <f t="shared" si="1"/>
        <v>8000</v>
      </c>
      <c r="Q23" s="757"/>
      <c r="R23" s="757"/>
      <c r="S23" s="757"/>
      <c r="T23" s="757"/>
      <c r="U23" s="811"/>
    </row>
    <row r="24" spans="1:21" s="349" customFormat="1" ht="82.5" customHeight="1" x14ac:dyDescent="0.25">
      <c r="A24" s="814"/>
      <c r="B24" s="814"/>
      <c r="C24" s="819"/>
      <c r="D24" s="515" t="s">
        <v>1573</v>
      </c>
      <c r="E24" s="474">
        <v>8.15</v>
      </c>
      <c r="F24" s="552" t="s">
        <v>2026</v>
      </c>
      <c r="G24" s="275"/>
      <c r="H24" s="343"/>
      <c r="I24" s="275"/>
      <c r="J24" s="343"/>
      <c r="K24" s="513"/>
      <c r="L24" s="343"/>
      <c r="M24" s="275">
        <v>1</v>
      </c>
      <c r="N24" s="619">
        <f>'5. ACTIVIDADES ESPECIALES'!D728</f>
        <v>15000</v>
      </c>
      <c r="O24" s="621">
        <f t="shared" si="0"/>
        <v>1</v>
      </c>
      <c r="P24" s="619">
        <f t="shared" si="1"/>
        <v>15000</v>
      </c>
      <c r="Q24" s="758"/>
      <c r="R24" s="757"/>
      <c r="S24" s="758"/>
      <c r="T24" s="758"/>
      <c r="U24" s="812"/>
    </row>
    <row r="25" spans="1:21" s="349" customFormat="1" ht="79.5" customHeight="1" x14ac:dyDescent="0.25">
      <c r="A25" s="814"/>
      <c r="B25" s="814"/>
      <c r="C25" s="819"/>
      <c r="D25" s="515" t="s">
        <v>1570</v>
      </c>
      <c r="E25" s="474">
        <v>8.16</v>
      </c>
      <c r="F25" s="622" t="s">
        <v>2027</v>
      </c>
      <c r="G25" s="250"/>
      <c r="H25" s="266"/>
      <c r="I25" s="578">
        <v>1</v>
      </c>
      <c r="J25" s="602">
        <f>'5. ACTIVIDADES ESPECIALES'!D739</f>
        <v>235826</v>
      </c>
      <c r="K25" s="513"/>
      <c r="L25" s="343"/>
      <c r="M25" s="275"/>
      <c r="N25" s="343"/>
      <c r="O25" s="513">
        <f t="shared" si="0"/>
        <v>1</v>
      </c>
      <c r="P25" s="619">
        <f t="shared" si="1"/>
        <v>235826</v>
      </c>
      <c r="Q25" s="275" t="s">
        <v>1822</v>
      </c>
      <c r="R25" s="757"/>
      <c r="S25" s="275" t="s">
        <v>1823</v>
      </c>
      <c r="T25" s="275" t="s">
        <v>1824</v>
      </c>
      <c r="U25" s="346" t="s">
        <v>1825</v>
      </c>
    </row>
    <row r="26" spans="1:21" s="436" customFormat="1" ht="88.5" customHeight="1" x14ac:dyDescent="0.25">
      <c r="A26" s="814"/>
      <c r="B26" s="814"/>
      <c r="C26" s="820"/>
      <c r="D26" s="515" t="s">
        <v>1570</v>
      </c>
      <c r="E26" s="474">
        <v>8.17</v>
      </c>
      <c r="F26" s="622" t="s">
        <v>2028</v>
      </c>
      <c r="G26" s="250"/>
      <c r="H26" s="266"/>
      <c r="I26" s="489">
        <v>1</v>
      </c>
      <c r="J26" s="602">
        <f>'5. ACTIVIDADES ESPECIALES'!D757</f>
        <v>7730</v>
      </c>
      <c r="K26" s="513"/>
      <c r="L26" s="343"/>
      <c r="M26" s="513"/>
      <c r="N26" s="343"/>
      <c r="O26" s="513">
        <f t="shared" si="0"/>
        <v>1</v>
      </c>
      <c r="P26" s="619">
        <f t="shared" si="1"/>
        <v>7730</v>
      </c>
      <c r="Q26" s="275" t="s">
        <v>1822</v>
      </c>
      <c r="R26" s="758"/>
      <c r="S26" s="275" t="s">
        <v>1823</v>
      </c>
      <c r="T26" s="275" t="s">
        <v>1824</v>
      </c>
      <c r="U26" s="346" t="s">
        <v>1825</v>
      </c>
    </row>
    <row r="27" spans="1:21" ht="15.75" x14ac:dyDescent="0.25">
      <c r="A27" s="286"/>
      <c r="B27" s="287"/>
      <c r="C27" s="286" t="s">
        <v>1518</v>
      </c>
      <c r="D27" s="287"/>
      <c r="E27" s="287"/>
      <c r="F27" s="288"/>
      <c r="G27" s="276">
        <f t="shared" ref="G27:P27" si="2">SUM(G10:G26)</f>
        <v>4</v>
      </c>
      <c r="H27" s="277">
        <f t="shared" si="2"/>
        <v>92800</v>
      </c>
      <c r="I27" s="276">
        <f t="shared" si="2"/>
        <v>9.5</v>
      </c>
      <c r="J27" s="277">
        <f t="shared" si="2"/>
        <v>535747.28</v>
      </c>
      <c r="K27" s="276">
        <f t="shared" si="2"/>
        <v>7.5</v>
      </c>
      <c r="L27" s="277">
        <f t="shared" si="2"/>
        <v>106000</v>
      </c>
      <c r="M27" s="276">
        <f t="shared" si="2"/>
        <v>6</v>
      </c>
      <c r="N27" s="277">
        <f t="shared" si="2"/>
        <v>75000</v>
      </c>
      <c r="O27" s="277">
        <f t="shared" si="2"/>
        <v>27</v>
      </c>
      <c r="P27" s="277">
        <f t="shared" si="2"/>
        <v>809547.28</v>
      </c>
      <c r="Q27" s="259"/>
      <c r="R27" s="259"/>
      <c r="S27" s="259"/>
      <c r="T27" s="259"/>
      <c r="U27" s="259"/>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sheetData>
  <mergeCells count="36">
    <mergeCell ref="A16:A26"/>
    <mergeCell ref="B16:B26"/>
    <mergeCell ref="E6:E8"/>
    <mergeCell ref="A6:A8"/>
    <mergeCell ref="C11:C13"/>
    <mergeCell ref="C20:C26"/>
    <mergeCell ref="C16:C19"/>
    <mergeCell ref="C14:C15"/>
    <mergeCell ref="B11:B15"/>
    <mergeCell ref="A11:A15"/>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T12:T13"/>
    <mergeCell ref="U12:U13"/>
    <mergeCell ref="Q22:Q24"/>
    <mergeCell ref="S22:S24"/>
    <mergeCell ref="T22:T24"/>
    <mergeCell ref="U22:U24"/>
    <mergeCell ref="T14:T15"/>
    <mergeCell ref="R11:R15"/>
    <mergeCell ref="R16:R19"/>
    <mergeCell ref="R20:R26"/>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 workbookViewId="0">
      <selection activeCell="F24" sqref="F24"/>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20.42578125" style="195" customWidth="1"/>
    <col min="10" max="10" width="20.42578125" style="85" customWidth="1"/>
    <col min="11" max="16384" width="11.5703125" style="85"/>
  </cols>
  <sheetData>
    <row r="2" spans="2:9" ht="16.5" thickBot="1" x14ac:dyDescent="0.3">
      <c r="H2" s="731" t="s">
        <v>1369</v>
      </c>
      <c r="I2" s="731"/>
    </row>
    <row r="3" spans="2:9" ht="19.5" thickBot="1" x14ac:dyDescent="0.3">
      <c r="B3" s="80" t="s">
        <v>21</v>
      </c>
      <c r="C3" s="80" t="s">
        <v>391</v>
      </c>
      <c r="H3" s="394" t="s">
        <v>390</v>
      </c>
      <c r="I3" s="395" t="s">
        <v>391</v>
      </c>
    </row>
    <row r="4" spans="2:9" ht="18.75" x14ac:dyDescent="0.25">
      <c r="B4" s="81" t="s">
        <v>122</v>
      </c>
      <c r="C4" s="200">
        <f>'1. TALLERES SEMINARIOS'!D5</f>
        <v>188750</v>
      </c>
      <c r="H4" s="387" t="s">
        <v>1357</v>
      </c>
      <c r="I4" s="390">
        <f>'1. Desarrollo e Innov. Curricu.'!P67</f>
        <v>296800</v>
      </c>
    </row>
    <row r="5" spans="2:9" ht="18.75" x14ac:dyDescent="0.25">
      <c r="B5" s="81" t="s">
        <v>415</v>
      </c>
      <c r="C5" s="200">
        <f>'2. CONTRATACION DE PERSONAL'!D5</f>
        <v>10358786.887499999</v>
      </c>
      <c r="H5" s="388" t="s">
        <v>1359</v>
      </c>
      <c r="I5" s="391">
        <f>'2. Investigación Científica'!P23</f>
        <v>277961.21600000001</v>
      </c>
    </row>
    <row r="6" spans="2:9" ht="18.75" x14ac:dyDescent="0.25">
      <c r="B6" s="81" t="s">
        <v>126</v>
      </c>
      <c r="C6" s="200">
        <f>'3. EQUIPO DE OFICINA'!D5</f>
        <v>236600</v>
      </c>
      <c r="H6" s="388" t="s">
        <v>471</v>
      </c>
      <c r="I6" s="391">
        <f>'3. Vinculación Univ. Sociedad'!P39</f>
        <v>49500</v>
      </c>
    </row>
    <row r="7" spans="2:9" ht="19.5" thickBot="1" x14ac:dyDescent="0.3">
      <c r="B7" s="81" t="s">
        <v>416</v>
      </c>
      <c r="C7" s="200">
        <f>'4. EQUIPO TECNOLÓGICOS'!D5</f>
        <v>392200</v>
      </c>
      <c r="E7" s="398" t="s">
        <v>119</v>
      </c>
      <c r="F7" s="407" t="s">
        <v>1482</v>
      </c>
      <c r="H7" s="388" t="s">
        <v>1358</v>
      </c>
      <c r="I7" s="391">
        <f>'4. Docencia y Profesorado Univ.'!P10</f>
        <v>0</v>
      </c>
    </row>
    <row r="8" spans="2:9" ht="18.75" x14ac:dyDescent="0.25">
      <c r="B8" s="81" t="s">
        <v>127</v>
      </c>
      <c r="C8" s="200">
        <f>'5. ACTIVIDADES ESPECIALES'!D5</f>
        <v>18642484.575999998</v>
      </c>
      <c r="E8" s="403" t="s">
        <v>1484</v>
      </c>
      <c r="F8" s="404">
        <f>Presupuesto!D566</f>
        <v>15515321.228325002</v>
      </c>
      <c r="H8" s="388" t="s">
        <v>1360</v>
      </c>
      <c r="I8" s="391">
        <f>'5. Estudiantes y Graduados'!P35</f>
        <v>48472</v>
      </c>
    </row>
    <row r="9" spans="2:9" ht="19.5" thickBot="1" x14ac:dyDescent="0.3">
      <c r="B9" s="91" t="s">
        <v>386</v>
      </c>
      <c r="C9" s="82">
        <f>'6. Becas'!D5</f>
        <v>0</v>
      </c>
      <c r="E9" s="405" t="s">
        <v>1509</v>
      </c>
      <c r="F9" s="406">
        <f>Presupuesto!E566</f>
        <v>36404233.080661461</v>
      </c>
      <c r="H9" s="388" t="s">
        <v>472</v>
      </c>
      <c r="I9" s="391">
        <f>'6. Gestión del Conocimiento'!P24</f>
        <v>80000</v>
      </c>
    </row>
    <row r="10" spans="2:9" ht="19.5" thickBot="1" x14ac:dyDescent="0.3">
      <c r="B10" s="91" t="s">
        <v>387</v>
      </c>
      <c r="C10" s="82">
        <f>'7. Infraestructura'!D5</f>
        <v>22100732.845486458</v>
      </c>
      <c r="E10" s="408" t="s">
        <v>1483</v>
      </c>
      <c r="F10" s="409">
        <f>Presupuesto!F566</f>
        <v>51919554.308986463</v>
      </c>
      <c r="G10" s="110"/>
      <c r="H10" s="388" t="s">
        <v>1361</v>
      </c>
      <c r="I10" s="392">
        <f>'7. Lo Esencial de la Reforma U.'!P18</f>
        <v>9150</v>
      </c>
    </row>
    <row r="11" spans="2:9" ht="18.75" x14ac:dyDescent="0.25">
      <c r="B11" s="81" t="s">
        <v>418</v>
      </c>
      <c r="C11" s="82">
        <f>'8. Venta de Servicios'!D5</f>
        <v>0</v>
      </c>
      <c r="E11" s="410" t="s">
        <v>405</v>
      </c>
      <c r="F11" s="411">
        <f>Presupuesto!AR566</f>
        <v>51919554.308986455</v>
      </c>
      <c r="G11" s="110"/>
      <c r="H11" s="388" t="s">
        <v>1477</v>
      </c>
      <c r="I11" s="392">
        <f>'8. Asegura. de la Calid. y M'!P27</f>
        <v>809547.28</v>
      </c>
    </row>
    <row r="12" spans="2:9" ht="18.75" x14ac:dyDescent="0.25">
      <c r="B12" s="91"/>
      <c r="C12" s="82"/>
      <c r="F12" s="110"/>
      <c r="G12" s="110"/>
      <c r="H12" s="388" t="s">
        <v>1363</v>
      </c>
      <c r="I12" s="392">
        <f>'9. Cultura de Inno. Insti...'!P13</f>
        <v>0</v>
      </c>
    </row>
    <row r="13" spans="2:9" ht="24" thickBot="1" x14ac:dyDescent="0.3">
      <c r="B13" s="83" t="s">
        <v>125</v>
      </c>
      <c r="C13" s="402">
        <f>SUM(C4:C12)</f>
        <v>51919554.308986455</v>
      </c>
      <c r="F13" s="110"/>
      <c r="G13" s="110"/>
      <c r="H13" s="389" t="s">
        <v>1454</v>
      </c>
      <c r="I13" s="393">
        <f>'10. Posgrado'!P22</f>
        <v>0</v>
      </c>
    </row>
    <row r="14" spans="2:9" ht="23.25" x14ac:dyDescent="0.25">
      <c r="B14" s="83"/>
      <c r="C14" s="84"/>
      <c r="F14" s="110"/>
      <c r="G14" s="110"/>
      <c r="H14" s="396" t="s">
        <v>125</v>
      </c>
      <c r="I14" s="397">
        <f>SUM(I4:I13)</f>
        <v>1571430.496</v>
      </c>
    </row>
    <row r="15" spans="2:9" ht="15.75" x14ac:dyDescent="0.25">
      <c r="F15" s="110"/>
      <c r="G15" s="110"/>
      <c r="H15" s="732"/>
      <c r="I15" s="732"/>
    </row>
    <row r="16" spans="2:9" ht="16.5" thickBot="1" x14ac:dyDescent="0.3">
      <c r="F16" s="110"/>
      <c r="G16" s="110"/>
      <c r="H16" s="733" t="s">
        <v>1371</v>
      </c>
      <c r="I16" s="733"/>
    </row>
    <row r="17" spans="2:15" ht="15.75" thickBot="1" x14ac:dyDescent="0.3">
      <c r="F17" s="110"/>
      <c r="G17" s="110"/>
      <c r="H17" s="398" t="s">
        <v>390</v>
      </c>
      <c r="I17" s="399" t="s">
        <v>391</v>
      </c>
      <c r="J17" s="195"/>
    </row>
    <row r="18" spans="2:15" x14ac:dyDescent="0.25">
      <c r="H18" s="451" t="s">
        <v>1364</v>
      </c>
      <c r="I18" s="452">
        <f>'11. Gestion Administrativa'!P65</f>
        <v>50208973.812986463</v>
      </c>
      <c r="J18" s="195"/>
    </row>
    <row r="19" spans="2:15" x14ac:dyDescent="0.25">
      <c r="H19" s="453" t="s">
        <v>1365</v>
      </c>
      <c r="I19" s="454">
        <f>'12. Gestión del Talento Humano'!P12</f>
        <v>134750</v>
      </c>
      <c r="J19" s="195"/>
    </row>
    <row r="20" spans="2:15" x14ac:dyDescent="0.25">
      <c r="B20" s="445" t="s">
        <v>1504</v>
      </c>
      <c r="C20" s="446">
        <v>21.981300000000001</v>
      </c>
      <c r="D20" s="445" t="s">
        <v>1507</v>
      </c>
      <c r="E20" s="447"/>
      <c r="H20" s="453" t="s">
        <v>1366</v>
      </c>
      <c r="I20" s="454">
        <f>'13. Gestión Académica'!P20</f>
        <v>0</v>
      </c>
      <c r="J20" s="195"/>
    </row>
    <row r="21" spans="2:15" x14ac:dyDescent="0.25">
      <c r="H21" s="453" t="s">
        <v>1367</v>
      </c>
      <c r="I21" s="454">
        <f>'14. Internacional... de la E.S.'!P20</f>
        <v>4400</v>
      </c>
      <c r="J21" s="195"/>
    </row>
    <row r="22" spans="2:15" x14ac:dyDescent="0.25">
      <c r="H22" s="455" t="s">
        <v>1368</v>
      </c>
      <c r="I22" s="456">
        <f>'15. Gobernabilidad y Proceso...'!P26</f>
        <v>0</v>
      </c>
      <c r="J22" s="195"/>
    </row>
    <row r="23" spans="2:15" x14ac:dyDescent="0.25">
      <c r="H23" s="457" t="s">
        <v>1478</v>
      </c>
      <c r="I23" s="458">
        <f>'16. Desa. del Sistema Educ.Sup.'!P60</f>
        <v>0</v>
      </c>
      <c r="J23" s="195"/>
    </row>
    <row r="24" spans="2:15" s="437" customFormat="1" ht="15.75" thickBot="1" x14ac:dyDescent="0.3">
      <c r="H24" s="459" t="s">
        <v>1516</v>
      </c>
      <c r="I24" s="460">
        <f>'17. Gestión TIC'!P52</f>
        <v>0</v>
      </c>
      <c r="J24" s="195"/>
    </row>
    <row r="25" spans="2:15" ht="15.75" thickBot="1" x14ac:dyDescent="0.3">
      <c r="H25" s="449" t="s">
        <v>125</v>
      </c>
      <c r="I25" s="450">
        <f>SUM(I18:I23)</f>
        <v>50348123.812986463</v>
      </c>
    </row>
    <row r="26" spans="2:15" ht="15.75" thickBot="1" x14ac:dyDescent="0.3"/>
    <row r="27" spans="2:15" ht="15.75" thickBot="1" x14ac:dyDescent="0.3">
      <c r="H27" s="400" t="s">
        <v>1370</v>
      </c>
      <c r="I27" s="401">
        <f>I14+I25</f>
        <v>51919554.308986463</v>
      </c>
    </row>
    <row r="28" spans="2:15" x14ac:dyDescent="0.25">
      <c r="H28" s="331"/>
      <c r="I28" s="332"/>
    </row>
    <row r="29" spans="2:15" x14ac:dyDescent="0.25">
      <c r="H29" s="331"/>
      <c r="I29" s="332"/>
    </row>
    <row r="30" spans="2:15" x14ac:dyDescent="0.25">
      <c r="H30" s="195"/>
    </row>
    <row r="31" spans="2:15" x14ac:dyDescent="0.25">
      <c r="B31" s="85" t="s">
        <v>482</v>
      </c>
      <c r="C31" s="85" t="s">
        <v>483</v>
      </c>
      <c r="D31" s="85" t="s">
        <v>484</v>
      </c>
      <c r="E31" s="85" t="s">
        <v>485</v>
      </c>
      <c r="F31" s="85" t="s">
        <v>486</v>
      </c>
      <c r="G31" s="85" t="s">
        <v>487</v>
      </c>
      <c r="H31" s="85" t="s">
        <v>488</v>
      </c>
      <c r="I31" s="195" t="s">
        <v>489</v>
      </c>
      <c r="J31" s="85" t="s">
        <v>490</v>
      </c>
      <c r="K31" s="85" t="s">
        <v>491</v>
      </c>
      <c r="L31" s="85" t="s">
        <v>492</v>
      </c>
      <c r="M31" s="85" t="s">
        <v>493</v>
      </c>
      <c r="N31" s="85" t="s">
        <v>494</v>
      </c>
      <c r="O31" s="85" t="s">
        <v>495</v>
      </c>
    </row>
    <row r="33" spans="2:8" x14ac:dyDescent="0.25">
      <c r="H33" s="155"/>
    </row>
    <row r="35" spans="2:8" ht="18.75" x14ac:dyDescent="0.25">
      <c r="B35" s="81"/>
      <c r="C35" s="82"/>
    </row>
    <row r="36" spans="2:8" ht="18.75" x14ac:dyDescent="0.25">
      <c r="B36" s="81"/>
      <c r="C36" s="82"/>
    </row>
    <row r="37" spans="2:8" x14ac:dyDescent="0.25">
      <c r="B37" s="196" t="s">
        <v>413</v>
      </c>
    </row>
    <row r="39" spans="2:8" ht="18.75" x14ac:dyDescent="0.25">
      <c r="B39" s="80" t="s">
        <v>21</v>
      </c>
      <c r="C39" s="80" t="s">
        <v>55</v>
      </c>
      <c r="D39" s="233" t="s">
        <v>475</v>
      </c>
    </row>
    <row r="40" spans="2:8" ht="18.75" x14ac:dyDescent="0.25">
      <c r="B40" s="85" t="s">
        <v>482</v>
      </c>
      <c r="C40" s="166">
        <f>SUMIF('2. CONTRATACION DE PERSONAL'!C:C,'Cuadro Resumen'!$B$40:$B$56,'2. CONTRATACION DE PERSONAL'!D:D)</f>
        <v>0</v>
      </c>
      <c r="D40" s="234">
        <f>SUMIF('2. CONTRATACION DE PERSONAL'!$C:$C,'Cuadro Resumen'!$B$40:$B$56,'2. CONTRATACION DE PERSONAL'!$G:$G)</f>
        <v>0</v>
      </c>
    </row>
    <row r="41" spans="2:8" ht="18.75" x14ac:dyDescent="0.25">
      <c r="B41" s="85" t="s">
        <v>483</v>
      </c>
      <c r="C41" s="166">
        <f>SUMIF('2. CONTRATACION DE PERSONAL'!C:C,'Cuadro Resumen'!$B$40:$B$56,'2. CONTRATACION DE PERSONAL'!D:D)</f>
        <v>0</v>
      </c>
      <c r="D41" s="234">
        <f>SUMIF('2. CONTRATACION DE PERSONAL'!$C:$C,'Cuadro Resumen'!$B$40:$B$56,'2. CONTRATACION DE PERSONAL'!$G:$G)</f>
        <v>0</v>
      </c>
    </row>
    <row r="42" spans="2:8" ht="18.75" x14ac:dyDescent="0.25">
      <c r="B42" s="85" t="s">
        <v>484</v>
      </c>
      <c r="C42" s="166">
        <f>SUMIF('2. CONTRATACION DE PERSONAL'!C:C,'Cuadro Resumen'!$B$40:$B$56,'2. CONTRATACION DE PERSONAL'!D:D)</f>
        <v>0</v>
      </c>
      <c r="D42" s="234">
        <f>SUMIF('2. CONTRATACION DE PERSONAL'!$C:$C,'Cuadro Resumen'!$B$40:$B$56,'2. CONTRATACION DE PERSONAL'!$G:$G)</f>
        <v>0</v>
      </c>
    </row>
    <row r="43" spans="2:8" ht="18.75" x14ac:dyDescent="0.25">
      <c r="B43" s="85" t="s">
        <v>485</v>
      </c>
      <c r="C43" s="166">
        <f>SUMIF('2. CONTRATACION DE PERSONAL'!C:C,'Cuadro Resumen'!$B$40:$B$56,'2. CONTRATACION DE PERSONAL'!D:D)</f>
        <v>0</v>
      </c>
      <c r="D43" s="234">
        <f>SUMIF('2. CONTRATACION DE PERSONAL'!$C:$C,'Cuadro Resumen'!$B$40:$B$56,'2. CONTRATACION DE PERSONAL'!$G:$G)</f>
        <v>0</v>
      </c>
    </row>
    <row r="44" spans="2:8" ht="18.75" x14ac:dyDescent="0.25">
      <c r="B44" s="85" t="s">
        <v>486</v>
      </c>
      <c r="C44" s="166">
        <f>SUMIF('2. CONTRATACION DE PERSONAL'!C:C,'Cuadro Resumen'!$B$40:$B$56,'2. CONTRATACION DE PERSONAL'!D:D)</f>
        <v>0</v>
      </c>
      <c r="D44" s="234">
        <f>SUMIF('2. CONTRATACION DE PERSONAL'!$C:$C,'Cuadro Resumen'!$B$40:$B$56,'2. CONTRATACION DE PERSONAL'!$G:$G)</f>
        <v>0</v>
      </c>
    </row>
    <row r="45" spans="2:8" ht="18.75" x14ac:dyDescent="0.25">
      <c r="B45" s="85" t="s">
        <v>487</v>
      </c>
      <c r="C45" s="166">
        <f>SUMIF('2. CONTRATACION DE PERSONAL'!C:C,'Cuadro Resumen'!$B$40:$B$56,'2. CONTRATACION DE PERSONAL'!D:D)</f>
        <v>0</v>
      </c>
      <c r="D45" s="234">
        <f>SUMIF('2. CONTRATACION DE PERSONAL'!$C:$C,'Cuadro Resumen'!$B$40:$B$56,'2. CONTRATACION DE PERSONAL'!$G:$G)</f>
        <v>0</v>
      </c>
    </row>
    <row r="46" spans="2:8" ht="18.75" x14ac:dyDescent="0.25">
      <c r="B46" s="85" t="s">
        <v>488</v>
      </c>
      <c r="C46" s="166">
        <f>SUMIF('2. CONTRATACION DE PERSONAL'!C:C,'Cuadro Resumen'!$B$40:$B$56,'2. CONTRATACION DE PERSONAL'!D:D)</f>
        <v>0</v>
      </c>
      <c r="D46" s="234">
        <f>SUMIF('2. CONTRATACION DE PERSONAL'!$C:$C,'Cuadro Resumen'!$B$40:$B$56,'2. CONTRATACION DE PERSONAL'!$G:$G)</f>
        <v>0</v>
      </c>
    </row>
    <row r="47" spans="2:8" ht="18.75" x14ac:dyDescent="0.25">
      <c r="B47" s="85" t="s">
        <v>489</v>
      </c>
      <c r="C47" s="166">
        <f>SUMIF('2. CONTRATACION DE PERSONAL'!C:C,'Cuadro Resumen'!$B$40:$B$56,'2. CONTRATACION DE PERSONAL'!D:D)</f>
        <v>0</v>
      </c>
      <c r="D47" s="234">
        <f>SUMIF('2. CONTRATACION DE PERSONAL'!$C:$C,'Cuadro Resumen'!$B$40:$B$56,'2. CONTRATACION DE PERSONAL'!$G:$G)</f>
        <v>0</v>
      </c>
    </row>
    <row r="48" spans="2:8" ht="18.75" x14ac:dyDescent="0.25">
      <c r="B48" s="85" t="s">
        <v>490</v>
      </c>
      <c r="C48" s="166">
        <f>SUMIF('2. CONTRATACION DE PERSONAL'!C:C,'Cuadro Resumen'!$B$40:$B$56,'2. CONTRATACION DE PERSONAL'!D:D)</f>
        <v>0</v>
      </c>
      <c r="D48" s="234">
        <f>SUMIF('2. CONTRATACION DE PERSONAL'!$C:$C,'Cuadro Resumen'!$B$40:$B$56,'2. CONTRATACION DE PERSONAL'!$G:$G)</f>
        <v>0</v>
      </c>
    </row>
    <row r="49" spans="2:4" ht="18.75" x14ac:dyDescent="0.25">
      <c r="B49" s="85" t="s">
        <v>491</v>
      </c>
      <c r="C49" s="166">
        <f>SUMIF('2. CONTRATACION DE PERSONAL'!C:C,'Cuadro Resumen'!$B$40:$B$56,'2. CONTRATACION DE PERSONAL'!D:D)</f>
        <v>0</v>
      </c>
      <c r="D49" s="234">
        <f>SUMIF('2. CONTRATACION DE PERSONAL'!$C:$C,'Cuadro Resumen'!$B$40:$B$56,'2. CONTRATACION DE PERSONAL'!$G:$G)</f>
        <v>0</v>
      </c>
    </row>
    <row r="50" spans="2:4" ht="18.75" x14ac:dyDescent="0.25">
      <c r="B50" s="85" t="s">
        <v>492</v>
      </c>
      <c r="C50" s="166">
        <f>SUMIF('2. CONTRATACION DE PERSONAL'!C:C,'Cuadro Resumen'!$B$40:$B$56,'2. CONTRATACION DE PERSONAL'!D:D)</f>
        <v>0</v>
      </c>
      <c r="D50" s="234">
        <f>SUMIF('2. CONTRATACION DE PERSONAL'!$C:$C,'Cuadro Resumen'!$B$40:$B$56,'2. CONTRATACION DE PERSONAL'!$G:$G)</f>
        <v>0</v>
      </c>
    </row>
    <row r="51" spans="2:4" ht="18.75" x14ac:dyDescent="0.25">
      <c r="B51" s="85" t="s">
        <v>493</v>
      </c>
      <c r="C51" s="166">
        <f>SUMIF('2. CONTRATACION DE PERSONAL'!C:C,'Cuadro Resumen'!$B$40:$B$56,'2. CONTRATACION DE PERSONAL'!D:D)</f>
        <v>120</v>
      </c>
      <c r="D51" s="234">
        <f>SUMIF('2. CONTRATACION DE PERSONAL'!$C:$C,'Cuadro Resumen'!$B$40:$B$56,'2. CONTRATACION DE PERSONAL'!$G:$G)</f>
        <v>6030000</v>
      </c>
    </row>
    <row r="52" spans="2:4" ht="18.75" x14ac:dyDescent="0.25">
      <c r="B52" s="85" t="s">
        <v>494</v>
      </c>
      <c r="C52" s="166">
        <f>SUMIF('2. CONTRATACION DE PERSONAL'!C:C,'Cuadro Resumen'!$B$40:$B$56,'2. CONTRATACION DE PERSONAL'!D:D)</f>
        <v>0</v>
      </c>
      <c r="D52" s="234">
        <f>SUMIF('2. CONTRATACION DE PERSONAL'!$C:$C,'Cuadro Resumen'!$B$40:$B$56,'2. CONTRATACION DE PERSONAL'!$G:$G)</f>
        <v>0</v>
      </c>
    </row>
    <row r="53" spans="2:4" ht="18.75" x14ac:dyDescent="0.25">
      <c r="B53" s="85" t="s">
        <v>495</v>
      </c>
      <c r="C53" s="166">
        <f>SUMIF('2. CONTRATACION DE PERSONAL'!C:C,'Cuadro Resumen'!$B$40:$B$56,'2. CONTRATACION DE PERSONAL'!D:D)</f>
        <v>471</v>
      </c>
      <c r="D53" s="234">
        <f>SUMIF('2. CONTRATACION DE PERSONAL'!$C:$C,'Cuadro Resumen'!$B$40:$B$56,'2. CONTRATACION DE PERSONAL'!$G:$G)</f>
        <v>3309034.05</v>
      </c>
    </row>
    <row r="54" spans="2:4" ht="18.75" x14ac:dyDescent="0.25">
      <c r="B54" s="81" t="s">
        <v>83</v>
      </c>
      <c r="C54" s="166">
        <f>SUMIF('2. CONTRATACION DE PERSONAL'!C:C,'Cuadro Resumen'!$B$40:$B$56,'2. CONTRATACION DE PERSONAL'!D:D)</f>
        <v>8</v>
      </c>
      <c r="D54" s="234">
        <f>SUMIF('2. CONTRATACION DE PERSONAL'!$C:$C,'Cuadro Resumen'!$B$40:$B$56,'2. CONTRATACION DE PERSONAL'!$G:$G)</f>
        <v>744000</v>
      </c>
    </row>
    <row r="55" spans="2:4" ht="18.75" x14ac:dyDescent="0.25">
      <c r="B55" s="81" t="s">
        <v>60</v>
      </c>
      <c r="C55" s="166">
        <f>SUMIF('2. CONTRATACION DE PERSONAL'!C:C,'Cuadro Resumen'!$B$40:$B$56,'2. CONTRATACION DE PERSONAL'!D:D)</f>
        <v>0</v>
      </c>
      <c r="D55" s="234">
        <f>SUMIF('2. CONTRATACION DE PERSONAL'!$C:$C,'Cuadro Resumen'!$B$40:$B$56,'2. CONTRATACION DE PERSONAL'!$G:$G)</f>
        <v>0</v>
      </c>
    </row>
    <row r="56" spans="2:4" ht="18.75" x14ac:dyDescent="0.25">
      <c r="B56" s="81" t="s">
        <v>61</v>
      </c>
      <c r="C56" s="166">
        <f>SUMIF('2. CONTRATACION DE PERSONAL'!C:C,'Cuadro Resumen'!$B$40:$B$56,'2. CONTRATACION DE PERSONAL'!D:D)</f>
        <v>0</v>
      </c>
      <c r="D56" s="234">
        <f>SUMIF('2. CONTRATACION DE PERSONAL'!$C:$C,'Cuadro Resumen'!$B$40:$B$56,'2. CONTRATACION DE PERSONAL'!$G:$G)</f>
        <v>0</v>
      </c>
    </row>
    <row r="57" spans="2:4" ht="23.25" x14ac:dyDescent="0.25">
      <c r="B57" s="83" t="s">
        <v>125</v>
      </c>
      <c r="C57" s="167">
        <f>SUBTOTAL(109,C40:C56)</f>
        <v>599</v>
      </c>
      <c r="D57" s="234">
        <f>SUM(D40:D56)</f>
        <v>10083034.050000001</v>
      </c>
    </row>
    <row r="66" spans="2:4" x14ac:dyDescent="0.25">
      <c r="B66" s="196" t="s">
        <v>380</v>
      </c>
    </row>
    <row r="68" spans="2:4" ht="18.75" x14ac:dyDescent="0.25">
      <c r="B68" s="80" t="s">
        <v>21</v>
      </c>
      <c r="C68" s="80" t="s">
        <v>55</v>
      </c>
      <c r="D68" s="233" t="s">
        <v>475</v>
      </c>
    </row>
    <row r="69" spans="2:4" ht="18.75" x14ac:dyDescent="0.25">
      <c r="B69" s="81" t="s">
        <v>63</v>
      </c>
      <c r="C69" s="82">
        <f>SUMIF('3. EQUIPO DE OFICINA'!C:C,'Cuadro Resumen'!$B$69:$B$78,'3. EQUIPO DE OFICINA'!D:D)</f>
        <v>0</v>
      </c>
      <c r="D69" s="235">
        <f>SUMIF('3. EQUIPO DE OFICINA'!$C:$C,'Cuadro Resumen'!$B$69:$B$78,'3. EQUIPO DE OFICINA'!$F:$F)</f>
        <v>0</v>
      </c>
    </row>
    <row r="70" spans="2:4" ht="18.75" x14ac:dyDescent="0.25">
      <c r="B70" s="91" t="s">
        <v>64</v>
      </c>
      <c r="C70" s="82">
        <f>SUMIF('3. EQUIPO DE OFICINA'!C:C,'Cuadro Resumen'!$B$69:$B$78,'3. EQUIPO DE OFICINA'!D:D)</f>
        <v>0</v>
      </c>
      <c r="D70" s="235">
        <f>SUMIF('3. EQUIPO DE OFICINA'!$C:$C,'Cuadro Resumen'!$B$69:$B$78,'3. EQUIPO DE OFICINA'!$F:$F)</f>
        <v>0</v>
      </c>
    </row>
    <row r="71" spans="2:4" ht="18.75" x14ac:dyDescent="0.25">
      <c r="B71" s="91" t="s">
        <v>65</v>
      </c>
      <c r="C71" s="82">
        <f>SUMIF('3. EQUIPO DE OFICINA'!C:C,'Cuadro Resumen'!$B$69:$B$78,'3. EQUIPO DE OFICINA'!D:D)</f>
        <v>0</v>
      </c>
      <c r="D71" s="235">
        <f>SUMIF('3. EQUIPO DE OFICINA'!$C:$C,'Cuadro Resumen'!$B$69:$B$78,'3. EQUIPO DE OFICINA'!$F:$F)</f>
        <v>0</v>
      </c>
    </row>
    <row r="72" spans="2:4" ht="18.75" x14ac:dyDescent="0.25">
      <c r="B72" s="91" t="s">
        <v>66</v>
      </c>
      <c r="C72" s="82">
        <f>SUMIF('3. EQUIPO DE OFICINA'!C:C,'Cuadro Resumen'!$B$69:$B$78,'3. EQUIPO DE OFICINA'!D:D)</f>
        <v>0</v>
      </c>
      <c r="D72" s="235">
        <f>SUMIF('3. EQUIPO DE OFICINA'!$C:$C,'Cuadro Resumen'!$B$69:$B$78,'3. EQUIPO DE OFICINA'!$F:$F)</f>
        <v>0</v>
      </c>
    </row>
    <row r="73" spans="2:4" ht="18.75" x14ac:dyDescent="0.25">
      <c r="B73" s="91" t="s">
        <v>67</v>
      </c>
      <c r="C73" s="82">
        <f>SUMIF('3. EQUIPO DE OFICINA'!C:C,'Cuadro Resumen'!$B$69:$B$78,'3. EQUIPO DE OFICINA'!D:D)</f>
        <v>0</v>
      </c>
      <c r="D73" s="235">
        <f>SUMIF('3. EQUIPO DE OFICINA'!$C:$C,'Cuadro Resumen'!$B$69:$B$78,'3. EQUIPO DE OFICINA'!$F:$F)</f>
        <v>0</v>
      </c>
    </row>
    <row r="74" spans="2:4" ht="18.75" x14ac:dyDescent="0.25">
      <c r="B74" s="91" t="s">
        <v>68</v>
      </c>
      <c r="C74" s="82">
        <f>SUMIF('3. EQUIPO DE OFICINA'!C:C,'Cuadro Resumen'!$B$69:$B$78,'3. EQUIPO DE OFICINA'!D:D)</f>
        <v>0</v>
      </c>
      <c r="D74" s="235">
        <f>SUMIF('3. EQUIPO DE OFICINA'!$C:$C,'Cuadro Resumen'!$B$69:$B$78,'3. EQUIPO DE OFICINA'!$F:$F)</f>
        <v>0</v>
      </c>
    </row>
    <row r="75" spans="2:4" ht="18.75" x14ac:dyDescent="0.25">
      <c r="B75" s="91" t="s">
        <v>69</v>
      </c>
      <c r="C75" s="82">
        <f>SUMIF('3. EQUIPO DE OFICINA'!C:C,'Cuadro Resumen'!$B$69:$B$78,'3. EQUIPO DE OFICINA'!D:D)</f>
        <v>0</v>
      </c>
      <c r="D75" s="235">
        <f>SUMIF('3. EQUIPO DE OFICINA'!$C:$C,'Cuadro Resumen'!$B$69:$B$78,'3. EQUIPO DE OFICINA'!$F:$F)</f>
        <v>0</v>
      </c>
    </row>
    <row r="76" spans="2:4" ht="18.75" x14ac:dyDescent="0.25">
      <c r="B76" s="81" t="s">
        <v>70</v>
      </c>
      <c r="C76" s="82">
        <f>SUMIF('3. EQUIPO DE OFICINA'!C:C,'Cuadro Resumen'!$B$69:$B$78,'3. EQUIPO DE OFICINA'!D:D)</f>
        <v>0</v>
      </c>
      <c r="D76" s="235">
        <f>SUMIF('3. EQUIPO DE OFICINA'!$C:$C,'Cuadro Resumen'!$B$69:$B$78,'3. EQUIPO DE OFICINA'!$F:$F)</f>
        <v>0</v>
      </c>
    </row>
    <row r="77" spans="2:4" ht="18.75" x14ac:dyDescent="0.25">
      <c r="B77" s="81" t="s">
        <v>71</v>
      </c>
      <c r="C77" s="82">
        <f>SUMIF('3. EQUIPO DE OFICINA'!C:C,'Cuadro Resumen'!$B$69:$B$78,'3. EQUIPO DE OFICINA'!D:D)</f>
        <v>0</v>
      </c>
      <c r="D77" s="235">
        <f>SUMIF('3. EQUIPO DE OFICINA'!$C:$C,'Cuadro Resumen'!$B$69:$B$78,'3. EQUIPO DE OFICINA'!$F:$F)</f>
        <v>0</v>
      </c>
    </row>
    <row r="78" spans="2:4" ht="18.75" x14ac:dyDescent="0.25">
      <c r="B78" s="81" t="s">
        <v>72</v>
      </c>
      <c r="C78" s="82">
        <f>SUMIF('3. EQUIPO DE OFICINA'!C:C,'Cuadro Resumen'!$B$69:$B$78,'3. EQUIPO DE OFICINA'!D:D)</f>
        <v>0</v>
      </c>
      <c r="D78" s="235">
        <f>SUMIF('3. EQUIPO DE OFICINA'!$C:$C,'Cuadro Resumen'!$B$69:$B$78,'3. EQUIPO DE OFICINA'!$F:$F)</f>
        <v>0</v>
      </c>
    </row>
    <row r="79" spans="2:4" ht="18.75" x14ac:dyDescent="0.25">
      <c r="B79" s="81"/>
      <c r="C79" s="82">
        <f>SUMIF('3. EQUIPO DE OFICINA'!C:C,'Cuadro Resumen'!$B$69:$B$78,'3. EQUIPO DE OFICINA'!D:D)</f>
        <v>0</v>
      </c>
      <c r="D79" s="235">
        <f>SUMIF('3. EQUIPO DE OFICINA'!$C:$C,'Cuadro Resumen'!$B$69:$B$78,'3. EQUIPO DE OFICINA'!$F:$F)</f>
        <v>0</v>
      </c>
    </row>
    <row r="80" spans="2:4" ht="23.25" x14ac:dyDescent="0.25">
      <c r="B80" s="83" t="s">
        <v>125</v>
      </c>
      <c r="C80" s="84">
        <f>SUM(C69:C79)</f>
        <v>0</v>
      </c>
      <c r="D80" s="236">
        <f>SUM(D69:D79)</f>
        <v>0</v>
      </c>
    </row>
    <row r="83" spans="2:4" x14ac:dyDescent="0.25">
      <c r="B83" s="196" t="s">
        <v>381</v>
      </c>
    </row>
    <row r="85" spans="2:4" ht="18.75" x14ac:dyDescent="0.25">
      <c r="B85" s="80" t="s">
        <v>382</v>
      </c>
      <c r="C85" s="80" t="s">
        <v>55</v>
      </c>
      <c r="D85" s="233" t="s">
        <v>475</v>
      </c>
    </row>
    <row r="86" spans="2:4" ht="37.5" x14ac:dyDescent="0.25">
      <c r="B86" s="300" t="s">
        <v>1337</v>
      </c>
      <c r="C86" s="82">
        <f>SUMIF('4. EQUIPO TECNOLÓGICOS'!C:C,'Cuadro Resumen'!$B$86:$B$102,'4. EQUIPO TECNOLÓGICOS'!D:D)</f>
        <v>0</v>
      </c>
      <c r="D86" s="82">
        <f>SUMIF('4. EQUIPO TECNOLÓGICOS'!$C:$C,'Cuadro Resumen'!$B$86:$B$102,'4. EQUIPO TECNOLÓGICOS'!F:F)</f>
        <v>0</v>
      </c>
    </row>
    <row r="87" spans="2:4" ht="18.75" x14ac:dyDescent="0.25">
      <c r="B87" s="300" t="s">
        <v>1338</v>
      </c>
      <c r="C87" s="82">
        <f>SUMIF('4. EQUIPO TECNOLÓGICOS'!C:C,'Cuadro Resumen'!$B$86:$B$102,'4. EQUIPO TECNOLÓGICOS'!D:D)</f>
        <v>0</v>
      </c>
      <c r="D87" s="82">
        <f>SUMIF('4. EQUIPO TECNOLÓGICOS'!$C:$C,'Cuadro Resumen'!$B$86:$B$102,'4. EQUIPO TECNOLÓGICOS'!F:F)</f>
        <v>0</v>
      </c>
    </row>
    <row r="88" spans="2:4" ht="37.5" x14ac:dyDescent="0.25">
      <c r="B88" s="300" t="s">
        <v>1336</v>
      </c>
      <c r="C88" s="82">
        <f>SUMIF('4. EQUIPO TECNOLÓGICOS'!C:C,'Cuadro Resumen'!$B$86:$B$102,'4. EQUIPO TECNOLÓGICOS'!D:D)</f>
        <v>0</v>
      </c>
      <c r="D88" s="82">
        <f>SUMIF('4. EQUIPO TECNOLÓGICOS'!$C:$C,'Cuadro Resumen'!$B$86:$B$102,'4. EQUIPO TECNOLÓGICOS'!F:F)</f>
        <v>0</v>
      </c>
    </row>
    <row r="89" spans="2:4" ht="37.5" x14ac:dyDescent="0.25">
      <c r="B89" s="300" t="s">
        <v>1339</v>
      </c>
      <c r="C89" s="82">
        <f>SUMIF('4. EQUIPO TECNOLÓGICOS'!C:C,'Cuadro Resumen'!$B$86:$B$102,'4. EQUIPO TECNOLÓGICOS'!D:D)</f>
        <v>8</v>
      </c>
      <c r="D89" s="82">
        <f>SUMIF('4. EQUIPO TECNOLÓGICOS'!$C:$C,'Cuadro Resumen'!$B$86:$B$102,'4. EQUIPO TECNOLÓGICOS'!F:F)</f>
        <v>120000</v>
      </c>
    </row>
    <row r="90" spans="2:4" ht="18.75" x14ac:dyDescent="0.25">
      <c r="B90" s="81" t="s">
        <v>414</v>
      </c>
      <c r="C90" s="82">
        <f>SUMIF('4. EQUIPO TECNOLÓGICOS'!C:C,'Cuadro Resumen'!$B$86:$B$102,'4. EQUIPO TECNOLÓGICOS'!D:D)</f>
        <v>0</v>
      </c>
      <c r="D90" s="82">
        <f>SUMIF('4. EQUIPO TECNOLÓGICOS'!$C:$C,'Cuadro Resumen'!$B$86:$B$102,'4. EQUIPO TECNOLÓGICOS'!F:F)</f>
        <v>0</v>
      </c>
    </row>
    <row r="91" spans="2:4" ht="18.75" x14ac:dyDescent="0.25">
      <c r="B91" s="91" t="s">
        <v>73</v>
      </c>
      <c r="C91" s="82">
        <f>SUMIF('4. EQUIPO TECNOLÓGICOS'!C:C,'Cuadro Resumen'!$B$86:$B$102,'4. EQUIPO TECNOLÓGICOS'!D:D)</f>
        <v>0</v>
      </c>
      <c r="D91" s="82">
        <f>SUMIF('4. EQUIPO TECNOLÓGICOS'!$C:$C,'Cuadro Resumen'!$B$86:$B$102,'4. EQUIPO TECNOLÓGICOS'!F:F)</f>
        <v>0</v>
      </c>
    </row>
    <row r="92" spans="2:4" ht="18.75" x14ac:dyDescent="0.25">
      <c r="B92" s="91" t="s">
        <v>74</v>
      </c>
      <c r="C92" s="82">
        <f>SUMIF('4. EQUIPO TECNOLÓGICOS'!C:C,'Cuadro Resumen'!$B$86:$B$102,'4. EQUIPO TECNOLÓGICOS'!D:D)</f>
        <v>0</v>
      </c>
      <c r="D92" s="82">
        <f>SUMIF('4. EQUIPO TECNOLÓGICOS'!$C:$C,'Cuadro Resumen'!$B$86:$B$102,'4. EQUIPO TECNOLÓGICOS'!F:F)</f>
        <v>0</v>
      </c>
    </row>
    <row r="93" spans="2:4" ht="18.75" x14ac:dyDescent="0.25">
      <c r="B93" s="91" t="s">
        <v>75</v>
      </c>
      <c r="C93" s="82">
        <f>SUMIF('4. EQUIPO TECNOLÓGICOS'!C:C,'Cuadro Resumen'!$B$86:$B$102,'4. EQUIPO TECNOLÓGICOS'!D:D)</f>
        <v>0</v>
      </c>
      <c r="D93" s="82">
        <f>SUMIF('4. EQUIPO TECNOLÓGICOS'!$C:$C,'Cuadro Resumen'!$B$86:$B$102,'4. EQUIPO TECNOLÓGICOS'!F:F)</f>
        <v>0</v>
      </c>
    </row>
    <row r="94" spans="2:4" ht="18.75" x14ac:dyDescent="0.25">
      <c r="B94" s="81" t="s">
        <v>35</v>
      </c>
      <c r="C94" s="82">
        <f>SUMIF('4. EQUIPO TECNOLÓGICOS'!C:C,'Cuadro Resumen'!$B$86:$B$102,'4. EQUIPO TECNOLÓGICOS'!D:D)</f>
        <v>0</v>
      </c>
      <c r="D94" s="82">
        <f>SUMIF('4. EQUIPO TECNOLÓGICOS'!$C:$C,'Cuadro Resumen'!$B$86:$B$102,'4. EQUIPO TECNOLÓGICOS'!F:F)</f>
        <v>0</v>
      </c>
    </row>
    <row r="95" spans="2:4" ht="18.75" x14ac:dyDescent="0.25">
      <c r="B95" s="91" t="s">
        <v>76</v>
      </c>
      <c r="C95" s="82">
        <f>SUMIF('4. EQUIPO TECNOLÓGICOS'!C:C,'Cuadro Resumen'!$B$86:$B$102,'4. EQUIPO TECNOLÓGICOS'!D:D)</f>
        <v>0</v>
      </c>
      <c r="D95" s="82">
        <f>SUMIF('4. EQUIPO TECNOLÓGICOS'!$C:$C,'Cuadro Resumen'!$B$86:$B$102,'4. EQUIPO TECNOLÓGICOS'!F:F)</f>
        <v>0</v>
      </c>
    </row>
    <row r="96" spans="2:4" ht="18.75" x14ac:dyDescent="0.25">
      <c r="B96" s="81" t="s">
        <v>77</v>
      </c>
      <c r="C96" s="82">
        <f>SUMIF('4. EQUIPO TECNOLÓGICOS'!C:C,'Cuadro Resumen'!$B$86:$B$102,'4. EQUIPO TECNOLÓGICOS'!D:D)</f>
        <v>0</v>
      </c>
      <c r="D96" s="82">
        <f>SUMIF('4. EQUIPO TECNOLÓGICOS'!$C:$C,'Cuadro Resumen'!$B$86:$B$102,'4. EQUIPO TECNOLÓGICOS'!F:F)</f>
        <v>0</v>
      </c>
    </row>
    <row r="97" spans="2:4" ht="18.75" x14ac:dyDescent="0.25">
      <c r="B97" s="91" t="s">
        <v>78</v>
      </c>
      <c r="C97" s="82">
        <f>SUMIF('4. EQUIPO TECNOLÓGICOS'!C:C,'Cuadro Resumen'!$B$86:$B$102,'4. EQUIPO TECNOLÓGICOS'!D:D)</f>
        <v>0</v>
      </c>
      <c r="D97" s="82">
        <f>SUMIF('4. EQUIPO TECNOLÓGICOS'!$C:$C,'Cuadro Resumen'!$B$86:$B$102,'4. EQUIPO TECNOLÓGICOS'!F:F)</f>
        <v>0</v>
      </c>
    </row>
    <row r="98" spans="2:4" ht="18.75" x14ac:dyDescent="0.25">
      <c r="B98" s="91" t="s">
        <v>79</v>
      </c>
      <c r="C98" s="82">
        <f>SUMIF('4. EQUIPO TECNOLÓGICOS'!C:C,'Cuadro Resumen'!$B$86:$B$102,'4. EQUIPO TECNOLÓGICOS'!D:D)</f>
        <v>0</v>
      </c>
      <c r="D98" s="82">
        <f>SUMIF('4. EQUIPO TECNOLÓGICOS'!$C:$C,'Cuadro Resumen'!$B$86:$B$102,'4. EQUIPO TECNOLÓGICOS'!F:F)</f>
        <v>0</v>
      </c>
    </row>
    <row r="99" spans="2:4" ht="18.75" x14ac:dyDescent="0.25">
      <c r="B99" s="81" t="s">
        <v>1481</v>
      </c>
      <c r="C99" s="82">
        <f>SUMIF('4. EQUIPO TECNOLÓGICOS'!C:C,'Cuadro Resumen'!$B$86:$B$102,'4. EQUIPO TECNOLÓGICOS'!D:D)</f>
        <v>12</v>
      </c>
      <c r="D99" s="82">
        <f>SUMIF('4. EQUIPO TECNOLÓGICOS'!$C:$C,'Cuadro Resumen'!$B$86:$B$102,'4. EQUIPO TECNOLÓGICOS'!F:F)</f>
        <v>36000</v>
      </c>
    </row>
    <row r="100" spans="2:4" ht="18.75" x14ac:dyDescent="0.25">
      <c r="B100" s="91" t="s">
        <v>80</v>
      </c>
      <c r="C100" s="82">
        <f>SUMIF('4. EQUIPO TECNOLÓGICOS'!C:C,'Cuadro Resumen'!$B$86:$B$102,'4. EQUIPO TECNOLÓGICOS'!D:D)</f>
        <v>3</v>
      </c>
      <c r="D100" s="82">
        <f>SUMIF('4. EQUIPO TECNOLÓGICOS'!$C:$C,'Cuadro Resumen'!$B$86:$B$102,'4. EQUIPO TECNOLÓGICOS'!F:F)</f>
        <v>12000</v>
      </c>
    </row>
    <row r="101" spans="2:4" ht="18.75" x14ac:dyDescent="0.25">
      <c r="B101" s="91" t="s">
        <v>81</v>
      </c>
      <c r="C101" s="82">
        <f>SUMIF('4. EQUIPO TECNOLÓGICOS'!C:C,'Cuadro Resumen'!$B$86:$B$102,'4. EQUIPO TECNOLÓGICOS'!D:D)</f>
        <v>12</v>
      </c>
      <c r="D101" s="82">
        <f>SUMIF('4. EQUIPO TECNOLÓGICOS'!$C:$C,'Cuadro Resumen'!$B$86:$B$102,'4. EQUIPO TECNOLÓGICOS'!F:F)</f>
        <v>2400</v>
      </c>
    </row>
    <row r="102" spans="2:4" ht="18.75" x14ac:dyDescent="0.25">
      <c r="B102" s="91" t="s">
        <v>82</v>
      </c>
      <c r="C102" s="82">
        <f>SUMIF('4. EQUIPO TECNOLÓGICOS'!C:C,'Cuadro Resumen'!$B$86:$B$102,'4. EQUIPO TECNOLÓGICOS'!D:D)</f>
        <v>0</v>
      </c>
      <c r="D102" s="82">
        <f>SUMIF('4. EQUIPO TECNOLÓGICOS'!$C:$C,'Cuadro Resumen'!$B$86:$B$102,'4. EQUIPO TECNOLÓGICOS'!F:F)</f>
        <v>0</v>
      </c>
    </row>
    <row r="103" spans="2:4" ht="23.25" x14ac:dyDescent="0.25">
      <c r="B103" s="83" t="s">
        <v>125</v>
      </c>
      <c r="C103" s="84">
        <f>SUM(C86:C102)</f>
        <v>35</v>
      </c>
      <c r="D103" s="84">
        <f>SUM(D86:D102)</f>
        <v>170400</v>
      </c>
    </row>
    <row r="107" spans="2:4" x14ac:dyDescent="0.25">
      <c r="B107" s="196" t="s">
        <v>473</v>
      </c>
    </row>
    <row r="128" spans="2:2" x14ac:dyDescent="0.25">
      <c r="B128" s="196" t="s">
        <v>474</v>
      </c>
    </row>
    <row r="129" spans="2:4" x14ac:dyDescent="0.25">
      <c r="B129" s="85" t="s">
        <v>120</v>
      </c>
      <c r="C129" s="85" t="s">
        <v>55</v>
      </c>
      <c r="D129" s="85" t="s">
        <v>475</v>
      </c>
    </row>
    <row r="130" spans="2:4" x14ac:dyDescent="0.25">
      <c r="B130" s="85" t="s">
        <v>476</v>
      </c>
    </row>
    <row r="131" spans="2:4" x14ac:dyDescent="0.25">
      <c r="B131" s="85" t="s">
        <v>466</v>
      </c>
    </row>
    <row r="132" spans="2:4" x14ac:dyDescent="0.25">
      <c r="B132" s="85" t="s">
        <v>480</v>
      </c>
    </row>
    <row r="145" spans="2:2" x14ac:dyDescent="0.25">
      <c r="B145" s="196" t="s">
        <v>481</v>
      </c>
    </row>
    <row r="196" spans="2:9" s="121" customFormat="1" x14ac:dyDescent="0.25">
      <c r="I196" s="421"/>
    </row>
    <row r="198" spans="2:9" hidden="1" x14ac:dyDescent="0.25">
      <c r="B198" s="734" t="s">
        <v>1497</v>
      </c>
      <c r="C198" s="734"/>
      <c r="D198" s="734"/>
      <c r="E198" s="734"/>
      <c r="F198" s="734"/>
    </row>
    <row r="199" spans="2:9" hidden="1" x14ac:dyDescent="0.25">
      <c r="B199" s="425" t="s">
        <v>1498</v>
      </c>
      <c r="C199" s="424" t="s">
        <v>1499</v>
      </c>
      <c r="D199" s="424" t="s">
        <v>1499</v>
      </c>
      <c r="E199" s="424" t="s">
        <v>1500</v>
      </c>
      <c r="F199" s="424" t="s">
        <v>1500</v>
      </c>
    </row>
    <row r="200" spans="2:9" hidden="1" x14ac:dyDescent="0.25">
      <c r="B200" s="423"/>
      <c r="C200" s="423" t="s">
        <v>1501</v>
      </c>
      <c r="D200" s="423" t="s">
        <v>1502</v>
      </c>
      <c r="E200" s="423" t="s">
        <v>1501</v>
      </c>
      <c r="F200" s="423" t="s">
        <v>1502</v>
      </c>
    </row>
    <row r="201" spans="2:9" hidden="1" x14ac:dyDescent="0.25">
      <c r="B201" s="425" t="s">
        <v>3</v>
      </c>
      <c r="C201" s="422">
        <v>255</v>
      </c>
      <c r="D201" s="422">
        <v>235</v>
      </c>
      <c r="E201" s="422">
        <v>300</v>
      </c>
      <c r="F201" s="422">
        <v>280</v>
      </c>
    </row>
    <row r="202" spans="2:9" hidden="1" x14ac:dyDescent="0.25">
      <c r="B202" s="425" t="s">
        <v>4</v>
      </c>
      <c r="C202" s="422">
        <v>225</v>
      </c>
      <c r="D202" s="422">
        <v>205</v>
      </c>
      <c r="E202" s="422">
        <v>270</v>
      </c>
      <c r="F202" s="422">
        <v>250</v>
      </c>
    </row>
    <row r="203" spans="2:9" hidden="1" x14ac:dyDescent="0.25">
      <c r="B203" s="425" t="s">
        <v>5</v>
      </c>
      <c r="C203" s="422">
        <v>195</v>
      </c>
      <c r="D203" s="422">
        <v>180</v>
      </c>
      <c r="E203" s="422">
        <v>240</v>
      </c>
      <c r="F203" s="422">
        <v>220</v>
      </c>
    </row>
    <row r="204" spans="2:9" hidden="1" x14ac:dyDescent="0.25">
      <c r="B204" s="425" t="s">
        <v>6</v>
      </c>
      <c r="C204" s="422">
        <v>165</v>
      </c>
      <c r="D204" s="422">
        <v>150</v>
      </c>
      <c r="E204" s="422">
        <v>210</v>
      </c>
      <c r="F204" s="422">
        <v>195</v>
      </c>
    </row>
    <row r="205" spans="2:9" hidden="1" x14ac:dyDescent="0.25">
      <c r="B205" s="425" t="s">
        <v>1503</v>
      </c>
      <c r="C205" s="422">
        <v>145</v>
      </c>
      <c r="D205" s="422">
        <v>135</v>
      </c>
      <c r="E205" s="422">
        <v>185</v>
      </c>
      <c r="F205" s="422">
        <v>170</v>
      </c>
    </row>
    <row r="206" spans="2:9" hidden="1" x14ac:dyDescent="0.25">
      <c r="B206" s="420"/>
      <c r="C206" s="420"/>
      <c r="D206" s="420"/>
      <c r="E206" s="420"/>
      <c r="F206" s="420"/>
    </row>
    <row r="207" spans="2:9" hidden="1" x14ac:dyDescent="0.25">
      <c r="B207" s="735" t="s">
        <v>1504</v>
      </c>
      <c r="C207" s="735"/>
      <c r="D207" s="735"/>
      <c r="E207" s="448">
        <f>C20</f>
        <v>21.981300000000001</v>
      </c>
      <c r="F207" s="448" t="str">
        <f>D20</f>
        <v>Martes, 25 de Agosto del 2015 Fuente el BCH</v>
      </c>
    </row>
    <row r="208" spans="2:9" hidden="1" x14ac:dyDescent="0.25">
      <c r="B208" s="420"/>
      <c r="C208" s="420"/>
      <c r="D208" s="420"/>
      <c r="E208" s="420"/>
      <c r="F208" s="420"/>
    </row>
    <row r="209" spans="2:9" hidden="1" x14ac:dyDescent="0.25">
      <c r="B209" s="420"/>
      <c r="C209" s="420"/>
      <c r="D209" s="420"/>
      <c r="E209" s="420"/>
      <c r="F209" s="420"/>
    </row>
    <row r="210" spans="2:9" hidden="1" x14ac:dyDescent="0.25">
      <c r="B210" s="734" t="s">
        <v>1497</v>
      </c>
      <c r="C210" s="734"/>
      <c r="D210" s="734"/>
      <c r="E210" s="734"/>
      <c r="F210" s="734"/>
    </row>
    <row r="211" spans="2:9" hidden="1" x14ac:dyDescent="0.25">
      <c r="B211" s="425" t="s">
        <v>1498</v>
      </c>
      <c r="C211" s="424" t="s">
        <v>1499</v>
      </c>
      <c r="D211" s="424" t="s">
        <v>1499</v>
      </c>
      <c r="E211" s="424" t="s">
        <v>1500</v>
      </c>
      <c r="F211" s="424" t="s">
        <v>1500</v>
      </c>
    </row>
    <row r="212" spans="2:9" hidden="1" x14ac:dyDescent="0.25">
      <c r="B212" s="423"/>
      <c r="C212" s="423" t="s">
        <v>1501</v>
      </c>
      <c r="D212" s="423" t="s">
        <v>1502</v>
      </c>
      <c r="E212" s="423" t="s">
        <v>1501</v>
      </c>
      <c r="F212" s="423" t="s">
        <v>1502</v>
      </c>
    </row>
    <row r="213" spans="2:9" hidden="1" x14ac:dyDescent="0.25">
      <c r="B213" s="425" t="s">
        <v>3</v>
      </c>
      <c r="C213" s="426">
        <f>+C201*E207</f>
        <v>5605.2314999999999</v>
      </c>
      <c r="D213" s="427">
        <f>+D201*E207</f>
        <v>5165.6055000000006</v>
      </c>
      <c r="E213" s="427">
        <f>+E201*E207</f>
        <v>6594.39</v>
      </c>
      <c r="F213" s="427">
        <f>+F201*E207</f>
        <v>6154.7640000000001</v>
      </c>
    </row>
    <row r="214" spans="2:9" hidden="1" x14ac:dyDescent="0.25">
      <c r="B214" s="425" t="s">
        <v>4</v>
      </c>
      <c r="C214" s="426">
        <f>+C202*E207</f>
        <v>4945.7925000000005</v>
      </c>
      <c r="D214" s="427">
        <f>+D202*E207</f>
        <v>4506.1665000000003</v>
      </c>
      <c r="E214" s="427">
        <f>+E202*E207</f>
        <v>5934.951</v>
      </c>
      <c r="F214" s="427">
        <f>+F202*E207</f>
        <v>5495.3249999999998</v>
      </c>
    </row>
    <row r="215" spans="2:9" hidden="1" x14ac:dyDescent="0.25">
      <c r="B215" s="425" t="s">
        <v>5</v>
      </c>
      <c r="C215" s="426">
        <f>+C203*E207</f>
        <v>4286.3535000000002</v>
      </c>
      <c r="D215" s="427">
        <f>+D203*E207</f>
        <v>3956.634</v>
      </c>
      <c r="E215" s="427">
        <f>+E203*E207</f>
        <v>5275.5120000000006</v>
      </c>
      <c r="F215" s="427">
        <f>+F203*E207</f>
        <v>4835.8860000000004</v>
      </c>
    </row>
    <row r="216" spans="2:9" hidden="1" x14ac:dyDescent="0.25">
      <c r="B216" s="425" t="s">
        <v>6</v>
      </c>
      <c r="C216" s="426">
        <f>+C204*E207</f>
        <v>3626.9145000000003</v>
      </c>
      <c r="D216" s="427">
        <f>+D204*E207</f>
        <v>3297.1950000000002</v>
      </c>
      <c r="E216" s="427">
        <f>+E204*E207</f>
        <v>4616.0730000000003</v>
      </c>
      <c r="F216" s="427">
        <f>+F204*E207</f>
        <v>4286.3535000000002</v>
      </c>
    </row>
    <row r="217" spans="2:9" hidden="1" x14ac:dyDescent="0.25">
      <c r="B217" s="425" t="s">
        <v>1503</v>
      </c>
      <c r="C217" s="426">
        <f>+C205*E207</f>
        <v>3187.2885000000001</v>
      </c>
      <c r="D217" s="427">
        <f>+D205*E207</f>
        <v>2967.4755</v>
      </c>
      <c r="E217" s="427">
        <f>+E205*E207</f>
        <v>4066.5405000000001</v>
      </c>
      <c r="F217" s="427">
        <f>+F205*E207</f>
        <v>3736.8210000000004</v>
      </c>
    </row>
    <row r="218" spans="2:9" hidden="1" x14ac:dyDescent="0.25"/>
    <row r="220" spans="2:9" s="121" customFormat="1" x14ac:dyDescent="0.25">
      <c r="I220" s="42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topLeftCell="E1" zoomScale="78" zoomScaleNormal="78" workbookViewId="0">
      <pane ySplit="6" topLeftCell="A7" activePane="bottomLeft" state="frozen"/>
      <selection activeCell="A7" sqref="A7"/>
      <selection pane="bottomLeft" activeCell="D8" sqref="D8:D9"/>
    </sheetView>
  </sheetViews>
  <sheetFormatPr baseColWidth="10" defaultRowHeight="15" x14ac:dyDescent="0.25"/>
  <cols>
    <col min="1" max="1" width="42" customWidth="1"/>
    <col min="2" max="2" width="42.85546875" customWidth="1"/>
    <col min="3" max="4" width="27.42578125" customWidth="1"/>
    <col min="5" max="5" width="15" customWidth="1"/>
    <col min="6" max="6" width="39.28515625" customWidth="1"/>
    <col min="7" max="7" width="12.28515625" customWidth="1"/>
    <col min="8" max="8" width="9.28515625" style="230" customWidth="1"/>
    <col min="9" max="9" width="11.140625" customWidth="1"/>
    <col min="10" max="10" width="10.5703125" style="230" customWidth="1"/>
    <col min="12" max="12" width="9.28515625" style="230" customWidth="1"/>
    <col min="14" max="14" width="8.7109375" style="230" customWidth="1"/>
    <col min="15" max="15" width="11.85546875" customWidth="1"/>
    <col min="16" max="16" width="10.42578125" style="230" customWidth="1"/>
    <col min="17" max="17" width="28.140625" customWidth="1"/>
    <col min="18" max="18" width="14.140625" customWidth="1"/>
    <col min="19" max="19" width="19.7109375" customWidth="1"/>
    <col min="20" max="20" width="14.140625" customWidth="1"/>
    <col min="21" max="21" width="17" customWidth="1"/>
  </cols>
  <sheetData>
    <row r="1" spans="1:21" ht="18.75" x14ac:dyDescent="0.25">
      <c r="B1" s="278"/>
      <c r="C1" s="278"/>
      <c r="D1" s="278"/>
      <c r="E1" s="278"/>
      <c r="F1" s="278"/>
      <c r="G1" s="278" t="s">
        <v>1406</v>
      </c>
      <c r="J1" s="278"/>
      <c r="K1" s="278"/>
      <c r="L1" s="278"/>
      <c r="M1" s="278"/>
      <c r="N1" s="278"/>
      <c r="O1" s="278"/>
      <c r="P1" s="278"/>
      <c r="Q1" s="278"/>
      <c r="R1" s="278"/>
      <c r="S1" s="278"/>
      <c r="T1" s="278"/>
      <c r="U1" s="278"/>
    </row>
    <row r="2" spans="1:21" ht="18.75" x14ac:dyDescent="0.25">
      <c r="A2" s="265" t="s">
        <v>1347</v>
      </c>
      <c r="B2" s="278"/>
      <c r="C2" s="278"/>
      <c r="D2" s="278"/>
      <c r="E2" s="278"/>
      <c r="F2" s="278"/>
      <c r="G2" s="278"/>
      <c r="J2" s="278"/>
      <c r="K2" s="278"/>
      <c r="L2" s="278"/>
      <c r="M2" s="278"/>
      <c r="N2" s="278"/>
      <c r="O2" s="278"/>
      <c r="P2" s="278"/>
      <c r="Q2" s="278"/>
      <c r="R2" s="278"/>
      <c r="S2" s="278"/>
      <c r="T2" s="278"/>
      <c r="U2" s="278"/>
    </row>
    <row r="3" spans="1:21" x14ac:dyDescent="0.25">
      <c r="A3" s="813" t="s">
        <v>1407</v>
      </c>
      <c r="B3" s="813"/>
      <c r="C3" s="813"/>
      <c r="D3" s="813"/>
      <c r="E3" s="813"/>
      <c r="F3" s="813"/>
      <c r="G3" s="813"/>
      <c r="H3" s="813"/>
      <c r="I3" s="813"/>
      <c r="J3" s="813"/>
      <c r="K3" s="813"/>
      <c r="L3" s="813"/>
      <c r="M3" s="813"/>
      <c r="N3" s="813"/>
      <c r="O3" s="813"/>
      <c r="P3" s="813"/>
      <c r="Q3" s="813"/>
      <c r="R3" s="813"/>
      <c r="S3" s="813"/>
      <c r="T3" s="813"/>
      <c r="U3" s="813"/>
    </row>
    <row r="4" spans="1:21" ht="15" customHeight="1" x14ac:dyDescent="0.25">
      <c r="A4" s="750" t="s">
        <v>97</v>
      </c>
      <c r="B4" s="749" t="s">
        <v>111</v>
      </c>
      <c r="C4" s="742" t="s">
        <v>86</v>
      </c>
      <c r="D4" s="742" t="s">
        <v>87</v>
      </c>
      <c r="E4" s="742" t="s">
        <v>392</v>
      </c>
      <c r="F4" s="742" t="s">
        <v>88</v>
      </c>
      <c r="G4" s="740" t="s">
        <v>100</v>
      </c>
      <c r="H4" s="745"/>
      <c r="I4" s="745"/>
      <c r="J4" s="745"/>
      <c r="K4" s="745"/>
      <c r="L4" s="745"/>
      <c r="M4" s="745"/>
      <c r="N4" s="741"/>
      <c r="O4" s="752" t="s">
        <v>101</v>
      </c>
      <c r="P4" s="753"/>
      <c r="Q4" s="749" t="s">
        <v>102</v>
      </c>
      <c r="R4" s="749" t="s">
        <v>103</v>
      </c>
      <c r="S4" s="749" t="s">
        <v>110</v>
      </c>
      <c r="T4" s="749" t="s">
        <v>109</v>
      </c>
      <c r="U4" s="746" t="s">
        <v>89</v>
      </c>
    </row>
    <row r="5" spans="1:21" ht="15" customHeight="1" x14ac:dyDescent="0.25">
      <c r="A5" s="750"/>
      <c r="B5" s="750"/>
      <c r="C5" s="743"/>
      <c r="D5" s="743"/>
      <c r="E5" s="743"/>
      <c r="F5" s="743"/>
      <c r="G5" s="740" t="s">
        <v>104</v>
      </c>
      <c r="H5" s="741"/>
      <c r="I5" s="740" t="s">
        <v>105</v>
      </c>
      <c r="J5" s="741"/>
      <c r="K5" s="740" t="s">
        <v>106</v>
      </c>
      <c r="L5" s="741"/>
      <c r="M5" s="740" t="s">
        <v>107</v>
      </c>
      <c r="N5" s="741"/>
      <c r="O5" s="754"/>
      <c r="P5" s="755"/>
      <c r="Q5" s="750"/>
      <c r="R5" s="750"/>
      <c r="S5" s="750"/>
      <c r="T5" s="750"/>
      <c r="U5" s="747"/>
    </row>
    <row r="6" spans="1:21" ht="25.5" x14ac:dyDescent="0.25">
      <c r="A6" s="751"/>
      <c r="B6" s="751"/>
      <c r="C6" s="744"/>
      <c r="D6" s="744"/>
      <c r="E6" s="744"/>
      <c r="F6" s="744"/>
      <c r="G6" s="412" t="s">
        <v>108</v>
      </c>
      <c r="H6" s="412" t="s">
        <v>12</v>
      </c>
      <c r="I6" s="412" t="s">
        <v>108</v>
      </c>
      <c r="J6" s="412" t="s">
        <v>12</v>
      </c>
      <c r="K6" s="412" t="s">
        <v>108</v>
      </c>
      <c r="L6" s="412" t="s">
        <v>12</v>
      </c>
      <c r="M6" s="412" t="s">
        <v>108</v>
      </c>
      <c r="N6" s="412" t="s">
        <v>12</v>
      </c>
      <c r="O6" s="412" t="s">
        <v>108</v>
      </c>
      <c r="P6" s="412" t="s">
        <v>12</v>
      </c>
      <c r="Q6" s="751"/>
      <c r="R6" s="751"/>
      <c r="S6" s="751"/>
      <c r="T6" s="751"/>
      <c r="U6" s="748"/>
    </row>
    <row r="7" spans="1:21" s="349"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91.5" customHeight="1" x14ac:dyDescent="0.25">
      <c r="A8" s="818" t="s">
        <v>1407</v>
      </c>
      <c r="B8" s="818" t="s">
        <v>1408</v>
      </c>
      <c r="C8" s="756" t="s">
        <v>1613</v>
      </c>
      <c r="D8" s="246" t="s">
        <v>1614</v>
      </c>
      <c r="E8" s="274">
        <v>9.01</v>
      </c>
      <c r="F8" s="565" t="s">
        <v>1577</v>
      </c>
      <c r="G8" s="513">
        <v>1</v>
      </c>
      <c r="H8" s="343"/>
      <c r="I8" s="275"/>
      <c r="J8" s="343"/>
      <c r="K8" s="275"/>
      <c r="L8" s="343"/>
      <c r="M8" s="275"/>
      <c r="N8" s="343"/>
      <c r="O8" s="513">
        <f t="shared" ref="O8:P8" si="0">G8+I8+K8+M8</f>
        <v>1</v>
      </c>
      <c r="P8" s="376">
        <f t="shared" si="0"/>
        <v>0</v>
      </c>
      <c r="Q8" s="71" t="s">
        <v>2309</v>
      </c>
      <c r="R8" s="801" t="s">
        <v>2352</v>
      </c>
      <c r="S8" s="801" t="s">
        <v>2311</v>
      </c>
      <c r="T8" s="801" t="s">
        <v>1730</v>
      </c>
      <c r="U8" s="801" t="s">
        <v>2310</v>
      </c>
    </row>
    <row r="9" spans="1:21" ht="93" customHeight="1" x14ac:dyDescent="0.25">
      <c r="A9" s="819"/>
      <c r="B9" s="819"/>
      <c r="C9" s="758"/>
      <c r="D9" s="246" t="s">
        <v>1615</v>
      </c>
      <c r="E9" s="587">
        <v>9.02</v>
      </c>
      <c r="F9" s="565" t="s">
        <v>1537</v>
      </c>
      <c r="G9" s="275"/>
      <c r="H9" s="343"/>
      <c r="I9" s="513">
        <v>0.33300000000000002</v>
      </c>
      <c r="J9" s="343"/>
      <c r="K9" s="513">
        <v>0.33300000000000002</v>
      </c>
      <c r="L9" s="343"/>
      <c r="M9" s="513">
        <v>0.33</v>
      </c>
      <c r="N9" s="343"/>
      <c r="O9" s="513">
        <f t="shared" ref="O9:O12" si="1">G9+I9+K9+M9</f>
        <v>0.996</v>
      </c>
      <c r="P9" s="376">
        <f t="shared" ref="P9:P12" si="2">H9+J9+L9+N9</f>
        <v>0</v>
      </c>
      <c r="Q9" s="71" t="s">
        <v>1616</v>
      </c>
      <c r="R9" s="802"/>
      <c r="S9" s="802"/>
      <c r="T9" s="802"/>
      <c r="U9" s="802"/>
    </row>
    <row r="10" spans="1:21" ht="15.75" hidden="1" x14ac:dyDescent="0.25">
      <c r="A10" s="819"/>
      <c r="B10" s="819"/>
      <c r="C10" s="274"/>
      <c r="D10" s="274"/>
      <c r="E10" s="274"/>
      <c r="F10" s="275"/>
      <c r="G10" s="275"/>
      <c r="H10" s="343"/>
      <c r="I10" s="275"/>
      <c r="J10" s="343"/>
      <c r="K10" s="275"/>
      <c r="L10" s="343"/>
      <c r="M10" s="275"/>
      <c r="N10" s="343"/>
      <c r="O10" s="375">
        <f t="shared" si="1"/>
        <v>0</v>
      </c>
      <c r="P10" s="376">
        <f t="shared" si="2"/>
        <v>0</v>
      </c>
      <c r="Q10" s="275"/>
      <c r="R10" s="275"/>
      <c r="S10" s="275"/>
      <c r="T10" s="275"/>
      <c r="U10" s="275"/>
    </row>
    <row r="11" spans="1:21" ht="15.75" hidden="1" x14ac:dyDescent="0.25">
      <c r="A11" s="819"/>
      <c r="B11" s="819"/>
      <c r="C11" s="274"/>
      <c r="D11" s="274"/>
      <c r="E11" s="274"/>
      <c r="F11" s="275"/>
      <c r="G11" s="275"/>
      <c r="H11" s="343"/>
      <c r="I11" s="275"/>
      <c r="J11" s="343"/>
      <c r="K11" s="275"/>
      <c r="L11" s="343"/>
      <c r="M11" s="275"/>
      <c r="N11" s="343"/>
      <c r="O11" s="375">
        <f t="shared" si="1"/>
        <v>0</v>
      </c>
      <c r="P11" s="376">
        <f t="shared" si="2"/>
        <v>0</v>
      </c>
      <c r="Q11" s="275"/>
      <c r="R11" s="275"/>
      <c r="S11" s="275"/>
      <c r="T11" s="275"/>
      <c r="U11" s="275"/>
    </row>
    <row r="12" spans="1:21" ht="86.25" hidden="1" customHeight="1" x14ac:dyDescent="0.25">
      <c r="A12" s="819"/>
      <c r="B12" s="819"/>
      <c r="C12" s="274"/>
      <c r="D12" s="274"/>
      <c r="E12" s="274"/>
      <c r="F12" s="275"/>
      <c r="G12" s="275"/>
      <c r="H12" s="343"/>
      <c r="I12" s="275"/>
      <c r="J12" s="343"/>
      <c r="K12" s="275"/>
      <c r="L12" s="343"/>
      <c r="M12" s="275"/>
      <c r="N12" s="343"/>
      <c r="O12" s="375">
        <f t="shared" si="1"/>
        <v>0</v>
      </c>
      <c r="P12" s="376">
        <f t="shared" si="2"/>
        <v>0</v>
      </c>
      <c r="Q12" s="275"/>
      <c r="R12" s="275"/>
      <c r="S12" s="275"/>
      <c r="T12" s="275"/>
      <c r="U12" s="275"/>
    </row>
    <row r="13" spans="1:21" ht="15.75" x14ac:dyDescent="0.25">
      <c r="A13" s="286"/>
      <c r="B13" s="287"/>
      <c r="C13" s="286" t="s">
        <v>1405</v>
      </c>
      <c r="D13" s="287"/>
      <c r="E13" s="287"/>
      <c r="F13" s="288"/>
      <c r="G13" s="276">
        <f t="shared" ref="G13:P13" si="3">SUM(G8:G12)</f>
        <v>1</v>
      </c>
      <c r="H13" s="277">
        <f t="shared" si="3"/>
        <v>0</v>
      </c>
      <c r="I13" s="276">
        <f t="shared" si="3"/>
        <v>0.33300000000000002</v>
      </c>
      <c r="J13" s="277">
        <f t="shared" si="3"/>
        <v>0</v>
      </c>
      <c r="K13" s="276">
        <f t="shared" si="3"/>
        <v>0.33300000000000002</v>
      </c>
      <c r="L13" s="277">
        <f t="shared" si="3"/>
        <v>0</v>
      </c>
      <c r="M13" s="276">
        <f t="shared" si="3"/>
        <v>0.33</v>
      </c>
      <c r="N13" s="277">
        <f t="shared" si="3"/>
        <v>0</v>
      </c>
      <c r="O13" s="277">
        <f t="shared" si="3"/>
        <v>1.996</v>
      </c>
      <c r="P13" s="277">
        <f t="shared" si="3"/>
        <v>0</v>
      </c>
      <c r="Q13" s="259"/>
      <c r="R13" s="259"/>
      <c r="S13" s="259"/>
      <c r="T13" s="259"/>
      <c r="U13" s="259"/>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sheetData>
  <mergeCells count="25">
    <mergeCell ref="A8:A12"/>
    <mergeCell ref="Q4:Q6"/>
    <mergeCell ref="R4:R6"/>
    <mergeCell ref="T8:T9"/>
    <mergeCell ref="S4:S6"/>
    <mergeCell ref="C8:C9"/>
    <mergeCell ref="R8:R9"/>
    <mergeCell ref="S8:S9"/>
    <mergeCell ref="M5:N5"/>
    <mergeCell ref="U8:U9"/>
    <mergeCell ref="A3:U3"/>
    <mergeCell ref="A4:A6"/>
    <mergeCell ref="B4:B6"/>
    <mergeCell ref="C4:C6"/>
    <mergeCell ref="D4:D6"/>
    <mergeCell ref="E4:E6"/>
    <mergeCell ref="F4:F6"/>
    <mergeCell ref="G4:N4"/>
    <mergeCell ref="O4:P5"/>
    <mergeCell ref="T4:T6"/>
    <mergeCell ref="U4:U6"/>
    <mergeCell ref="G5:H5"/>
    <mergeCell ref="I5:J5"/>
    <mergeCell ref="K5:L5"/>
    <mergeCell ref="B8:B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zoomScale="62" zoomScaleNormal="62" workbookViewId="0">
      <pane ySplit="6" topLeftCell="A15" activePane="bottomLeft" state="frozen"/>
      <selection activeCell="A7" sqref="A7"/>
      <selection pane="bottomLeft" activeCell="C19" sqref="C19:D21"/>
    </sheetView>
  </sheetViews>
  <sheetFormatPr baseColWidth="10" defaultRowHeight="15" x14ac:dyDescent="0.25"/>
  <cols>
    <col min="1" max="1" width="31.140625" style="349" customWidth="1"/>
    <col min="2" max="2" width="45" style="349" customWidth="1"/>
    <col min="3" max="3" width="27.42578125" style="349" customWidth="1"/>
    <col min="4" max="4" width="30.140625" style="349" customWidth="1"/>
    <col min="5" max="5" width="15.28515625" style="349" hidden="1" customWidth="1"/>
    <col min="6" max="6" width="47.42578125" style="349" hidden="1" customWidth="1"/>
    <col min="7" max="7" width="22.140625" style="349" customWidth="1"/>
    <col min="8" max="8" width="19" style="230" customWidth="1"/>
    <col min="9" max="9" width="17.85546875" style="349" customWidth="1"/>
    <col min="10" max="10" width="17.5703125" style="230" customWidth="1"/>
    <col min="11" max="11" width="22" style="349" customWidth="1"/>
    <col min="12" max="12" width="14.42578125" style="230" customWidth="1"/>
    <col min="13" max="13" width="17.140625" style="349" customWidth="1"/>
    <col min="14" max="14" width="16.42578125" style="230" customWidth="1"/>
    <col min="15" max="15" width="19.28515625" style="349" customWidth="1"/>
    <col min="16" max="16" width="19.28515625" style="230" customWidth="1"/>
    <col min="17" max="17" width="28" style="349" customWidth="1"/>
    <col min="18" max="18" width="20.5703125" style="349" customWidth="1"/>
    <col min="19" max="19" width="24.28515625" style="349" customWidth="1"/>
    <col min="20" max="20" width="21.5703125" style="349" customWidth="1"/>
    <col min="21" max="21" width="24.42578125" style="349" customWidth="1"/>
    <col min="22" max="16384" width="11.42578125" style="349"/>
  </cols>
  <sheetData>
    <row r="1" spans="1:21" ht="18.75" x14ac:dyDescent="0.25">
      <c r="B1" s="278"/>
      <c r="C1" s="278"/>
      <c r="D1" s="278"/>
      <c r="E1" s="278"/>
      <c r="F1" s="278"/>
      <c r="G1" s="278" t="s">
        <v>1452</v>
      </c>
      <c r="J1" s="278"/>
      <c r="K1" s="278"/>
      <c r="L1" s="278"/>
      <c r="M1" s="278"/>
      <c r="N1" s="278"/>
      <c r="O1" s="278"/>
      <c r="P1" s="278"/>
      <c r="Q1" s="278"/>
      <c r="R1" s="278"/>
      <c r="S1" s="278"/>
      <c r="T1" s="278"/>
      <c r="U1" s="278"/>
    </row>
    <row r="2" spans="1:21" ht="18.75" x14ac:dyDescent="0.25">
      <c r="A2" s="265" t="s">
        <v>1347</v>
      </c>
      <c r="B2" s="278"/>
      <c r="C2" s="278"/>
      <c r="D2" s="278"/>
      <c r="E2" s="278"/>
      <c r="F2" s="278"/>
      <c r="G2" s="278"/>
      <c r="J2" s="278"/>
      <c r="K2" s="278"/>
      <c r="L2" s="278"/>
      <c r="M2" s="278"/>
      <c r="N2" s="278"/>
      <c r="O2" s="278"/>
      <c r="P2" s="278"/>
      <c r="Q2" s="278"/>
      <c r="R2" s="278"/>
      <c r="S2" s="278"/>
      <c r="T2" s="278"/>
      <c r="U2" s="278"/>
    </row>
    <row r="3" spans="1:21" x14ac:dyDescent="0.25">
      <c r="A3" s="813" t="s">
        <v>1451</v>
      </c>
      <c r="B3" s="813"/>
      <c r="C3" s="813"/>
      <c r="D3" s="813"/>
      <c r="E3" s="813"/>
      <c r="F3" s="813"/>
      <c r="G3" s="813"/>
      <c r="H3" s="813"/>
      <c r="I3" s="813"/>
      <c r="J3" s="813"/>
      <c r="K3" s="813"/>
      <c r="L3" s="813"/>
      <c r="M3" s="813"/>
      <c r="N3" s="813"/>
      <c r="O3" s="813"/>
      <c r="P3" s="813"/>
      <c r="Q3" s="813"/>
      <c r="R3" s="813"/>
      <c r="S3" s="813"/>
      <c r="T3" s="813"/>
      <c r="U3" s="813"/>
    </row>
    <row r="4" spans="1:21" ht="15" customHeight="1" x14ac:dyDescent="0.25">
      <c r="A4" s="750" t="s">
        <v>97</v>
      </c>
      <c r="B4" s="749" t="s">
        <v>111</v>
      </c>
      <c r="C4" s="742" t="s">
        <v>86</v>
      </c>
      <c r="D4" s="742" t="s">
        <v>87</v>
      </c>
      <c r="E4" s="742" t="s">
        <v>392</v>
      </c>
      <c r="F4" s="742" t="s">
        <v>88</v>
      </c>
      <c r="G4" s="740" t="s">
        <v>100</v>
      </c>
      <c r="H4" s="745"/>
      <c r="I4" s="745"/>
      <c r="J4" s="745"/>
      <c r="K4" s="745"/>
      <c r="L4" s="745"/>
      <c r="M4" s="745"/>
      <c r="N4" s="741"/>
      <c r="O4" s="752" t="s">
        <v>101</v>
      </c>
      <c r="P4" s="753"/>
      <c r="Q4" s="749" t="s">
        <v>102</v>
      </c>
      <c r="R4" s="749" t="s">
        <v>103</v>
      </c>
      <c r="S4" s="749" t="s">
        <v>110</v>
      </c>
      <c r="T4" s="749" t="s">
        <v>109</v>
      </c>
      <c r="U4" s="824" t="s">
        <v>89</v>
      </c>
    </row>
    <row r="5" spans="1:21" ht="15" customHeight="1" x14ac:dyDescent="0.25">
      <c r="A5" s="750"/>
      <c r="B5" s="750"/>
      <c r="C5" s="743"/>
      <c r="D5" s="743"/>
      <c r="E5" s="743"/>
      <c r="F5" s="743"/>
      <c r="G5" s="740" t="s">
        <v>104</v>
      </c>
      <c r="H5" s="741"/>
      <c r="I5" s="740" t="s">
        <v>105</v>
      </c>
      <c r="J5" s="741"/>
      <c r="K5" s="740" t="s">
        <v>106</v>
      </c>
      <c r="L5" s="741"/>
      <c r="M5" s="740" t="s">
        <v>107</v>
      </c>
      <c r="N5" s="741"/>
      <c r="O5" s="754"/>
      <c r="P5" s="755"/>
      <c r="Q5" s="750"/>
      <c r="R5" s="750"/>
      <c r="S5" s="750"/>
      <c r="T5" s="750"/>
      <c r="U5" s="825"/>
    </row>
    <row r="6" spans="1:21" ht="25.5" x14ac:dyDescent="0.25">
      <c r="A6" s="751"/>
      <c r="B6" s="751"/>
      <c r="C6" s="744"/>
      <c r="D6" s="744"/>
      <c r="E6" s="744"/>
      <c r="F6" s="744"/>
      <c r="G6" s="412" t="s">
        <v>108</v>
      </c>
      <c r="H6" s="412" t="s">
        <v>12</v>
      </c>
      <c r="I6" s="412" t="s">
        <v>108</v>
      </c>
      <c r="J6" s="412" t="s">
        <v>12</v>
      </c>
      <c r="K6" s="412" t="s">
        <v>108</v>
      </c>
      <c r="L6" s="412" t="s">
        <v>12</v>
      </c>
      <c r="M6" s="412" t="s">
        <v>108</v>
      </c>
      <c r="N6" s="412" t="s">
        <v>12</v>
      </c>
      <c r="O6" s="412" t="s">
        <v>108</v>
      </c>
      <c r="P6" s="412" t="s">
        <v>12</v>
      </c>
      <c r="Q6" s="751"/>
      <c r="R6" s="751"/>
      <c r="S6" s="751"/>
      <c r="T6" s="751"/>
      <c r="U6" s="826"/>
    </row>
    <row r="7" spans="1:2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116.25" customHeight="1" x14ac:dyDescent="0.25">
      <c r="A8" s="818" t="s">
        <v>1445</v>
      </c>
      <c r="B8" s="814" t="s">
        <v>1443</v>
      </c>
      <c r="C8" s="815" t="s">
        <v>1582</v>
      </c>
      <c r="D8" s="275" t="s">
        <v>1578</v>
      </c>
      <c r="E8" s="474">
        <v>10.01</v>
      </c>
      <c r="F8" s="511" t="s">
        <v>1830</v>
      </c>
      <c r="G8" s="513">
        <v>0.25</v>
      </c>
      <c r="H8" s="343"/>
      <c r="I8" s="513">
        <v>0.25</v>
      </c>
      <c r="J8" s="343"/>
      <c r="K8" s="513">
        <v>0.25</v>
      </c>
      <c r="L8" s="343"/>
      <c r="M8" s="513">
        <v>0.25</v>
      </c>
      <c r="N8" s="343"/>
      <c r="O8" s="513">
        <f t="shared" ref="O8:O12" si="0">G8+I8+K8+M8</f>
        <v>1</v>
      </c>
      <c r="P8" s="376">
        <f t="shared" ref="P8:P12" si="1">H8+J8+L8+N8</f>
        <v>0</v>
      </c>
      <c r="Q8" s="756" t="s">
        <v>2353</v>
      </c>
      <c r="R8" s="756" t="s">
        <v>2354</v>
      </c>
      <c r="S8" s="756" t="s">
        <v>2355</v>
      </c>
      <c r="T8" s="756" t="s">
        <v>2360</v>
      </c>
      <c r="U8" s="275" t="s">
        <v>2356</v>
      </c>
    </row>
    <row r="9" spans="1:21" ht="97.5" customHeight="1" x14ac:dyDescent="0.25">
      <c r="A9" s="819"/>
      <c r="B9" s="814"/>
      <c r="C9" s="817"/>
      <c r="D9" s="275" t="s">
        <v>1579</v>
      </c>
      <c r="E9" s="475">
        <v>10.02</v>
      </c>
      <c r="F9" s="518" t="s">
        <v>1831</v>
      </c>
      <c r="G9" s="519">
        <v>0.25</v>
      </c>
      <c r="H9" s="520"/>
      <c r="I9" s="519">
        <v>0.25</v>
      </c>
      <c r="J9" s="520"/>
      <c r="K9" s="519">
        <v>0.25</v>
      </c>
      <c r="L9" s="520"/>
      <c r="M9" s="519">
        <v>0.25</v>
      </c>
      <c r="N9" s="520"/>
      <c r="O9" s="513">
        <f t="shared" si="0"/>
        <v>1</v>
      </c>
      <c r="P9" s="376">
        <f t="shared" si="1"/>
        <v>0</v>
      </c>
      <c r="Q9" s="758"/>
      <c r="R9" s="758"/>
      <c r="S9" s="758"/>
      <c r="T9" s="758"/>
      <c r="U9" s="275" t="s">
        <v>2357</v>
      </c>
    </row>
    <row r="10" spans="1:21" ht="69.75" customHeight="1" x14ac:dyDescent="0.25">
      <c r="A10" s="819"/>
      <c r="B10" s="814" t="s">
        <v>1450</v>
      </c>
      <c r="C10" s="756" t="s">
        <v>1580</v>
      </c>
      <c r="D10" s="756" t="s">
        <v>1581</v>
      </c>
      <c r="E10" s="474">
        <v>10.029999999999999</v>
      </c>
      <c r="F10" s="511" t="s">
        <v>1832</v>
      </c>
      <c r="G10" s="513">
        <v>0.5</v>
      </c>
      <c r="H10" s="343"/>
      <c r="I10" s="513">
        <v>0.5</v>
      </c>
      <c r="J10" s="343"/>
      <c r="K10" s="275"/>
      <c r="L10" s="343"/>
      <c r="M10" s="275"/>
      <c r="N10" s="343"/>
      <c r="O10" s="513">
        <f t="shared" si="0"/>
        <v>1</v>
      </c>
      <c r="P10" s="376">
        <f t="shared" si="1"/>
        <v>0</v>
      </c>
      <c r="Q10" s="756" t="s">
        <v>2358</v>
      </c>
      <c r="R10" s="756" t="s">
        <v>2365</v>
      </c>
      <c r="S10" s="756" t="s">
        <v>2359</v>
      </c>
      <c r="T10" s="756" t="s">
        <v>2364</v>
      </c>
      <c r="U10" s="756" t="s">
        <v>2378</v>
      </c>
    </row>
    <row r="11" spans="1:21" ht="57.75" customHeight="1" x14ac:dyDescent="0.25">
      <c r="A11" s="819"/>
      <c r="B11" s="814"/>
      <c r="C11" s="758"/>
      <c r="D11" s="758"/>
      <c r="E11" s="475">
        <v>10.039999999999999</v>
      </c>
      <c r="F11" s="518" t="s">
        <v>1833</v>
      </c>
      <c r="G11" s="521"/>
      <c r="H11" s="520"/>
      <c r="I11" s="521"/>
      <c r="J11" s="520"/>
      <c r="K11" s="519">
        <v>0.5</v>
      </c>
      <c r="L11" s="520"/>
      <c r="M11" s="519">
        <v>0.5</v>
      </c>
      <c r="N11" s="520"/>
      <c r="O11" s="513">
        <f t="shared" si="0"/>
        <v>1</v>
      </c>
      <c r="P11" s="376">
        <f t="shared" si="1"/>
        <v>0</v>
      </c>
      <c r="Q11" s="758"/>
      <c r="R11" s="758"/>
      <c r="S11" s="758"/>
      <c r="T11" s="758"/>
      <c r="U11" s="757"/>
    </row>
    <row r="12" spans="1:21" ht="121.5" customHeight="1" x14ac:dyDescent="0.25">
      <c r="A12" s="819"/>
      <c r="B12" s="474" t="s">
        <v>1444</v>
      </c>
      <c r="C12" s="275" t="s">
        <v>1583</v>
      </c>
      <c r="D12" s="275" t="s">
        <v>1584</v>
      </c>
      <c r="E12" s="474">
        <v>10.050000000000001</v>
      </c>
      <c r="F12" s="511" t="s">
        <v>1834</v>
      </c>
      <c r="G12" s="513">
        <v>0.25</v>
      </c>
      <c r="H12" s="343"/>
      <c r="I12" s="513">
        <v>0.25</v>
      </c>
      <c r="J12" s="343"/>
      <c r="K12" s="513">
        <v>0.25</v>
      </c>
      <c r="L12" s="343"/>
      <c r="M12" s="513">
        <v>0.25</v>
      </c>
      <c r="N12" s="343"/>
      <c r="O12" s="513">
        <f t="shared" si="0"/>
        <v>1</v>
      </c>
      <c r="P12" s="376">
        <f t="shared" si="1"/>
        <v>0</v>
      </c>
      <c r="Q12" s="275" t="s">
        <v>2361</v>
      </c>
      <c r="R12" s="275" t="s">
        <v>2362</v>
      </c>
      <c r="S12" s="275" t="s">
        <v>2363</v>
      </c>
      <c r="T12" s="275" t="s">
        <v>2366</v>
      </c>
      <c r="U12" s="757"/>
    </row>
    <row r="13" spans="1:21" ht="63.75" customHeight="1" x14ac:dyDescent="0.25">
      <c r="A13" s="819"/>
      <c r="B13" s="818" t="s">
        <v>1446</v>
      </c>
      <c r="C13" s="815" t="s">
        <v>1589</v>
      </c>
      <c r="D13" s="275" t="s">
        <v>1585</v>
      </c>
      <c r="E13" s="475">
        <v>10.06</v>
      </c>
      <c r="F13" s="511" t="s">
        <v>1835</v>
      </c>
      <c r="G13" s="275">
        <v>1</v>
      </c>
      <c r="H13" s="343"/>
      <c r="I13" s="275"/>
      <c r="J13" s="343"/>
      <c r="K13" s="345"/>
      <c r="L13" s="343"/>
      <c r="M13" s="275"/>
      <c r="N13" s="343"/>
      <c r="O13" s="623">
        <f t="shared" ref="O13:P13" si="2">G13+I13+K13+M13</f>
        <v>1</v>
      </c>
      <c r="P13" s="376">
        <f t="shared" si="2"/>
        <v>0</v>
      </c>
      <c r="Q13" s="756" t="s">
        <v>2367</v>
      </c>
      <c r="R13" s="756" t="s">
        <v>2368</v>
      </c>
      <c r="S13" s="756" t="s">
        <v>2369</v>
      </c>
      <c r="T13" s="756" t="s">
        <v>2370</v>
      </c>
      <c r="U13" s="757"/>
    </row>
    <row r="14" spans="1:21" ht="63" x14ac:dyDescent="0.25">
      <c r="A14" s="819"/>
      <c r="B14" s="819"/>
      <c r="C14" s="816"/>
      <c r="D14" s="275" t="s">
        <v>1586</v>
      </c>
      <c r="E14" s="474">
        <v>10.07</v>
      </c>
      <c r="F14" s="511" t="s">
        <v>1836</v>
      </c>
      <c r="G14" s="275"/>
      <c r="H14" s="343"/>
      <c r="I14" s="275">
        <v>1</v>
      </c>
      <c r="J14" s="343"/>
      <c r="K14" s="345"/>
      <c r="L14" s="343"/>
      <c r="M14" s="275"/>
      <c r="N14" s="343"/>
      <c r="O14" s="623">
        <f t="shared" ref="O14:O21" si="3">G14+I14+K14+M14</f>
        <v>1</v>
      </c>
      <c r="P14" s="376">
        <f t="shared" ref="P14:P21" si="4">H14+J14+L14+N14</f>
        <v>0</v>
      </c>
      <c r="Q14" s="757"/>
      <c r="R14" s="757"/>
      <c r="S14" s="757"/>
      <c r="T14" s="757"/>
      <c r="U14" s="757"/>
    </row>
    <row r="15" spans="1:21" ht="64.5" customHeight="1" x14ac:dyDescent="0.25">
      <c r="A15" s="819"/>
      <c r="B15" s="819"/>
      <c r="C15" s="816"/>
      <c r="D15" s="275" t="s">
        <v>1587</v>
      </c>
      <c r="E15" s="475">
        <v>10.08</v>
      </c>
      <c r="F15" s="511" t="s">
        <v>1837</v>
      </c>
      <c r="G15" s="513">
        <v>1</v>
      </c>
      <c r="H15" s="343"/>
      <c r="I15" s="275"/>
      <c r="J15" s="343"/>
      <c r="K15" s="345"/>
      <c r="L15" s="343"/>
      <c r="M15" s="275"/>
      <c r="N15" s="343"/>
      <c r="O15" s="513">
        <f t="shared" si="3"/>
        <v>1</v>
      </c>
      <c r="P15" s="376">
        <f t="shared" si="4"/>
        <v>0</v>
      </c>
      <c r="Q15" s="757"/>
      <c r="R15" s="757"/>
      <c r="S15" s="757"/>
      <c r="T15" s="757"/>
      <c r="U15" s="757"/>
    </row>
    <row r="16" spans="1:21" ht="52.5" customHeight="1" x14ac:dyDescent="0.25">
      <c r="A16" s="819"/>
      <c r="B16" s="819"/>
      <c r="C16" s="817"/>
      <c r="D16" s="275" t="s">
        <v>1588</v>
      </c>
      <c r="E16" s="474">
        <v>10.09</v>
      </c>
      <c r="F16" s="511" t="s">
        <v>1838</v>
      </c>
      <c r="G16" s="275"/>
      <c r="H16" s="343"/>
      <c r="I16" s="513">
        <v>1</v>
      </c>
      <c r="J16" s="343"/>
      <c r="K16" s="345"/>
      <c r="L16" s="343"/>
      <c r="M16" s="275"/>
      <c r="N16" s="343"/>
      <c r="O16" s="513">
        <f t="shared" si="3"/>
        <v>1</v>
      </c>
      <c r="P16" s="376">
        <f t="shared" si="4"/>
        <v>0</v>
      </c>
      <c r="Q16" s="758"/>
      <c r="R16" s="758"/>
      <c r="S16" s="758"/>
      <c r="T16" s="758"/>
      <c r="U16" s="757"/>
    </row>
    <row r="17" spans="1:21" ht="175.5" hidden="1" customHeight="1" x14ac:dyDescent="0.25">
      <c r="A17" s="819"/>
      <c r="B17" s="475" t="s">
        <v>1447</v>
      </c>
      <c r="C17" s="275"/>
      <c r="D17" s="275"/>
      <c r="E17" s="522"/>
      <c r="F17" s="491"/>
      <c r="G17" s="275"/>
      <c r="H17" s="343"/>
      <c r="I17" s="275"/>
      <c r="J17" s="343"/>
      <c r="K17" s="513"/>
      <c r="L17" s="343"/>
      <c r="M17" s="513"/>
      <c r="N17" s="343"/>
      <c r="O17" s="377"/>
      <c r="P17" s="376"/>
      <c r="Q17" s="275"/>
      <c r="R17" s="275"/>
      <c r="S17" s="275"/>
      <c r="T17" s="275"/>
      <c r="U17" s="757"/>
    </row>
    <row r="18" spans="1:21" ht="145.5" customHeight="1" x14ac:dyDescent="0.25">
      <c r="A18" s="819"/>
      <c r="B18" s="474" t="s">
        <v>1448</v>
      </c>
      <c r="C18" s="275" t="s">
        <v>1590</v>
      </c>
      <c r="D18" s="275" t="s">
        <v>1591</v>
      </c>
      <c r="E18" s="474">
        <v>10.11</v>
      </c>
      <c r="F18" s="511" t="s">
        <v>1839</v>
      </c>
      <c r="G18" s="513">
        <v>0.25</v>
      </c>
      <c r="H18" s="343"/>
      <c r="I18" s="513">
        <v>0.25</v>
      </c>
      <c r="J18" s="343"/>
      <c r="K18" s="513">
        <v>0.25</v>
      </c>
      <c r="L18" s="343"/>
      <c r="M18" s="513">
        <v>0.25</v>
      </c>
      <c r="N18" s="343"/>
      <c r="O18" s="513">
        <f t="shared" si="3"/>
        <v>1</v>
      </c>
      <c r="P18" s="376">
        <f t="shared" si="4"/>
        <v>0</v>
      </c>
      <c r="Q18" s="275" t="s">
        <v>2371</v>
      </c>
      <c r="R18" s="275" t="s">
        <v>2372</v>
      </c>
      <c r="S18" s="275" t="s">
        <v>2373</v>
      </c>
      <c r="T18" s="275" t="s">
        <v>2374</v>
      </c>
      <c r="U18" s="757"/>
    </row>
    <row r="19" spans="1:21" ht="42" customHeight="1" x14ac:dyDescent="0.25">
      <c r="A19" s="819"/>
      <c r="B19" s="814" t="s">
        <v>1449</v>
      </c>
      <c r="C19" s="756" t="s">
        <v>1592</v>
      </c>
      <c r="D19" s="756" t="s">
        <v>1593</v>
      </c>
      <c r="E19" s="475">
        <v>10.119999999999999</v>
      </c>
      <c r="F19" s="511" t="s">
        <v>1840</v>
      </c>
      <c r="G19" s="275"/>
      <c r="H19" s="343"/>
      <c r="I19" s="275">
        <v>1</v>
      </c>
      <c r="J19" s="343"/>
      <c r="K19" s="345"/>
      <c r="L19" s="343"/>
      <c r="M19" s="275"/>
      <c r="N19" s="343"/>
      <c r="O19" s="623">
        <f t="shared" si="3"/>
        <v>1</v>
      </c>
      <c r="P19" s="376">
        <f t="shared" si="4"/>
        <v>0</v>
      </c>
      <c r="Q19" s="756" t="s">
        <v>2375</v>
      </c>
      <c r="R19" s="756" t="s">
        <v>2376</v>
      </c>
      <c r="S19" s="756" t="s">
        <v>1709</v>
      </c>
      <c r="T19" s="756" t="s">
        <v>2377</v>
      </c>
      <c r="U19" s="757"/>
    </row>
    <row r="20" spans="1:21" ht="61.5" customHeight="1" x14ac:dyDescent="0.25">
      <c r="A20" s="819"/>
      <c r="B20" s="814"/>
      <c r="C20" s="757"/>
      <c r="D20" s="757"/>
      <c r="E20" s="474">
        <v>10.130000000000001</v>
      </c>
      <c r="F20" s="511" t="s">
        <v>1841</v>
      </c>
      <c r="G20" s="275"/>
      <c r="H20" s="343"/>
      <c r="I20" s="275">
        <v>1</v>
      </c>
      <c r="J20" s="343"/>
      <c r="K20" s="345"/>
      <c r="L20" s="343"/>
      <c r="M20" s="275"/>
      <c r="N20" s="343"/>
      <c r="O20" s="623">
        <f t="shared" si="3"/>
        <v>1</v>
      </c>
      <c r="P20" s="376">
        <f t="shared" si="4"/>
        <v>0</v>
      </c>
      <c r="Q20" s="757"/>
      <c r="R20" s="757"/>
      <c r="S20" s="757"/>
      <c r="T20" s="757"/>
      <c r="U20" s="757"/>
    </row>
    <row r="21" spans="1:21" ht="49.5" customHeight="1" x14ac:dyDescent="0.25">
      <c r="A21" s="819"/>
      <c r="B21" s="814"/>
      <c r="C21" s="758"/>
      <c r="D21" s="758"/>
      <c r="E21" s="475">
        <v>10.14</v>
      </c>
      <c r="F21" s="511" t="s">
        <v>1842</v>
      </c>
      <c r="G21" s="275"/>
      <c r="H21" s="343"/>
      <c r="I21" s="275">
        <v>1</v>
      </c>
      <c r="J21" s="343"/>
      <c r="K21" s="345"/>
      <c r="L21" s="343"/>
      <c r="M21" s="275"/>
      <c r="N21" s="343"/>
      <c r="O21" s="623">
        <f t="shared" si="3"/>
        <v>1</v>
      </c>
      <c r="P21" s="376">
        <f t="shared" si="4"/>
        <v>0</v>
      </c>
      <c r="Q21" s="758"/>
      <c r="R21" s="758"/>
      <c r="S21" s="758"/>
      <c r="T21" s="758"/>
      <c r="U21" s="758"/>
    </row>
    <row r="22" spans="1:21" ht="15.75" x14ac:dyDescent="0.25">
      <c r="A22" s="286"/>
      <c r="B22" s="287"/>
      <c r="C22" s="286" t="s">
        <v>1453</v>
      </c>
      <c r="D22" s="287"/>
      <c r="E22" s="287"/>
      <c r="F22" s="288"/>
      <c r="G22" s="276">
        <f t="shared" ref="G22:P22" si="5">SUM(G8:G21)</f>
        <v>3.5</v>
      </c>
      <c r="H22" s="277">
        <f t="shared" si="5"/>
        <v>0</v>
      </c>
      <c r="I22" s="276">
        <f t="shared" si="5"/>
        <v>6.5</v>
      </c>
      <c r="J22" s="277">
        <f t="shared" si="5"/>
        <v>0</v>
      </c>
      <c r="K22" s="276">
        <f t="shared" si="5"/>
        <v>1.5</v>
      </c>
      <c r="L22" s="277">
        <f t="shared" si="5"/>
        <v>0</v>
      </c>
      <c r="M22" s="276">
        <f t="shared" si="5"/>
        <v>1.5</v>
      </c>
      <c r="N22" s="277">
        <f t="shared" si="5"/>
        <v>0</v>
      </c>
      <c r="O22" s="277">
        <f t="shared" si="5"/>
        <v>13</v>
      </c>
      <c r="P22" s="277">
        <f t="shared" si="5"/>
        <v>0</v>
      </c>
      <c r="Q22" s="259"/>
      <c r="R22" s="259"/>
      <c r="S22" s="259"/>
      <c r="T22" s="259"/>
      <c r="U22" s="259"/>
    </row>
    <row r="28" spans="1:21" x14ac:dyDescent="0.25">
      <c r="H28" s="349"/>
      <c r="J28" s="349"/>
      <c r="L28" s="349"/>
      <c r="N28" s="349"/>
      <c r="P28" s="349"/>
    </row>
    <row r="29" spans="1:21" x14ac:dyDescent="0.25">
      <c r="H29" s="349"/>
      <c r="J29" s="349"/>
      <c r="L29" s="349"/>
      <c r="N29" s="349"/>
      <c r="P29" s="349"/>
    </row>
    <row r="30" spans="1:21" x14ac:dyDescent="0.25">
      <c r="H30" s="349"/>
      <c r="J30" s="349"/>
      <c r="L30" s="349"/>
      <c r="N30" s="349"/>
      <c r="P30" s="349"/>
    </row>
    <row r="31" spans="1:21" x14ac:dyDescent="0.25">
      <c r="H31" s="349"/>
      <c r="J31" s="349"/>
      <c r="L31" s="349"/>
      <c r="N31" s="349"/>
      <c r="P31" s="349"/>
    </row>
    <row r="32" spans="1:21" x14ac:dyDescent="0.25">
      <c r="H32" s="349"/>
      <c r="J32" s="349"/>
      <c r="L32" s="349"/>
      <c r="N32" s="349"/>
      <c r="P32" s="349"/>
    </row>
    <row r="33" spans="8:16" x14ac:dyDescent="0.25">
      <c r="H33" s="349"/>
      <c r="J33" s="349"/>
      <c r="L33" s="349"/>
      <c r="N33" s="349"/>
      <c r="P33" s="349"/>
    </row>
    <row r="34" spans="8:16" x14ac:dyDescent="0.25">
      <c r="H34" s="349"/>
      <c r="J34" s="349"/>
      <c r="L34" s="349"/>
      <c r="N34" s="349"/>
      <c r="P34" s="349"/>
    </row>
    <row r="35" spans="8:16" x14ac:dyDescent="0.25">
      <c r="H35" s="349"/>
      <c r="J35" s="349"/>
      <c r="L35" s="349"/>
      <c r="N35" s="349"/>
      <c r="P35" s="349"/>
    </row>
    <row r="36" spans="8:16" x14ac:dyDescent="0.25">
      <c r="H36" s="349"/>
      <c r="J36" s="349"/>
      <c r="L36" s="349"/>
      <c r="N36" s="349"/>
      <c r="P36" s="349"/>
    </row>
    <row r="37" spans="8:16" x14ac:dyDescent="0.25">
      <c r="H37" s="349"/>
      <c r="J37" s="349"/>
      <c r="L37" s="349"/>
      <c r="N37" s="349"/>
      <c r="P37" s="349"/>
    </row>
    <row r="38" spans="8:16" x14ac:dyDescent="0.25">
      <c r="H38" s="349"/>
      <c r="J38" s="349"/>
      <c r="L38" s="349"/>
      <c r="N38" s="349"/>
      <c r="P38" s="349"/>
    </row>
    <row r="39" spans="8:16" x14ac:dyDescent="0.25">
      <c r="H39" s="349"/>
      <c r="J39" s="349"/>
      <c r="L39" s="349"/>
      <c r="N39" s="349"/>
      <c r="P39" s="349"/>
    </row>
    <row r="40" spans="8:16" x14ac:dyDescent="0.25">
      <c r="H40" s="349"/>
      <c r="J40" s="349"/>
      <c r="L40" s="349"/>
      <c r="N40" s="349"/>
      <c r="P40" s="349"/>
    </row>
  </sheetData>
  <mergeCells count="46">
    <mergeCell ref="K5:L5"/>
    <mergeCell ref="M5:N5"/>
    <mergeCell ref="A8:A21"/>
    <mergeCell ref="B8:B9"/>
    <mergeCell ref="B10:B11"/>
    <mergeCell ref="B13:B16"/>
    <mergeCell ref="B19:B21"/>
    <mergeCell ref="D10:D11"/>
    <mergeCell ref="C10:C11"/>
    <mergeCell ref="C8:C9"/>
    <mergeCell ref="C13:C16"/>
    <mergeCell ref="D19:D21"/>
    <mergeCell ref="C19:C2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Q8:Q9"/>
    <mergeCell ref="R8:R9"/>
    <mergeCell ref="S8:S9"/>
    <mergeCell ref="T8:T9"/>
    <mergeCell ref="Q10:Q11"/>
    <mergeCell ref="R10:R11"/>
    <mergeCell ref="S10:S11"/>
    <mergeCell ref="T10:T11"/>
    <mergeCell ref="Q19:Q21"/>
    <mergeCell ref="R19:R21"/>
    <mergeCell ref="S19:S21"/>
    <mergeCell ref="T19:T21"/>
    <mergeCell ref="U10:U21"/>
    <mergeCell ref="Q13:Q16"/>
    <mergeCell ref="R13:R16"/>
    <mergeCell ref="S13:S16"/>
    <mergeCell ref="T13:T16"/>
  </mergeCells>
  <dataValidations disablePrompts="1"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
  <sheetViews>
    <sheetView zoomScale="45" zoomScaleNormal="45" workbookViewId="0">
      <pane ySplit="7" topLeftCell="A46" activePane="bottomLeft" state="frozen"/>
      <selection activeCell="Q6" sqref="Q6"/>
      <selection pane="bottomLeft" activeCell="C48" sqref="C48:C58"/>
    </sheetView>
  </sheetViews>
  <sheetFormatPr baseColWidth="10" defaultColWidth="12.5703125" defaultRowHeight="15" x14ac:dyDescent="0.25"/>
  <cols>
    <col min="1" max="1" width="39.28515625" customWidth="1"/>
    <col min="2" max="2" width="32.7109375" customWidth="1"/>
    <col min="3" max="3" width="32" customWidth="1"/>
    <col min="4" max="4" width="27.42578125" customWidth="1"/>
    <col min="5" max="5" width="11.85546875" customWidth="1"/>
    <col min="6" max="6" width="63.28515625" customWidth="1"/>
    <col min="7" max="7" width="12.5703125" customWidth="1"/>
    <col min="8" max="8" width="17" bestFit="1" customWidth="1"/>
    <col min="9" max="9" width="13.42578125" customWidth="1"/>
    <col min="10" max="10" width="15.85546875" customWidth="1"/>
    <col min="11" max="11" width="12.7109375" customWidth="1"/>
    <col min="12" max="12" width="17.7109375" customWidth="1"/>
    <col min="13" max="13" width="15.28515625" customWidth="1"/>
    <col min="14" max="14" width="19.5703125" customWidth="1"/>
    <col min="15" max="15" width="21.85546875" customWidth="1"/>
    <col min="16" max="16" width="19.85546875" customWidth="1"/>
    <col min="17" max="17" width="14.28515625" hidden="1" customWidth="1"/>
    <col min="18" max="18" width="17.7109375" customWidth="1"/>
    <col min="19" max="20" width="14.28515625" customWidth="1"/>
    <col min="21" max="21" width="15.7109375" customWidth="1"/>
  </cols>
  <sheetData>
    <row r="1" spans="1:21" s="270" customFormat="1" ht="18.75" x14ac:dyDescent="0.3">
      <c r="G1" s="273" t="s">
        <v>1409</v>
      </c>
      <c r="L1" s="273"/>
      <c r="M1" s="273"/>
      <c r="N1" s="273"/>
      <c r="O1" s="273"/>
      <c r="P1" s="273"/>
      <c r="Q1" s="273"/>
      <c r="R1" s="273"/>
      <c r="S1" s="273"/>
      <c r="T1" s="273"/>
      <c r="U1" s="273"/>
    </row>
    <row r="2" spans="1:21" s="270" customFormat="1" ht="18.75" x14ac:dyDescent="0.3">
      <c r="A2" s="312" t="s">
        <v>1352</v>
      </c>
      <c r="G2" s="273"/>
      <c r="L2" s="273"/>
      <c r="M2" s="273"/>
      <c r="N2" s="273"/>
      <c r="O2" s="273"/>
      <c r="P2" s="273"/>
      <c r="Q2" s="273"/>
      <c r="R2" s="273"/>
      <c r="S2" s="273"/>
      <c r="T2" s="273"/>
      <c r="U2" s="273"/>
    </row>
    <row r="3" spans="1:21" s="270" customFormat="1" ht="27.75" customHeight="1" x14ac:dyDescent="0.2">
      <c r="A3" s="830" t="s">
        <v>1411</v>
      </c>
      <c r="B3" s="830"/>
      <c r="C3" s="830"/>
      <c r="D3" s="830"/>
      <c r="E3" s="830"/>
      <c r="F3" s="830"/>
      <c r="G3" s="830"/>
      <c r="H3" s="830"/>
      <c r="I3" s="830"/>
      <c r="J3" s="830"/>
      <c r="K3" s="830"/>
      <c r="L3" s="830"/>
      <c r="M3" s="830"/>
      <c r="N3" s="830"/>
      <c r="O3" s="830"/>
      <c r="P3" s="830"/>
      <c r="Q3" s="830"/>
      <c r="R3" s="830"/>
      <c r="S3" s="830"/>
      <c r="T3" s="830"/>
      <c r="U3" s="830"/>
    </row>
    <row r="4" spans="1:21" s="311" customFormat="1" x14ac:dyDescent="0.25">
      <c r="A4" s="831" t="s">
        <v>1417</v>
      </c>
      <c r="B4" s="831"/>
      <c r="C4" s="831"/>
      <c r="D4" s="831"/>
      <c r="E4" s="831"/>
      <c r="F4" s="831"/>
      <c r="G4" s="831"/>
      <c r="H4" s="831"/>
      <c r="I4" s="831"/>
      <c r="J4" s="831"/>
      <c r="K4" s="831"/>
      <c r="L4" s="831"/>
      <c r="M4" s="831"/>
      <c r="N4" s="831"/>
      <c r="O4" s="831"/>
      <c r="P4" s="831"/>
      <c r="Q4" s="831"/>
      <c r="R4" s="831"/>
      <c r="S4" s="831"/>
      <c r="T4" s="831"/>
      <c r="U4" s="831"/>
    </row>
    <row r="5" spans="1:21" s="66" customFormat="1" ht="23.25" customHeight="1" x14ac:dyDescent="0.25">
      <c r="A5" s="750" t="s">
        <v>97</v>
      </c>
      <c r="B5" s="749" t="s">
        <v>111</v>
      </c>
      <c r="C5" s="742" t="s">
        <v>86</v>
      </c>
      <c r="D5" s="742" t="s">
        <v>87</v>
      </c>
      <c r="E5" s="742" t="s">
        <v>392</v>
      </c>
      <c r="F5" s="742" t="s">
        <v>88</v>
      </c>
      <c r="G5" s="740" t="s">
        <v>100</v>
      </c>
      <c r="H5" s="745"/>
      <c r="I5" s="745"/>
      <c r="J5" s="745"/>
      <c r="K5" s="745"/>
      <c r="L5" s="745"/>
      <c r="M5" s="745"/>
      <c r="N5" s="741"/>
      <c r="O5" s="752" t="s">
        <v>101</v>
      </c>
      <c r="P5" s="753"/>
      <c r="Q5" s="749" t="s">
        <v>102</v>
      </c>
      <c r="R5" s="749" t="s">
        <v>103</v>
      </c>
      <c r="S5" s="749" t="s">
        <v>110</v>
      </c>
      <c r="T5" s="749" t="s">
        <v>109</v>
      </c>
      <c r="U5" s="746" t="s">
        <v>89</v>
      </c>
    </row>
    <row r="6" spans="1:21" s="66" customFormat="1" ht="15" customHeight="1" x14ac:dyDescent="0.25">
      <c r="A6" s="750"/>
      <c r="B6" s="750"/>
      <c r="C6" s="743"/>
      <c r="D6" s="743"/>
      <c r="E6" s="743"/>
      <c r="F6" s="743"/>
      <c r="G6" s="740" t="s">
        <v>104</v>
      </c>
      <c r="H6" s="741"/>
      <c r="I6" s="740" t="s">
        <v>105</v>
      </c>
      <c r="J6" s="741"/>
      <c r="K6" s="740" t="s">
        <v>106</v>
      </c>
      <c r="L6" s="741"/>
      <c r="M6" s="740" t="s">
        <v>107</v>
      </c>
      <c r="N6" s="741"/>
      <c r="O6" s="754"/>
      <c r="P6" s="755"/>
      <c r="Q6" s="750"/>
      <c r="R6" s="750"/>
      <c r="S6" s="750"/>
      <c r="T6" s="750"/>
      <c r="U6" s="747"/>
    </row>
    <row r="7" spans="1:21" s="67" customFormat="1" ht="24" customHeight="1" x14ac:dyDescent="0.25">
      <c r="A7" s="751"/>
      <c r="B7" s="751"/>
      <c r="C7" s="744"/>
      <c r="D7" s="744"/>
      <c r="E7" s="744"/>
      <c r="F7" s="744"/>
      <c r="G7" s="412" t="s">
        <v>108</v>
      </c>
      <c r="H7" s="412" t="s">
        <v>12</v>
      </c>
      <c r="I7" s="412" t="s">
        <v>108</v>
      </c>
      <c r="J7" s="412" t="s">
        <v>12</v>
      </c>
      <c r="K7" s="412" t="s">
        <v>108</v>
      </c>
      <c r="L7" s="412" t="s">
        <v>12</v>
      </c>
      <c r="M7" s="412" t="s">
        <v>108</v>
      </c>
      <c r="N7" s="412" t="s">
        <v>12</v>
      </c>
      <c r="O7" s="412" t="s">
        <v>108</v>
      </c>
      <c r="P7" s="412" t="s">
        <v>12</v>
      </c>
      <c r="Q7" s="751"/>
      <c r="R7" s="751"/>
      <c r="S7" s="751"/>
      <c r="T7" s="751"/>
      <c r="U7" s="748"/>
    </row>
    <row r="8" spans="1:21" s="256" customFormat="1" ht="15.75" x14ac:dyDescent="0.25">
      <c r="A8" s="413"/>
      <c r="B8" s="414"/>
      <c r="C8" s="415"/>
      <c r="D8" s="415"/>
      <c r="E8" s="416"/>
      <c r="F8" s="415"/>
      <c r="G8" s="417"/>
      <c r="H8" s="417"/>
      <c r="I8" s="417"/>
      <c r="J8" s="417"/>
      <c r="K8" s="417"/>
      <c r="L8" s="417"/>
      <c r="M8" s="417"/>
      <c r="N8" s="417"/>
      <c r="O8" s="417"/>
      <c r="P8" s="417"/>
      <c r="Q8" s="418"/>
      <c r="R8" s="418"/>
      <c r="S8" s="418"/>
      <c r="T8" s="418"/>
      <c r="U8" s="419"/>
    </row>
    <row r="9" spans="1:21" ht="15.75" hidden="1" x14ac:dyDescent="0.25">
      <c r="A9" s="866" t="s">
        <v>1412</v>
      </c>
      <c r="B9" s="843" t="s">
        <v>1413</v>
      </c>
      <c r="C9" s="867"/>
      <c r="D9" s="271"/>
      <c r="E9" s="271"/>
      <c r="F9" s="271"/>
      <c r="G9" s="347"/>
      <c r="H9" s="348"/>
      <c r="I9" s="271"/>
      <c r="J9" s="348"/>
      <c r="K9" s="271"/>
      <c r="L9" s="348"/>
      <c r="M9" s="271"/>
      <c r="N9" s="348"/>
      <c r="O9" s="375">
        <f t="shared" ref="O9:P9" si="0">G9+I9+K9+M9</f>
        <v>0</v>
      </c>
      <c r="P9" s="376">
        <f t="shared" si="0"/>
        <v>0</v>
      </c>
      <c r="Q9" s="271"/>
      <c r="R9" s="271"/>
      <c r="S9" s="271"/>
      <c r="T9" s="271"/>
      <c r="U9" s="271"/>
    </row>
    <row r="10" spans="1:21" ht="15.75" hidden="1" x14ac:dyDescent="0.25">
      <c r="A10" s="866"/>
      <c r="B10" s="844"/>
      <c r="C10" s="867"/>
      <c r="D10" s="271"/>
      <c r="E10" s="271"/>
      <c r="F10" s="271"/>
      <c r="G10" s="347"/>
      <c r="H10" s="348"/>
      <c r="I10" s="271"/>
      <c r="J10" s="348"/>
      <c r="K10" s="271"/>
      <c r="L10" s="348"/>
      <c r="M10" s="271"/>
      <c r="N10" s="348"/>
      <c r="O10" s="375">
        <f t="shared" ref="O10:O64" si="1">G10+I10+K10+M10</f>
        <v>0</v>
      </c>
      <c r="P10" s="376">
        <f t="shared" ref="P10:P64" si="2">H10+J10+L10+N10</f>
        <v>0</v>
      </c>
      <c r="Q10" s="271"/>
      <c r="R10" s="271"/>
      <c r="S10" s="271"/>
      <c r="T10" s="271"/>
      <c r="U10" s="271"/>
    </row>
    <row r="11" spans="1:21" s="349" customFormat="1" ht="15.75" hidden="1" x14ac:dyDescent="0.25">
      <c r="A11" s="866"/>
      <c r="B11" s="844"/>
      <c r="C11" s="867"/>
      <c r="D11" s="271"/>
      <c r="E11" s="271"/>
      <c r="F11" s="271"/>
      <c r="G11" s="347"/>
      <c r="H11" s="348"/>
      <c r="I11" s="271"/>
      <c r="J11" s="348"/>
      <c r="K11" s="271"/>
      <c r="L11" s="348"/>
      <c r="M11" s="271"/>
      <c r="N11" s="348"/>
      <c r="O11" s="375">
        <f t="shared" si="1"/>
        <v>0</v>
      </c>
      <c r="P11" s="376">
        <f t="shared" si="2"/>
        <v>0</v>
      </c>
      <c r="Q11" s="271"/>
      <c r="R11" s="271"/>
      <c r="S11" s="271"/>
      <c r="T11" s="271"/>
      <c r="U11" s="271"/>
    </row>
    <row r="12" spans="1:21" ht="15.75" hidden="1" x14ac:dyDescent="0.25">
      <c r="A12" s="866"/>
      <c r="B12" s="844"/>
      <c r="C12" s="867"/>
      <c r="D12" s="271"/>
      <c r="E12" s="271"/>
      <c r="F12" s="271"/>
      <c r="G12" s="347"/>
      <c r="H12" s="348"/>
      <c r="I12" s="271"/>
      <c r="J12" s="348"/>
      <c r="K12" s="271"/>
      <c r="L12" s="348"/>
      <c r="M12" s="271"/>
      <c r="N12" s="348"/>
      <c r="O12" s="375">
        <f t="shared" si="1"/>
        <v>0</v>
      </c>
      <c r="P12" s="376">
        <f t="shared" si="2"/>
        <v>0</v>
      </c>
      <c r="Q12" s="271"/>
      <c r="R12" s="271"/>
      <c r="S12" s="271"/>
      <c r="T12" s="271"/>
      <c r="U12" s="271"/>
    </row>
    <row r="13" spans="1:21" ht="15.75" hidden="1" x14ac:dyDescent="0.25">
      <c r="A13" s="866"/>
      <c r="B13" s="844"/>
      <c r="C13" s="867"/>
      <c r="D13" s="271"/>
      <c r="E13" s="271"/>
      <c r="F13" s="271"/>
      <c r="G13" s="347"/>
      <c r="H13" s="348"/>
      <c r="I13" s="271"/>
      <c r="J13" s="348"/>
      <c r="K13" s="271"/>
      <c r="L13" s="348"/>
      <c r="M13" s="271"/>
      <c r="N13" s="348"/>
      <c r="O13" s="375">
        <f t="shared" si="1"/>
        <v>0</v>
      </c>
      <c r="P13" s="376">
        <f t="shared" si="2"/>
        <v>0</v>
      </c>
      <c r="Q13" s="271"/>
      <c r="R13" s="271"/>
      <c r="S13" s="271"/>
      <c r="T13" s="271"/>
      <c r="U13" s="271"/>
    </row>
    <row r="14" spans="1:21" ht="15.75" hidden="1" x14ac:dyDescent="0.25">
      <c r="A14" s="866"/>
      <c r="B14" s="868"/>
      <c r="C14" s="867"/>
      <c r="D14" s="271"/>
      <c r="E14" s="271"/>
      <c r="F14" s="271"/>
      <c r="G14" s="347"/>
      <c r="H14" s="348"/>
      <c r="I14" s="271"/>
      <c r="J14" s="348"/>
      <c r="K14" s="271"/>
      <c r="L14" s="348"/>
      <c r="M14" s="271"/>
      <c r="N14" s="348"/>
      <c r="O14" s="375">
        <f t="shared" si="1"/>
        <v>0</v>
      </c>
      <c r="P14" s="376">
        <f t="shared" si="2"/>
        <v>0</v>
      </c>
      <c r="Q14" s="271"/>
      <c r="R14" s="271"/>
      <c r="S14" s="271"/>
      <c r="T14" s="271"/>
      <c r="U14" s="271"/>
    </row>
    <row r="15" spans="1:21" ht="58.5" customHeight="1" x14ac:dyDescent="0.25">
      <c r="A15" s="866"/>
      <c r="B15" s="843" t="s">
        <v>1414</v>
      </c>
      <c r="C15" s="869" t="s">
        <v>2771</v>
      </c>
      <c r="D15" s="271" t="s">
        <v>2774</v>
      </c>
      <c r="E15" s="627">
        <v>11.01</v>
      </c>
      <c r="F15" s="494" t="s">
        <v>2580</v>
      </c>
      <c r="G15" s="271">
        <v>1</v>
      </c>
      <c r="H15" s="626">
        <f>'7. Infraestructura'!D10</f>
        <v>26000</v>
      </c>
      <c r="I15" s="271"/>
      <c r="J15" s="348"/>
      <c r="K15" s="271">
        <v>1</v>
      </c>
      <c r="L15" s="626">
        <f>'7. Infraestructura'!D20</f>
        <v>26000</v>
      </c>
      <c r="M15" s="271"/>
      <c r="N15" s="348"/>
      <c r="O15" s="685">
        <f>G15+I15+K15+M15</f>
        <v>2</v>
      </c>
      <c r="P15" s="619">
        <f>H15+J15+L15+N15</f>
        <v>52000</v>
      </c>
      <c r="Q15" s="271"/>
      <c r="R15" s="827" t="s">
        <v>2786</v>
      </c>
      <c r="S15" s="827" t="s">
        <v>2787</v>
      </c>
      <c r="T15" s="827" t="s">
        <v>2788</v>
      </c>
      <c r="U15" s="827" t="s">
        <v>2789</v>
      </c>
    </row>
    <row r="16" spans="1:21" s="349" customFormat="1" ht="59.25" customHeight="1" x14ac:dyDescent="0.25">
      <c r="A16" s="866"/>
      <c r="B16" s="844"/>
      <c r="C16" s="870"/>
      <c r="D16" s="271" t="s">
        <v>2775</v>
      </c>
      <c r="E16" s="627">
        <v>11.02</v>
      </c>
      <c r="F16" s="494" t="s">
        <v>2582</v>
      </c>
      <c r="G16" s="347"/>
      <c r="H16" s="348"/>
      <c r="I16" s="271"/>
      <c r="J16" s="348"/>
      <c r="K16" s="271">
        <v>1</v>
      </c>
      <c r="L16" s="626">
        <f>'7. Infraestructura'!D30</f>
        <v>22000</v>
      </c>
      <c r="M16" s="271"/>
      <c r="N16" s="348"/>
      <c r="O16" s="685">
        <f t="shared" ref="O16:O58" si="3">G16+I16+K16+M16</f>
        <v>1</v>
      </c>
      <c r="P16" s="619">
        <f t="shared" ref="P16:P58" si="4">H16+J16+L16+N16</f>
        <v>22000</v>
      </c>
      <c r="Q16" s="271"/>
      <c r="R16" s="828"/>
      <c r="S16" s="828"/>
      <c r="T16" s="828"/>
      <c r="U16" s="828"/>
    </row>
    <row r="17" spans="1:21" s="349" customFormat="1" ht="59.25" customHeight="1" x14ac:dyDescent="0.25">
      <c r="A17" s="866"/>
      <c r="B17" s="844"/>
      <c r="C17" s="870"/>
      <c r="D17" s="827" t="s">
        <v>2776</v>
      </c>
      <c r="E17" s="627">
        <v>11.03</v>
      </c>
      <c r="F17" s="503" t="s">
        <v>2583</v>
      </c>
      <c r="G17" s="347"/>
      <c r="H17" s="348"/>
      <c r="I17" s="271">
        <v>1</v>
      </c>
      <c r="J17" s="626">
        <f>'7. Infraestructura'!D40</f>
        <v>182520</v>
      </c>
      <c r="K17" s="271">
        <v>1</v>
      </c>
      <c r="L17" s="626">
        <f>'7. Infraestructura'!D49</f>
        <v>360869.66649999999</v>
      </c>
      <c r="M17" s="271">
        <v>1</v>
      </c>
      <c r="N17" s="626">
        <f>'7. Infraestructura'!D62</f>
        <v>360869.66649999999</v>
      </c>
      <c r="O17" s="685">
        <f t="shared" si="3"/>
        <v>3</v>
      </c>
      <c r="P17" s="619">
        <f t="shared" si="4"/>
        <v>904259.3330000001</v>
      </c>
      <c r="Q17" s="271"/>
      <c r="R17" s="828"/>
      <c r="S17" s="828"/>
      <c r="T17" s="828"/>
      <c r="U17" s="828"/>
    </row>
    <row r="18" spans="1:21" s="436" customFormat="1" ht="59.25" customHeight="1" x14ac:dyDescent="0.25">
      <c r="A18" s="866"/>
      <c r="B18" s="844"/>
      <c r="C18" s="870"/>
      <c r="D18" s="828"/>
      <c r="E18" s="627">
        <v>11.04</v>
      </c>
      <c r="F18" s="494" t="s">
        <v>2590</v>
      </c>
      <c r="G18" s="624">
        <v>1</v>
      </c>
      <c r="H18" s="689">
        <f>'7. Infraestructura'!D77</f>
        <v>33168.198810000002</v>
      </c>
      <c r="I18" s="271">
        <v>1</v>
      </c>
      <c r="J18" s="626">
        <f>'7. Infraestructura'!D108</f>
        <v>26779.198965000003</v>
      </c>
      <c r="K18" s="271">
        <v>1</v>
      </c>
      <c r="L18" s="626">
        <f>'7. Infraestructura'!D139</f>
        <v>1549.9996550000001</v>
      </c>
      <c r="M18" s="271">
        <v>1</v>
      </c>
      <c r="N18" s="626">
        <f>'7. Infraestructura'!D170</f>
        <v>7119.9991250000003</v>
      </c>
      <c r="O18" s="685">
        <f t="shared" si="3"/>
        <v>4</v>
      </c>
      <c r="P18" s="619">
        <f t="shared" si="4"/>
        <v>68617.396554999999</v>
      </c>
      <c r="Q18" s="271"/>
      <c r="R18" s="828"/>
      <c r="S18" s="828"/>
      <c r="T18" s="828"/>
      <c r="U18" s="828"/>
    </row>
    <row r="19" spans="1:21" s="436" customFormat="1" ht="59.25" customHeight="1" x14ac:dyDescent="0.25">
      <c r="A19" s="866"/>
      <c r="B19" s="844"/>
      <c r="C19" s="870"/>
      <c r="D19" s="828"/>
      <c r="E19" s="627">
        <v>11.05</v>
      </c>
      <c r="F19" s="494" t="s">
        <v>2613</v>
      </c>
      <c r="G19" s="347"/>
      <c r="H19" s="348"/>
      <c r="I19" s="271">
        <v>1</v>
      </c>
      <c r="J19" s="626">
        <f>'7. Infraestructura'!D202</f>
        <v>32969.994344999999</v>
      </c>
      <c r="K19" s="271">
        <v>1</v>
      </c>
      <c r="L19" s="626">
        <f>'7. Infraestructura'!D214</f>
        <v>32969.994344999999</v>
      </c>
      <c r="M19" s="271"/>
      <c r="N19" s="348"/>
      <c r="O19" s="685">
        <f t="shared" si="3"/>
        <v>2</v>
      </c>
      <c r="P19" s="619">
        <f t="shared" si="4"/>
        <v>65939.988689999998</v>
      </c>
      <c r="Q19" s="271"/>
      <c r="R19" s="828"/>
      <c r="S19" s="828"/>
      <c r="T19" s="828"/>
      <c r="U19" s="828"/>
    </row>
    <row r="20" spans="1:21" s="436" customFormat="1" ht="59.25" customHeight="1" x14ac:dyDescent="0.25">
      <c r="A20" s="866"/>
      <c r="B20" s="844"/>
      <c r="C20" s="870"/>
      <c r="D20" s="828"/>
      <c r="E20" s="627">
        <v>11.06</v>
      </c>
      <c r="F20" s="494" t="s">
        <v>2616</v>
      </c>
      <c r="G20" s="624">
        <v>1</v>
      </c>
      <c r="H20" s="626">
        <f>'7. Infraestructura'!D225</f>
        <v>138893.75</v>
      </c>
      <c r="I20" s="271">
        <v>1</v>
      </c>
      <c r="J20" s="626">
        <f>'7. Infraestructura'!D249</f>
        <v>6697.75</v>
      </c>
      <c r="K20" s="271"/>
      <c r="L20" s="348"/>
      <c r="M20" s="271">
        <v>1</v>
      </c>
      <c r="N20" s="626">
        <f>'7. Infraestructura'!D274</f>
        <v>21099.599999999999</v>
      </c>
      <c r="O20" s="685">
        <f t="shared" si="3"/>
        <v>3</v>
      </c>
      <c r="P20" s="619">
        <f>H20+J20+L20+N20</f>
        <v>166691.1</v>
      </c>
      <c r="Q20" s="271"/>
      <c r="R20" s="828"/>
      <c r="S20" s="828"/>
      <c r="T20" s="828"/>
      <c r="U20" s="828"/>
    </row>
    <row r="21" spans="1:21" s="436" customFormat="1" ht="59.25" customHeight="1" x14ac:dyDescent="0.25">
      <c r="A21" s="866"/>
      <c r="B21" s="844"/>
      <c r="C21" s="870"/>
      <c r="D21" s="828"/>
      <c r="E21" s="627">
        <v>11.07</v>
      </c>
      <c r="F21" s="494" t="s">
        <v>2632</v>
      </c>
      <c r="G21" s="624">
        <v>1</v>
      </c>
      <c r="H21" s="626">
        <f>'7. Infraestructura'!D299</f>
        <v>40349.9</v>
      </c>
      <c r="I21" s="271">
        <v>1</v>
      </c>
      <c r="J21" s="626">
        <f>'7. Infraestructura'!D311</f>
        <v>40349.9</v>
      </c>
      <c r="K21" s="271">
        <v>1</v>
      </c>
      <c r="L21" s="626">
        <f>'7. Infraestructura'!D323</f>
        <v>40349.9</v>
      </c>
      <c r="M21" s="271">
        <v>1</v>
      </c>
      <c r="N21" s="626">
        <f>'7. Infraestructura'!D335</f>
        <v>40349.9</v>
      </c>
      <c r="O21" s="685">
        <f t="shared" si="3"/>
        <v>4</v>
      </c>
      <c r="P21" s="619">
        <f t="shared" si="4"/>
        <v>161399.6</v>
      </c>
      <c r="Q21" s="271"/>
      <c r="R21" s="828"/>
      <c r="S21" s="828"/>
      <c r="T21" s="828"/>
      <c r="U21" s="828"/>
    </row>
    <row r="22" spans="1:21" s="436" customFormat="1" ht="59.25" customHeight="1" x14ac:dyDescent="0.25">
      <c r="A22" s="866"/>
      <c r="B22" s="844"/>
      <c r="C22" s="870"/>
      <c r="D22" s="829"/>
      <c r="E22" s="627">
        <v>11.08</v>
      </c>
      <c r="F22" s="494" t="s">
        <v>2636</v>
      </c>
      <c r="G22" s="624">
        <v>1</v>
      </c>
      <c r="H22" s="626">
        <f>'7. Infraestructura'!D347</f>
        <v>158518.92126684022</v>
      </c>
      <c r="I22" s="271">
        <v>1</v>
      </c>
      <c r="J22" s="626">
        <f>'7. Infraestructura'!D364</f>
        <v>247457.92126684022</v>
      </c>
      <c r="K22" s="271">
        <v>1</v>
      </c>
      <c r="L22" s="626">
        <f>'7. Infraestructura'!D379</f>
        <v>149750.52941067584</v>
      </c>
      <c r="M22" s="271">
        <v>1</v>
      </c>
      <c r="N22" s="689">
        <f>'7. Infraestructura'!D394</f>
        <v>144492.05571710202</v>
      </c>
      <c r="O22" s="685">
        <f t="shared" si="3"/>
        <v>4</v>
      </c>
      <c r="P22" s="619">
        <f t="shared" si="4"/>
        <v>700219.42766145826</v>
      </c>
      <c r="Q22" s="271"/>
      <c r="R22" s="828"/>
      <c r="S22" s="828"/>
      <c r="T22" s="828"/>
      <c r="U22" s="828"/>
    </row>
    <row r="23" spans="1:21" s="436" customFormat="1" ht="59.25" customHeight="1" x14ac:dyDescent="0.25">
      <c r="A23" s="866"/>
      <c r="B23" s="844"/>
      <c r="C23" s="870"/>
      <c r="D23" s="271" t="s">
        <v>2777</v>
      </c>
      <c r="E23" s="627">
        <v>11.09</v>
      </c>
      <c r="F23" s="494" t="s">
        <v>2645</v>
      </c>
      <c r="G23" s="624"/>
      <c r="H23" s="348"/>
      <c r="I23" s="271"/>
      <c r="J23" s="348"/>
      <c r="K23" s="528">
        <v>1</v>
      </c>
      <c r="L23" s="626">
        <f>'7. Infraestructura'!D410</f>
        <v>310634</v>
      </c>
      <c r="M23" s="271"/>
      <c r="N23" s="348"/>
      <c r="O23" s="685">
        <f t="shared" si="3"/>
        <v>1</v>
      </c>
      <c r="P23" s="619">
        <f t="shared" si="4"/>
        <v>310634</v>
      </c>
      <c r="Q23" s="271"/>
      <c r="R23" s="828"/>
      <c r="S23" s="828"/>
      <c r="T23" s="828"/>
      <c r="U23" s="828"/>
    </row>
    <row r="24" spans="1:21" s="436" customFormat="1" ht="59.25" customHeight="1" x14ac:dyDescent="0.25">
      <c r="A24" s="866"/>
      <c r="B24" s="844"/>
      <c r="C24" s="870"/>
      <c r="D24" s="271" t="s">
        <v>2778</v>
      </c>
      <c r="E24" s="627">
        <v>11.1</v>
      </c>
      <c r="F24" s="494" t="s">
        <v>2653</v>
      </c>
      <c r="G24" s="624">
        <v>1</v>
      </c>
      <c r="H24" s="626">
        <f>'7. Infraestructura'!D426</f>
        <v>85097.999689999997</v>
      </c>
      <c r="I24" s="271"/>
      <c r="J24" s="348"/>
      <c r="K24" s="271">
        <v>1</v>
      </c>
      <c r="L24" s="626">
        <f>'7. Infraestructura'!D446</f>
        <v>35342.999889999999</v>
      </c>
      <c r="M24" s="271"/>
      <c r="N24" s="348"/>
      <c r="O24" s="685">
        <f t="shared" si="3"/>
        <v>2</v>
      </c>
      <c r="P24" s="619">
        <f t="shared" si="4"/>
        <v>120440.99958</v>
      </c>
      <c r="Q24" s="271"/>
      <c r="R24" s="828"/>
      <c r="S24" s="828"/>
      <c r="T24" s="828"/>
      <c r="U24" s="828"/>
    </row>
    <row r="25" spans="1:21" s="436" customFormat="1" ht="59.25" customHeight="1" x14ac:dyDescent="0.25">
      <c r="A25" s="866"/>
      <c r="B25" s="844"/>
      <c r="C25" s="870"/>
      <c r="D25" s="271" t="s">
        <v>2780</v>
      </c>
      <c r="E25" s="627">
        <v>11.11</v>
      </c>
      <c r="F25" s="494" t="s">
        <v>2665</v>
      </c>
      <c r="G25" s="624"/>
      <c r="H25" s="348"/>
      <c r="I25" s="271"/>
      <c r="J25" s="348"/>
      <c r="K25" s="528">
        <v>1</v>
      </c>
      <c r="L25" s="626">
        <f>'7. Infraestructura'!D465</f>
        <v>4077900</v>
      </c>
      <c r="M25" s="271"/>
      <c r="N25" s="348"/>
      <c r="O25" s="685">
        <f t="shared" si="3"/>
        <v>1</v>
      </c>
      <c r="P25" s="619">
        <f t="shared" si="4"/>
        <v>4077900</v>
      </c>
      <c r="Q25" s="271"/>
      <c r="R25" s="828"/>
      <c r="S25" s="828"/>
      <c r="T25" s="828"/>
      <c r="U25" s="828"/>
    </row>
    <row r="26" spans="1:21" s="436" customFormat="1" ht="59.25" customHeight="1" x14ac:dyDescent="0.25">
      <c r="A26" s="866"/>
      <c r="B26" s="844"/>
      <c r="C26" s="870"/>
      <c r="D26" s="827" t="s">
        <v>2779</v>
      </c>
      <c r="E26" s="627">
        <v>11.12</v>
      </c>
      <c r="F26" s="494" t="s">
        <v>2667</v>
      </c>
      <c r="G26" s="624">
        <v>1</v>
      </c>
      <c r="H26" s="626">
        <f>'7. Infraestructura'!D476</f>
        <v>139852</v>
      </c>
      <c r="I26" s="271">
        <v>1</v>
      </c>
      <c r="J26" s="626">
        <f>'7. Infraestructura'!D491</f>
        <v>89852</v>
      </c>
      <c r="K26" s="271">
        <v>1</v>
      </c>
      <c r="L26" s="626">
        <f>'7. Infraestructura'!D505</f>
        <v>89852</v>
      </c>
      <c r="M26" s="271">
        <v>1</v>
      </c>
      <c r="N26" s="626">
        <f>'7. Infraestructura'!D519</f>
        <v>126325</v>
      </c>
      <c r="O26" s="685">
        <f t="shared" si="3"/>
        <v>4</v>
      </c>
      <c r="P26" s="619">
        <f>H26+J26+L26+N26</f>
        <v>445881</v>
      </c>
      <c r="Q26" s="271"/>
      <c r="R26" s="828"/>
      <c r="S26" s="828"/>
      <c r="T26" s="828"/>
      <c r="U26" s="828"/>
    </row>
    <row r="27" spans="1:21" s="696" customFormat="1" ht="59.25" customHeight="1" x14ac:dyDescent="0.25">
      <c r="A27" s="866"/>
      <c r="B27" s="844"/>
      <c r="C27" s="870"/>
      <c r="D27" s="829"/>
      <c r="E27" s="627">
        <v>11.13</v>
      </c>
      <c r="F27" s="494" t="s">
        <v>2674</v>
      </c>
      <c r="G27" s="624">
        <v>1</v>
      </c>
      <c r="H27" s="626">
        <f>'7. Infraestructura'!D533</f>
        <v>1500</v>
      </c>
      <c r="I27" s="271">
        <v>1</v>
      </c>
      <c r="J27" s="626">
        <f>'7. Infraestructura'!D543</f>
        <v>1500</v>
      </c>
      <c r="K27" s="271">
        <v>1</v>
      </c>
      <c r="L27" s="626">
        <f>'7. Infraestructura'!D553</f>
        <v>1000</v>
      </c>
      <c r="M27" s="271">
        <v>1</v>
      </c>
      <c r="N27" s="626">
        <f>'7. Infraestructura'!D563</f>
        <v>750</v>
      </c>
      <c r="O27" s="685">
        <f t="shared" si="3"/>
        <v>4</v>
      </c>
      <c r="P27" s="619">
        <f t="shared" si="4"/>
        <v>4750</v>
      </c>
      <c r="Q27" s="271"/>
      <c r="R27" s="828"/>
      <c r="S27" s="828"/>
      <c r="T27" s="828"/>
      <c r="U27" s="828"/>
    </row>
    <row r="28" spans="1:21" s="436" customFormat="1" ht="69.75" customHeight="1" x14ac:dyDescent="0.25">
      <c r="A28" s="866"/>
      <c r="B28" s="844"/>
      <c r="C28" s="870"/>
      <c r="D28" s="827" t="s">
        <v>2781</v>
      </c>
      <c r="E28" s="627">
        <v>11.14</v>
      </c>
      <c r="F28" s="494" t="s">
        <v>1843</v>
      </c>
      <c r="G28" s="516">
        <v>1</v>
      </c>
      <c r="H28" s="626">
        <f>'5. ACTIVIDADES ESPECIALES'!D769</f>
        <v>16607.330000000002</v>
      </c>
      <c r="I28" s="271"/>
      <c r="J28" s="348"/>
      <c r="K28" s="271"/>
      <c r="L28" s="348"/>
      <c r="M28" s="271"/>
      <c r="N28" s="348"/>
      <c r="O28" s="685">
        <f t="shared" si="3"/>
        <v>1</v>
      </c>
      <c r="P28" s="619">
        <f t="shared" si="4"/>
        <v>16607.330000000002</v>
      </c>
      <c r="Q28" s="271"/>
      <c r="R28" s="828"/>
      <c r="S28" s="828"/>
      <c r="T28" s="828"/>
      <c r="U28" s="828"/>
    </row>
    <row r="29" spans="1:21" s="436" customFormat="1" ht="61.5" customHeight="1" x14ac:dyDescent="0.25">
      <c r="A29" s="866"/>
      <c r="B29" s="844"/>
      <c r="C29" s="870"/>
      <c r="D29" s="828"/>
      <c r="E29" s="627">
        <v>11.15</v>
      </c>
      <c r="F29" s="494" t="s">
        <v>1844</v>
      </c>
      <c r="G29" s="347"/>
      <c r="H29" s="348"/>
      <c r="I29" s="271">
        <v>1</v>
      </c>
      <c r="J29" s="626">
        <f>'5. ACTIVIDADES ESPECIALES'!D803</f>
        <v>53499.35</v>
      </c>
      <c r="K29" s="271"/>
      <c r="L29" s="348"/>
      <c r="M29" s="271"/>
      <c r="N29" s="348"/>
      <c r="O29" s="685">
        <f t="shared" si="3"/>
        <v>1</v>
      </c>
      <c r="P29" s="619">
        <f t="shared" si="4"/>
        <v>53499.35</v>
      </c>
      <c r="Q29" s="271"/>
      <c r="R29" s="828"/>
      <c r="S29" s="828"/>
      <c r="T29" s="828"/>
      <c r="U29" s="828"/>
    </row>
    <row r="30" spans="1:21" s="436" customFormat="1" ht="70.5" customHeight="1" x14ac:dyDescent="0.25">
      <c r="A30" s="866"/>
      <c r="B30" s="844"/>
      <c r="C30" s="870"/>
      <c r="D30" s="828"/>
      <c r="E30" s="627">
        <v>11.16</v>
      </c>
      <c r="F30" s="494" t="s">
        <v>1845</v>
      </c>
      <c r="G30" s="347"/>
      <c r="H30" s="348"/>
      <c r="I30" s="271"/>
      <c r="J30" s="348"/>
      <c r="K30" s="271">
        <v>1</v>
      </c>
      <c r="L30" s="626">
        <f>'5. ACTIVIDADES ESPECIALES'!D819</f>
        <v>10330.33</v>
      </c>
      <c r="M30" s="271"/>
      <c r="N30" s="348"/>
      <c r="O30" s="685">
        <f t="shared" si="3"/>
        <v>1</v>
      </c>
      <c r="P30" s="619">
        <f t="shared" si="4"/>
        <v>10330.33</v>
      </c>
      <c r="Q30" s="271"/>
      <c r="R30" s="828"/>
      <c r="S30" s="828"/>
      <c r="T30" s="828"/>
      <c r="U30" s="828"/>
    </row>
    <row r="31" spans="1:21" s="436" customFormat="1" ht="54" customHeight="1" x14ac:dyDescent="0.25">
      <c r="A31" s="866"/>
      <c r="B31" s="844"/>
      <c r="C31" s="870"/>
      <c r="D31" s="828"/>
      <c r="E31" s="627">
        <v>11.17</v>
      </c>
      <c r="F31" s="494" t="s">
        <v>1846</v>
      </c>
      <c r="G31" s="347"/>
      <c r="H31" s="348"/>
      <c r="I31" s="271"/>
      <c r="J31" s="348"/>
      <c r="K31" s="271"/>
      <c r="L31" s="348"/>
      <c r="M31" s="271">
        <v>1</v>
      </c>
      <c r="N31" s="626">
        <f>'5. ACTIVIDADES ESPECIALES'!D848</f>
        <v>12178</v>
      </c>
      <c r="O31" s="685">
        <f t="shared" si="3"/>
        <v>1</v>
      </c>
      <c r="P31" s="619">
        <f t="shared" si="4"/>
        <v>12178</v>
      </c>
      <c r="Q31" s="271"/>
      <c r="R31" s="828"/>
      <c r="S31" s="828"/>
      <c r="T31" s="828"/>
      <c r="U31" s="828"/>
    </row>
    <row r="32" spans="1:21" s="436" customFormat="1" ht="57.75" customHeight="1" x14ac:dyDescent="0.25">
      <c r="A32" s="866"/>
      <c r="B32" s="844"/>
      <c r="C32" s="870"/>
      <c r="D32" s="828"/>
      <c r="E32" s="627">
        <v>11.18</v>
      </c>
      <c r="F32" s="494" t="s">
        <v>1847</v>
      </c>
      <c r="G32" s="624">
        <v>1</v>
      </c>
      <c r="H32" s="626">
        <f>'5. ACTIVIDADES ESPECIALES'!D873</f>
        <v>40000</v>
      </c>
      <c r="I32" s="271"/>
      <c r="J32" s="348"/>
      <c r="K32" s="271"/>
      <c r="L32" s="348"/>
      <c r="M32" s="271"/>
      <c r="N32" s="348"/>
      <c r="O32" s="685">
        <f t="shared" si="3"/>
        <v>1</v>
      </c>
      <c r="P32" s="619">
        <f t="shared" si="4"/>
        <v>40000</v>
      </c>
      <c r="Q32" s="271"/>
      <c r="R32" s="828"/>
      <c r="S32" s="828"/>
      <c r="T32" s="828"/>
      <c r="U32" s="828"/>
    </row>
    <row r="33" spans="1:21" s="436" customFormat="1" ht="59.25" customHeight="1" x14ac:dyDescent="0.25">
      <c r="A33" s="866"/>
      <c r="B33" s="844"/>
      <c r="C33" s="870"/>
      <c r="D33" s="828"/>
      <c r="E33" s="627">
        <v>11.19</v>
      </c>
      <c r="F33" s="494" t="s">
        <v>1848</v>
      </c>
      <c r="G33" s="347"/>
      <c r="H33" s="348"/>
      <c r="I33" s="271">
        <v>1</v>
      </c>
      <c r="J33" s="626">
        <f>'5. ACTIVIDADES ESPECIALES'!D886</f>
        <v>118000</v>
      </c>
      <c r="K33" s="271"/>
      <c r="L33" s="348"/>
      <c r="M33" s="271"/>
      <c r="N33" s="348"/>
      <c r="O33" s="685">
        <f t="shared" si="3"/>
        <v>1</v>
      </c>
      <c r="P33" s="619">
        <f t="shared" si="4"/>
        <v>118000</v>
      </c>
      <c r="Q33" s="271"/>
      <c r="R33" s="828"/>
      <c r="S33" s="828"/>
      <c r="T33" s="828"/>
      <c r="U33" s="828"/>
    </row>
    <row r="34" spans="1:21" s="436" customFormat="1" ht="63" customHeight="1" x14ac:dyDescent="0.25">
      <c r="A34" s="866"/>
      <c r="B34" s="844"/>
      <c r="C34" s="870"/>
      <c r="D34" s="828"/>
      <c r="E34" s="627">
        <v>11.2</v>
      </c>
      <c r="F34" s="494" t="s">
        <v>1849</v>
      </c>
      <c r="G34" s="347"/>
      <c r="H34" s="348"/>
      <c r="I34" s="271"/>
      <c r="J34" s="348"/>
      <c r="K34" s="271">
        <v>1</v>
      </c>
      <c r="L34" s="626">
        <f>'5. ACTIVIDADES ESPECIALES'!D900</f>
        <v>69000</v>
      </c>
      <c r="M34" s="271"/>
      <c r="N34" s="348"/>
      <c r="O34" s="685">
        <f t="shared" si="3"/>
        <v>1</v>
      </c>
      <c r="P34" s="619">
        <f t="shared" si="4"/>
        <v>69000</v>
      </c>
      <c r="Q34" s="271"/>
      <c r="R34" s="828"/>
      <c r="S34" s="828"/>
      <c r="T34" s="828"/>
      <c r="U34" s="828"/>
    </row>
    <row r="35" spans="1:21" s="436" customFormat="1" ht="63" customHeight="1" x14ac:dyDescent="0.25">
      <c r="A35" s="866"/>
      <c r="B35" s="844"/>
      <c r="C35" s="870"/>
      <c r="D35" s="829"/>
      <c r="E35" s="627">
        <v>11.21</v>
      </c>
      <c r="F35" s="494" t="s">
        <v>1850</v>
      </c>
      <c r="G35" s="347"/>
      <c r="H35" s="348"/>
      <c r="I35" s="271"/>
      <c r="J35" s="348"/>
      <c r="K35" s="271"/>
      <c r="L35" s="348"/>
      <c r="M35" s="271">
        <v>1</v>
      </c>
      <c r="N35" s="626">
        <f>'5. ACTIVIDADES ESPECIALES'!D912</f>
        <v>100000</v>
      </c>
      <c r="O35" s="685">
        <f t="shared" si="3"/>
        <v>1</v>
      </c>
      <c r="P35" s="619">
        <f t="shared" si="4"/>
        <v>100000</v>
      </c>
      <c r="Q35" s="271"/>
      <c r="R35" s="828"/>
      <c r="S35" s="828"/>
      <c r="T35" s="828"/>
      <c r="U35" s="828"/>
    </row>
    <row r="36" spans="1:21" s="436" customFormat="1" ht="72" customHeight="1" x14ac:dyDescent="0.25">
      <c r="A36" s="866"/>
      <c r="B36" s="844"/>
      <c r="C36" s="870"/>
      <c r="D36" s="827" t="s">
        <v>2782</v>
      </c>
      <c r="E36" s="627">
        <v>11.22</v>
      </c>
      <c r="F36" s="494" t="s">
        <v>1852</v>
      </c>
      <c r="G36" s="347">
        <v>1</v>
      </c>
      <c r="H36" s="348"/>
      <c r="I36" s="271"/>
      <c r="J36" s="348"/>
      <c r="K36" s="271"/>
      <c r="L36" s="348"/>
      <c r="M36" s="271"/>
      <c r="N36" s="348"/>
      <c r="O36" s="685">
        <f t="shared" si="3"/>
        <v>1</v>
      </c>
      <c r="P36" s="619">
        <f t="shared" si="4"/>
        <v>0</v>
      </c>
      <c r="Q36" s="271"/>
      <c r="R36" s="828"/>
      <c r="S36" s="828"/>
      <c r="T36" s="828"/>
      <c r="U36" s="828"/>
    </row>
    <row r="37" spans="1:21" s="436" customFormat="1" ht="80.25" customHeight="1" x14ac:dyDescent="0.25">
      <c r="A37" s="866"/>
      <c r="B37" s="844"/>
      <c r="C37" s="870"/>
      <c r="D37" s="828"/>
      <c r="E37" s="627">
        <v>11.23</v>
      </c>
      <c r="F37" s="494" t="s">
        <v>1851</v>
      </c>
      <c r="G37" s="496"/>
      <c r="H37" s="348"/>
      <c r="I37" s="347">
        <v>1</v>
      </c>
      <c r="J37" s="626">
        <f>'2. CONTRATACION DE PERSONAL'!D72</f>
        <v>135000</v>
      </c>
      <c r="K37" s="271"/>
      <c r="L37" s="348"/>
      <c r="M37" s="271"/>
      <c r="N37" s="348"/>
      <c r="O37" s="685">
        <f t="shared" si="3"/>
        <v>1</v>
      </c>
      <c r="P37" s="619">
        <f t="shared" si="4"/>
        <v>135000</v>
      </c>
      <c r="Q37" s="271"/>
      <c r="R37" s="828"/>
      <c r="S37" s="828"/>
      <c r="T37" s="828"/>
      <c r="U37" s="828"/>
    </row>
    <row r="38" spans="1:21" s="436" customFormat="1" ht="82.5" customHeight="1" x14ac:dyDescent="0.25">
      <c r="A38" s="866"/>
      <c r="B38" s="844"/>
      <c r="C38" s="870"/>
      <c r="D38" s="828"/>
      <c r="E38" s="627">
        <v>11.24</v>
      </c>
      <c r="F38" s="494" t="s">
        <v>1853</v>
      </c>
      <c r="G38" s="496"/>
      <c r="H38" s="348"/>
      <c r="I38" s="347">
        <v>1</v>
      </c>
      <c r="J38" s="626">
        <f>'2. CONTRATACION DE PERSONAL'!D82</f>
        <v>135000</v>
      </c>
      <c r="K38" s="271"/>
      <c r="L38" s="348"/>
      <c r="M38" s="271"/>
      <c r="N38" s="348"/>
      <c r="O38" s="685">
        <f t="shared" si="3"/>
        <v>1</v>
      </c>
      <c r="P38" s="619">
        <f t="shared" si="4"/>
        <v>135000</v>
      </c>
      <c r="Q38" s="271"/>
      <c r="R38" s="828"/>
      <c r="S38" s="828"/>
      <c r="T38" s="828"/>
      <c r="U38" s="828"/>
    </row>
    <row r="39" spans="1:21" s="436" customFormat="1" ht="90" customHeight="1" x14ac:dyDescent="0.25">
      <c r="A39" s="866"/>
      <c r="B39" s="717"/>
      <c r="C39" s="870"/>
      <c r="D39" s="828"/>
      <c r="E39" s="627">
        <v>11.25</v>
      </c>
      <c r="F39" s="494" t="s">
        <v>2300</v>
      </c>
      <c r="G39" s="347"/>
      <c r="H39" s="348"/>
      <c r="I39" s="271"/>
      <c r="J39" s="348"/>
      <c r="K39" s="528">
        <v>1</v>
      </c>
      <c r="L39" s="626">
        <f>'7. Infraestructura'!D574</f>
        <v>15000000</v>
      </c>
      <c r="M39" s="271"/>
      <c r="N39" s="348"/>
      <c r="O39" s="685">
        <f t="shared" si="3"/>
        <v>1</v>
      </c>
      <c r="P39" s="619">
        <f t="shared" si="4"/>
        <v>15000000</v>
      </c>
      <c r="Q39" s="271"/>
      <c r="R39" s="828"/>
      <c r="S39" s="828"/>
      <c r="T39" s="828"/>
      <c r="U39" s="828"/>
    </row>
    <row r="40" spans="1:21" s="436" customFormat="1" ht="90" customHeight="1" x14ac:dyDescent="0.25">
      <c r="A40" s="866"/>
      <c r="B40" s="717"/>
      <c r="C40" s="870"/>
      <c r="D40" s="828"/>
      <c r="E40" s="627">
        <v>11.26</v>
      </c>
      <c r="F40" s="494" t="s">
        <v>2299</v>
      </c>
      <c r="G40" s="347">
        <v>1</v>
      </c>
      <c r="H40" s="348"/>
      <c r="I40" s="271"/>
      <c r="J40" s="348"/>
      <c r="K40" s="271"/>
      <c r="L40" s="348"/>
      <c r="M40" s="271"/>
      <c r="N40" s="348"/>
      <c r="O40" s="685">
        <f t="shared" si="3"/>
        <v>1</v>
      </c>
      <c r="P40" s="619">
        <f t="shared" si="4"/>
        <v>0</v>
      </c>
      <c r="Q40" s="271"/>
      <c r="R40" s="828"/>
      <c r="S40" s="828"/>
      <c r="T40" s="828"/>
      <c r="U40" s="828"/>
    </row>
    <row r="41" spans="1:21" s="436" customFormat="1" ht="90" customHeight="1" x14ac:dyDescent="0.25">
      <c r="A41" s="866"/>
      <c r="B41" s="717"/>
      <c r="C41" s="871"/>
      <c r="D41" s="829"/>
      <c r="E41" s="627">
        <v>11.27</v>
      </c>
      <c r="F41" s="494" t="s">
        <v>2298</v>
      </c>
      <c r="G41" s="347">
        <v>1</v>
      </c>
      <c r="H41" s="348"/>
      <c r="I41" s="271"/>
      <c r="J41" s="348"/>
      <c r="K41" s="271"/>
      <c r="L41" s="348"/>
      <c r="M41" s="271"/>
      <c r="N41" s="348"/>
      <c r="O41" s="685">
        <f t="shared" si="3"/>
        <v>1</v>
      </c>
      <c r="P41" s="619">
        <f t="shared" si="4"/>
        <v>0</v>
      </c>
      <c r="Q41" s="271"/>
      <c r="R41" s="828"/>
      <c r="S41" s="828"/>
      <c r="T41" s="828"/>
      <c r="U41" s="828"/>
    </row>
    <row r="42" spans="1:21" s="349" customFormat="1" ht="49.5" customHeight="1" x14ac:dyDescent="0.25">
      <c r="A42" s="866"/>
      <c r="B42" s="843" t="s">
        <v>1415</v>
      </c>
      <c r="C42" s="869" t="s">
        <v>2772</v>
      </c>
      <c r="D42" s="869" t="s">
        <v>2783</v>
      </c>
      <c r="E42" s="627">
        <v>11.28</v>
      </c>
      <c r="F42" s="494" t="s">
        <v>1855</v>
      </c>
      <c r="G42" s="624">
        <v>1</v>
      </c>
      <c r="H42" s="626">
        <f>'5. ACTIVIDADES ESPECIALES'!D923</f>
        <v>25500</v>
      </c>
      <c r="I42" s="271">
        <v>1</v>
      </c>
      <c r="J42" s="626">
        <f>'5. ACTIVIDADES ESPECIALES'!D935</f>
        <v>25500</v>
      </c>
      <c r="K42" s="271">
        <v>1</v>
      </c>
      <c r="L42" s="626">
        <f>'5. ACTIVIDADES ESPECIALES'!D947</f>
        <v>25500</v>
      </c>
      <c r="M42" s="271"/>
      <c r="N42" s="348"/>
      <c r="O42" s="685">
        <f t="shared" si="3"/>
        <v>3</v>
      </c>
      <c r="P42" s="619">
        <f t="shared" si="4"/>
        <v>76500</v>
      </c>
      <c r="Q42" s="271"/>
      <c r="R42" s="828"/>
      <c r="S42" s="828"/>
      <c r="T42" s="828"/>
      <c r="U42" s="828"/>
    </row>
    <row r="43" spans="1:21" s="436" customFormat="1" ht="85.5" customHeight="1" x14ac:dyDescent="0.25">
      <c r="A43" s="866"/>
      <c r="B43" s="844"/>
      <c r="C43" s="870"/>
      <c r="D43" s="870"/>
      <c r="E43" s="627">
        <v>11.29</v>
      </c>
      <c r="F43" s="494" t="s">
        <v>1856</v>
      </c>
      <c r="G43" s="624">
        <v>1</v>
      </c>
      <c r="H43" s="626">
        <f>'5. ACTIVIDADES ESPECIALES'!D959</f>
        <v>130376</v>
      </c>
      <c r="I43" s="271">
        <v>1</v>
      </c>
      <c r="J43" s="626">
        <f>'5. ACTIVIDADES ESPECIALES'!D995</f>
        <v>130376</v>
      </c>
      <c r="K43" s="271">
        <v>1</v>
      </c>
      <c r="L43" s="626">
        <f>'5. ACTIVIDADES ESPECIALES'!D1032</f>
        <v>130376</v>
      </c>
      <c r="M43" s="271"/>
      <c r="N43" s="348"/>
      <c r="O43" s="685">
        <f t="shared" si="3"/>
        <v>3</v>
      </c>
      <c r="P43" s="619">
        <f t="shared" si="4"/>
        <v>391128</v>
      </c>
      <c r="Q43" s="271"/>
      <c r="R43" s="828"/>
      <c r="S43" s="828"/>
      <c r="T43" s="828"/>
      <c r="U43" s="828"/>
    </row>
    <row r="44" spans="1:21" s="436" customFormat="1" ht="80.25" customHeight="1" x14ac:dyDescent="0.25">
      <c r="A44" s="866"/>
      <c r="B44" s="844"/>
      <c r="C44" s="870"/>
      <c r="D44" s="870"/>
      <c r="E44" s="627">
        <v>11.3</v>
      </c>
      <c r="F44" s="494" t="s">
        <v>2104</v>
      </c>
      <c r="G44" s="560"/>
      <c r="H44" s="632"/>
      <c r="I44" s="633">
        <v>1</v>
      </c>
      <c r="J44" s="630">
        <f>'5. ACTIVIDADES ESPECIALES'!D1069</f>
        <v>408483.74999999994</v>
      </c>
      <c r="K44" s="271"/>
      <c r="L44" s="348"/>
      <c r="M44" s="271"/>
      <c r="N44" s="348"/>
      <c r="O44" s="685">
        <f t="shared" si="3"/>
        <v>1</v>
      </c>
      <c r="P44" s="619">
        <f t="shared" si="4"/>
        <v>408483.74999999994</v>
      </c>
      <c r="Q44" s="271"/>
      <c r="R44" s="828"/>
      <c r="S44" s="828"/>
      <c r="T44" s="828"/>
      <c r="U44" s="828"/>
    </row>
    <row r="45" spans="1:21" s="436" customFormat="1" ht="70.5" customHeight="1" x14ac:dyDescent="0.25">
      <c r="A45" s="866"/>
      <c r="B45" s="844"/>
      <c r="C45" s="870"/>
      <c r="D45" s="870"/>
      <c r="E45" s="627">
        <v>11.31</v>
      </c>
      <c r="F45" s="494" t="s">
        <v>1854</v>
      </c>
      <c r="G45" s="560">
        <v>1</v>
      </c>
      <c r="H45" s="715">
        <f>'5. ACTIVIDADES ESPECIALES'!D1102</f>
        <v>3911220.32</v>
      </c>
      <c r="I45" s="72"/>
      <c r="J45" s="348"/>
      <c r="K45" s="271"/>
      <c r="L45" s="348"/>
      <c r="M45" s="271"/>
      <c r="N45" s="348"/>
      <c r="O45" s="685">
        <f t="shared" si="3"/>
        <v>1</v>
      </c>
      <c r="P45" s="619">
        <f t="shared" si="4"/>
        <v>3911220.32</v>
      </c>
      <c r="Q45" s="271"/>
      <c r="R45" s="828"/>
      <c r="S45" s="828"/>
      <c r="T45" s="828"/>
      <c r="U45" s="828"/>
    </row>
    <row r="46" spans="1:21" s="436" customFormat="1" ht="61.5" customHeight="1" x14ac:dyDescent="0.25">
      <c r="A46" s="866"/>
      <c r="B46" s="844"/>
      <c r="C46" s="870"/>
      <c r="D46" s="870"/>
      <c r="E46" s="627">
        <v>11.32</v>
      </c>
      <c r="F46" s="494" t="s">
        <v>2578</v>
      </c>
      <c r="G46" s="347">
        <v>1</v>
      </c>
      <c r="H46" s="626">
        <f>'5. ACTIVIDADES ESPECIALES'!D1296</f>
        <v>240000</v>
      </c>
      <c r="I46" s="271"/>
      <c r="J46" s="348"/>
      <c r="K46" s="271"/>
      <c r="L46" s="348"/>
      <c r="M46" s="271"/>
      <c r="N46" s="348"/>
      <c r="O46" s="685">
        <f t="shared" si="3"/>
        <v>1</v>
      </c>
      <c r="P46" s="619">
        <f t="shared" si="4"/>
        <v>240000</v>
      </c>
      <c r="Q46" s="271"/>
      <c r="R46" s="828"/>
      <c r="S46" s="828"/>
      <c r="T46" s="828"/>
      <c r="U46" s="828"/>
    </row>
    <row r="47" spans="1:21" s="436" customFormat="1" ht="61.5" customHeight="1" x14ac:dyDescent="0.25">
      <c r="A47" s="716"/>
      <c r="B47" s="868"/>
      <c r="C47" s="871"/>
      <c r="D47" s="870"/>
      <c r="E47" s="627">
        <v>11.33</v>
      </c>
      <c r="F47" s="494" t="s">
        <v>2303</v>
      </c>
      <c r="G47" s="347">
        <v>1</v>
      </c>
      <c r="H47" s="626">
        <f>'5. ACTIVIDADES ESPECIALES'!D1307</f>
        <v>10000000</v>
      </c>
      <c r="I47" s="271"/>
      <c r="J47" s="348"/>
      <c r="K47" s="271"/>
      <c r="L47" s="348"/>
      <c r="M47" s="271"/>
      <c r="N47" s="348"/>
      <c r="O47" s="685">
        <f t="shared" si="3"/>
        <v>1</v>
      </c>
      <c r="P47" s="619">
        <f t="shared" si="4"/>
        <v>10000000</v>
      </c>
      <c r="Q47" s="271"/>
      <c r="R47" s="828"/>
      <c r="S47" s="828"/>
      <c r="T47" s="828"/>
      <c r="U47" s="828"/>
    </row>
    <row r="48" spans="1:21" ht="60.75" customHeight="1" x14ac:dyDescent="0.25">
      <c r="A48" s="774" t="s">
        <v>1416</v>
      </c>
      <c r="B48" s="774" t="s">
        <v>1418</v>
      </c>
      <c r="C48" s="869" t="s">
        <v>2773</v>
      </c>
      <c r="D48" s="869" t="s">
        <v>2783</v>
      </c>
      <c r="E48" s="627">
        <v>11.34</v>
      </c>
      <c r="F48" s="494" t="s">
        <v>1857</v>
      </c>
      <c r="G48" s="347">
        <v>1</v>
      </c>
      <c r="H48" s="626">
        <f>'5. ACTIVIDADES ESPECIALES'!D1317</f>
        <v>141120</v>
      </c>
      <c r="I48" s="271"/>
      <c r="J48" s="348"/>
      <c r="K48" s="271"/>
      <c r="L48" s="348"/>
      <c r="M48" s="271"/>
      <c r="N48" s="348"/>
      <c r="O48" s="685">
        <f t="shared" si="3"/>
        <v>1</v>
      </c>
      <c r="P48" s="619">
        <f t="shared" si="4"/>
        <v>141120</v>
      </c>
      <c r="Q48" s="271"/>
      <c r="R48" s="828"/>
      <c r="S48" s="828"/>
      <c r="T48" s="828"/>
      <c r="U48" s="828"/>
    </row>
    <row r="49" spans="1:21" s="349" customFormat="1" ht="57.75" customHeight="1" x14ac:dyDescent="0.25">
      <c r="A49" s="775"/>
      <c r="B49" s="775"/>
      <c r="C49" s="870"/>
      <c r="D49" s="870"/>
      <c r="E49" s="627">
        <v>11.35</v>
      </c>
      <c r="F49" s="494" t="s">
        <v>1858</v>
      </c>
      <c r="G49" s="347">
        <v>1</v>
      </c>
      <c r="H49" s="626">
        <f>'3. EQUIPO DE OFICINA'!D10</f>
        <v>236600</v>
      </c>
      <c r="I49" s="271"/>
      <c r="J49" s="348"/>
      <c r="K49" s="271"/>
      <c r="L49" s="348"/>
      <c r="M49" s="271"/>
      <c r="N49" s="348"/>
      <c r="O49" s="685">
        <f t="shared" si="3"/>
        <v>1</v>
      </c>
      <c r="P49" s="619">
        <f t="shared" si="4"/>
        <v>236600</v>
      </c>
      <c r="Q49" s="271"/>
      <c r="R49" s="828"/>
      <c r="S49" s="828"/>
      <c r="T49" s="828"/>
      <c r="U49" s="828"/>
    </row>
    <row r="50" spans="1:21" s="436" customFormat="1" ht="57.75" customHeight="1" x14ac:dyDescent="0.25">
      <c r="A50" s="775"/>
      <c r="B50" s="775"/>
      <c r="C50" s="870"/>
      <c r="D50" s="870"/>
      <c r="E50" s="627">
        <v>11.36</v>
      </c>
      <c r="F50" s="494" t="s">
        <v>2269</v>
      </c>
      <c r="G50" s="347">
        <v>1</v>
      </c>
      <c r="H50" s="626">
        <f>'4. EQUIPO TECNOLÓGICOS'!D9</f>
        <v>392200</v>
      </c>
      <c r="I50" s="271"/>
      <c r="J50" s="348"/>
      <c r="K50" s="271"/>
      <c r="L50" s="348"/>
      <c r="M50" s="271"/>
      <c r="N50" s="348"/>
      <c r="O50" s="685">
        <f t="shared" si="3"/>
        <v>1</v>
      </c>
      <c r="P50" s="619">
        <f t="shared" si="4"/>
        <v>392200</v>
      </c>
      <c r="Q50" s="271"/>
      <c r="R50" s="828"/>
      <c r="S50" s="828"/>
      <c r="T50" s="828"/>
      <c r="U50" s="828"/>
    </row>
    <row r="51" spans="1:21" s="436" customFormat="1" ht="52.5" customHeight="1" x14ac:dyDescent="0.25">
      <c r="A51" s="775"/>
      <c r="B51" s="775"/>
      <c r="C51" s="870"/>
      <c r="D51" s="870"/>
      <c r="E51" s="627">
        <v>11.37</v>
      </c>
      <c r="F51" s="494" t="s">
        <v>1859</v>
      </c>
      <c r="G51" s="523">
        <v>1</v>
      </c>
      <c r="H51" s="626">
        <f>'5. ACTIVIDADES ESPECIALES'!D1333</f>
        <v>7463.6</v>
      </c>
      <c r="I51" s="271">
        <v>1</v>
      </c>
      <c r="J51" s="626">
        <f>'5. ACTIVIDADES ESPECIALES'!D1350</f>
        <v>7463.6</v>
      </c>
      <c r="K51" s="271">
        <v>1</v>
      </c>
      <c r="L51" s="626">
        <f>'5. ACTIVIDADES ESPECIALES'!D1367</f>
        <v>7463.6</v>
      </c>
      <c r="M51" s="271"/>
      <c r="N51" s="348"/>
      <c r="O51" s="685">
        <f t="shared" si="3"/>
        <v>3</v>
      </c>
      <c r="P51" s="619">
        <f>H51+J51+L51+N51</f>
        <v>22390.800000000003</v>
      </c>
      <c r="Q51" s="271"/>
      <c r="R51" s="828"/>
      <c r="S51" s="828"/>
      <c r="T51" s="828"/>
      <c r="U51" s="828"/>
    </row>
    <row r="52" spans="1:21" s="436" customFormat="1" ht="51" customHeight="1" x14ac:dyDescent="0.25">
      <c r="A52" s="775"/>
      <c r="B52" s="775"/>
      <c r="C52" s="870"/>
      <c r="D52" s="870"/>
      <c r="E52" s="627">
        <v>11.38</v>
      </c>
      <c r="F52" s="494" t="s">
        <v>1860</v>
      </c>
      <c r="G52" s="347"/>
      <c r="H52" s="348"/>
      <c r="I52" s="528">
        <v>1</v>
      </c>
      <c r="J52" s="626">
        <f>'5. ACTIVIDADES ESPECIALES'!D1385</f>
        <v>145500</v>
      </c>
      <c r="K52" s="271"/>
      <c r="L52" s="348"/>
      <c r="M52" s="271"/>
      <c r="N52" s="348"/>
      <c r="O52" s="685">
        <f t="shared" si="3"/>
        <v>1</v>
      </c>
      <c r="P52" s="619">
        <f t="shared" si="4"/>
        <v>145500</v>
      </c>
      <c r="Q52" s="271"/>
      <c r="R52" s="828"/>
      <c r="S52" s="828"/>
      <c r="T52" s="828"/>
      <c r="U52" s="828"/>
    </row>
    <row r="53" spans="1:21" s="436" customFormat="1" ht="59.25" customHeight="1" x14ac:dyDescent="0.25">
      <c r="A53" s="775"/>
      <c r="B53" s="775"/>
      <c r="C53" s="870"/>
      <c r="D53" s="870"/>
      <c r="E53" s="627">
        <v>11.39</v>
      </c>
      <c r="F53" s="494" t="s">
        <v>1861</v>
      </c>
      <c r="G53" s="347"/>
      <c r="H53" s="348"/>
      <c r="I53" s="528">
        <v>1</v>
      </c>
      <c r="J53" s="626">
        <f>'5. ACTIVIDADES ESPECIALES'!D1396</f>
        <v>19640.2</v>
      </c>
      <c r="K53" s="271"/>
      <c r="L53" s="348"/>
      <c r="M53" s="271"/>
      <c r="N53" s="348"/>
      <c r="O53" s="685">
        <f t="shared" si="3"/>
        <v>1</v>
      </c>
      <c r="P53" s="619">
        <f t="shared" si="4"/>
        <v>19640.2</v>
      </c>
      <c r="Q53" s="271"/>
      <c r="R53" s="828"/>
      <c r="S53" s="828"/>
      <c r="T53" s="828"/>
      <c r="U53" s="828"/>
    </row>
    <row r="54" spans="1:21" s="436" customFormat="1" ht="39" customHeight="1" x14ac:dyDescent="0.25">
      <c r="A54" s="775"/>
      <c r="B54" s="775"/>
      <c r="C54" s="870"/>
      <c r="D54" s="872"/>
      <c r="E54" s="627">
        <v>11.4</v>
      </c>
      <c r="F54" s="712" t="s">
        <v>2714</v>
      </c>
      <c r="G54" s="624">
        <v>1</v>
      </c>
      <c r="H54" s="626">
        <f>'5. ACTIVIDADES ESPECIALES'!D1413</f>
        <v>56200</v>
      </c>
      <c r="I54" s="271">
        <v>1</v>
      </c>
      <c r="J54" s="626">
        <f>'5. ACTIVIDADES ESPECIALES'!D1424</f>
        <v>56200</v>
      </c>
      <c r="K54" s="271">
        <v>1</v>
      </c>
      <c r="L54" s="626">
        <f>'5. ACTIVIDADES ESPECIALES'!D1435</f>
        <v>56200</v>
      </c>
      <c r="M54" s="271"/>
      <c r="N54" s="348"/>
      <c r="O54" s="685">
        <f t="shared" si="3"/>
        <v>3</v>
      </c>
      <c r="P54" s="619">
        <f t="shared" si="4"/>
        <v>168600</v>
      </c>
      <c r="Q54" s="271"/>
      <c r="R54" s="828"/>
      <c r="S54" s="828"/>
      <c r="T54" s="828"/>
      <c r="U54" s="828"/>
    </row>
    <row r="55" spans="1:21" s="436" customFormat="1" ht="31.5" customHeight="1" x14ac:dyDescent="0.25">
      <c r="A55" s="775"/>
      <c r="B55" s="775"/>
      <c r="C55" s="870"/>
      <c r="D55" s="827" t="s">
        <v>415</v>
      </c>
      <c r="E55" s="627">
        <v>11.41</v>
      </c>
      <c r="F55" s="494" t="s">
        <v>2770</v>
      </c>
      <c r="G55" s="624">
        <v>1</v>
      </c>
      <c r="H55" s="626">
        <f>'2. CONTRATACION DE PERSONAL'!D92</f>
        <v>1194928.9624999999</v>
      </c>
      <c r="I55" s="271">
        <v>1</v>
      </c>
      <c r="J55" s="626">
        <f>'2. CONTRATACION DE PERSONAL'!D103</f>
        <v>1194928.9624999999</v>
      </c>
      <c r="K55" s="271">
        <v>1</v>
      </c>
      <c r="L55" s="626">
        <f>'2. CONTRATACION DE PERSONAL'!D114</f>
        <v>1194928.9624999999</v>
      </c>
      <c r="M55" s="271"/>
      <c r="N55" s="348"/>
      <c r="O55" s="685">
        <f t="shared" si="3"/>
        <v>3</v>
      </c>
      <c r="P55" s="619">
        <f t="shared" si="4"/>
        <v>3584786.8874999997</v>
      </c>
      <c r="Q55" s="271"/>
      <c r="R55" s="828"/>
      <c r="S55" s="828"/>
      <c r="T55" s="828"/>
      <c r="U55" s="828"/>
    </row>
    <row r="56" spans="1:21" s="436" customFormat="1" ht="31.5" customHeight="1" x14ac:dyDescent="0.25">
      <c r="A56" s="775"/>
      <c r="B56" s="775"/>
      <c r="C56" s="870"/>
      <c r="D56" s="829"/>
      <c r="E56" s="627">
        <v>11.42</v>
      </c>
      <c r="F56" s="494" t="s">
        <v>2577</v>
      </c>
      <c r="G56" s="624">
        <v>1</v>
      </c>
      <c r="H56" s="626">
        <f>'2. CONTRATACION DE PERSONAL'!D125</f>
        <v>2010000</v>
      </c>
      <c r="I56" s="271">
        <v>1</v>
      </c>
      <c r="J56" s="626">
        <f>'2. CONTRATACION DE PERSONAL'!D136</f>
        <v>2010000</v>
      </c>
      <c r="K56" s="271">
        <v>1</v>
      </c>
      <c r="L56" s="626">
        <f>'2. CONTRATACION DE PERSONAL'!D147</f>
        <v>2010000</v>
      </c>
      <c r="M56" s="271"/>
      <c r="N56" s="348"/>
      <c r="O56" s="685">
        <f t="shared" si="3"/>
        <v>3</v>
      </c>
      <c r="P56" s="619">
        <f t="shared" si="4"/>
        <v>6030000</v>
      </c>
      <c r="Q56" s="271"/>
      <c r="R56" s="828"/>
      <c r="S56" s="828"/>
      <c r="T56" s="828"/>
      <c r="U56" s="828"/>
    </row>
    <row r="57" spans="1:21" s="436" customFormat="1" ht="27.75" customHeight="1" x14ac:dyDescent="0.25">
      <c r="A57" s="775"/>
      <c r="B57" s="775"/>
      <c r="C57" s="870"/>
      <c r="D57" s="271" t="s">
        <v>2784</v>
      </c>
      <c r="E57" s="627">
        <v>11.43</v>
      </c>
      <c r="F57" s="503" t="s">
        <v>2715</v>
      </c>
      <c r="G57" s="624">
        <v>1</v>
      </c>
      <c r="H57" s="626">
        <f>'5. ACTIVIDADES ESPECIALES'!D1446</f>
        <v>50152</v>
      </c>
      <c r="I57" s="624">
        <v>1</v>
      </c>
      <c r="J57" s="626">
        <f>'5. ACTIVIDADES ESPECIALES'!D1465</f>
        <v>50152</v>
      </c>
      <c r="K57" s="624">
        <v>1</v>
      </c>
      <c r="L57" s="626">
        <f>'5. ACTIVIDADES ESPECIALES'!D1484</f>
        <v>50152</v>
      </c>
      <c r="M57" s="271"/>
      <c r="N57" s="348"/>
      <c r="O57" s="685">
        <f t="shared" si="3"/>
        <v>3</v>
      </c>
      <c r="P57" s="619">
        <f t="shared" si="4"/>
        <v>150456</v>
      </c>
      <c r="Q57" s="271"/>
      <c r="R57" s="828"/>
      <c r="S57" s="828"/>
      <c r="T57" s="828"/>
      <c r="U57" s="828"/>
    </row>
    <row r="58" spans="1:21" s="436" customFormat="1" ht="37.5" customHeight="1" x14ac:dyDescent="0.25">
      <c r="A58" s="775"/>
      <c r="B58" s="775"/>
      <c r="C58" s="871"/>
      <c r="D58" s="271" t="s">
        <v>2785</v>
      </c>
      <c r="E58" s="627">
        <v>11.44</v>
      </c>
      <c r="F58" s="503" t="s">
        <v>2746</v>
      </c>
      <c r="G58" s="528">
        <v>1</v>
      </c>
      <c r="H58" s="626">
        <f>'5. ACTIVIDADES ESPECIALES'!D1503</f>
        <v>1500000</v>
      </c>
      <c r="I58" s="624"/>
      <c r="J58" s="348"/>
      <c r="K58" s="624"/>
      <c r="L58" s="348"/>
      <c r="M58" s="271"/>
      <c r="N58" s="348"/>
      <c r="O58" s="685">
        <f t="shared" si="3"/>
        <v>1</v>
      </c>
      <c r="P58" s="619">
        <f t="shared" si="4"/>
        <v>1500000</v>
      </c>
      <c r="Q58" s="271"/>
      <c r="R58" s="829"/>
      <c r="S58" s="829"/>
      <c r="T58" s="829"/>
      <c r="U58" s="829"/>
    </row>
    <row r="59" spans="1:21" ht="38.25" hidden="1" customHeight="1" x14ac:dyDescent="0.25">
      <c r="A59" s="775"/>
      <c r="B59" s="774" t="s">
        <v>1419</v>
      </c>
      <c r="C59" s="271"/>
      <c r="D59" s="271"/>
      <c r="E59" s="271"/>
      <c r="F59" s="271"/>
      <c r="G59" s="271"/>
      <c r="H59" s="348"/>
      <c r="I59" s="271"/>
      <c r="J59" s="348"/>
      <c r="K59" s="271"/>
      <c r="L59" s="348"/>
      <c r="M59" s="271"/>
      <c r="N59" s="348"/>
      <c r="O59" s="375">
        <f t="shared" si="1"/>
        <v>0</v>
      </c>
      <c r="P59" s="376">
        <f t="shared" si="2"/>
        <v>0</v>
      </c>
      <c r="Q59" s="271"/>
      <c r="R59" s="271"/>
      <c r="S59" s="271"/>
      <c r="T59" s="271"/>
      <c r="U59" s="271"/>
    </row>
    <row r="60" spans="1:21" s="349" customFormat="1" ht="15.75" hidden="1" x14ac:dyDescent="0.25">
      <c r="A60" s="775"/>
      <c r="B60" s="775"/>
      <c r="C60" s="271"/>
      <c r="D60" s="271"/>
      <c r="E60" s="271"/>
      <c r="F60" s="271"/>
      <c r="G60" s="271"/>
      <c r="H60" s="348"/>
      <c r="I60" s="271"/>
      <c r="J60" s="348"/>
      <c r="K60" s="271"/>
      <c r="L60" s="348"/>
      <c r="M60" s="271"/>
      <c r="N60" s="348"/>
      <c r="O60" s="375">
        <f t="shared" si="1"/>
        <v>0</v>
      </c>
      <c r="P60" s="376">
        <f t="shared" si="2"/>
        <v>0</v>
      </c>
      <c r="Q60" s="271"/>
      <c r="R60" s="271"/>
      <c r="S60" s="271"/>
      <c r="T60" s="271"/>
      <c r="U60" s="271"/>
    </row>
    <row r="61" spans="1:21" s="349" customFormat="1" ht="15.75" hidden="1" x14ac:dyDescent="0.25">
      <c r="A61" s="775"/>
      <c r="B61" s="775"/>
      <c r="C61" s="271"/>
      <c r="D61" s="271"/>
      <c r="E61" s="271"/>
      <c r="F61" s="271"/>
      <c r="G61" s="271"/>
      <c r="H61" s="348"/>
      <c r="I61" s="271"/>
      <c r="J61" s="348"/>
      <c r="K61" s="271"/>
      <c r="L61" s="348"/>
      <c r="M61" s="271"/>
      <c r="N61" s="348"/>
      <c r="O61" s="375">
        <f t="shared" si="1"/>
        <v>0</v>
      </c>
      <c r="P61" s="376">
        <f t="shared" si="2"/>
        <v>0</v>
      </c>
      <c r="Q61" s="271"/>
      <c r="R61" s="271"/>
      <c r="S61" s="271"/>
      <c r="T61" s="271"/>
      <c r="U61" s="271"/>
    </row>
    <row r="62" spans="1:21" s="349" customFormat="1" ht="15.75" hidden="1" x14ac:dyDescent="0.25">
      <c r="A62" s="775"/>
      <c r="B62" s="775"/>
      <c r="C62" s="271"/>
      <c r="D62" s="271"/>
      <c r="E62" s="271"/>
      <c r="F62" s="271"/>
      <c r="G62" s="271"/>
      <c r="H62" s="348"/>
      <c r="I62" s="271"/>
      <c r="J62" s="348"/>
      <c r="K62" s="271"/>
      <c r="L62" s="348"/>
      <c r="M62" s="271"/>
      <c r="N62" s="348"/>
      <c r="O62" s="375">
        <f t="shared" si="1"/>
        <v>0</v>
      </c>
      <c r="P62" s="376">
        <f t="shared" si="2"/>
        <v>0</v>
      </c>
      <c r="Q62" s="271"/>
      <c r="R62" s="271"/>
      <c r="S62" s="271"/>
      <c r="T62" s="271"/>
      <c r="U62" s="271"/>
    </row>
    <row r="63" spans="1:21" ht="15.75" hidden="1" x14ac:dyDescent="0.25">
      <c r="A63" s="775"/>
      <c r="B63" s="775"/>
      <c r="C63" s="271"/>
      <c r="D63" s="271"/>
      <c r="E63" s="271"/>
      <c r="F63" s="271"/>
      <c r="G63" s="271"/>
      <c r="H63" s="348"/>
      <c r="I63" s="271"/>
      <c r="J63" s="348"/>
      <c r="K63" s="271"/>
      <c r="L63" s="348"/>
      <c r="M63" s="271"/>
      <c r="N63" s="348"/>
      <c r="O63" s="375">
        <f t="shared" si="1"/>
        <v>0</v>
      </c>
      <c r="P63" s="376">
        <f t="shared" si="2"/>
        <v>0</v>
      </c>
      <c r="Q63" s="271"/>
      <c r="R63" s="271"/>
      <c r="S63" s="271"/>
      <c r="T63" s="271"/>
      <c r="U63" s="271"/>
    </row>
    <row r="64" spans="1:21" ht="66" hidden="1" customHeight="1" x14ac:dyDescent="0.25">
      <c r="A64" s="778"/>
      <c r="B64" s="778"/>
      <c r="C64" s="271"/>
      <c r="D64" s="271"/>
      <c r="E64" s="271"/>
      <c r="F64" s="271"/>
      <c r="G64" s="271"/>
      <c r="H64" s="348"/>
      <c r="I64" s="271"/>
      <c r="J64" s="348"/>
      <c r="K64" s="271"/>
      <c r="L64" s="348"/>
      <c r="M64" s="271"/>
      <c r="N64" s="348"/>
      <c r="O64" s="375">
        <f t="shared" si="1"/>
        <v>0</v>
      </c>
      <c r="P64" s="376">
        <f t="shared" si="2"/>
        <v>0</v>
      </c>
      <c r="Q64" s="271"/>
      <c r="R64" s="271"/>
      <c r="S64" s="271"/>
      <c r="T64" s="271"/>
      <c r="U64" s="344"/>
    </row>
    <row r="65" spans="1:21" ht="15.75" x14ac:dyDescent="0.25">
      <c r="A65" s="292"/>
      <c r="B65" s="293"/>
      <c r="C65" s="292" t="s">
        <v>1410</v>
      </c>
      <c r="D65" s="293"/>
      <c r="E65" s="293"/>
      <c r="F65" s="294"/>
      <c r="G65" s="260">
        <f t="shared" ref="G65:N65" si="5">SUM(G9:G64)</f>
        <v>27</v>
      </c>
      <c r="H65" s="229">
        <f>SUM(H9:H64)</f>
        <v>20575748.98226684</v>
      </c>
      <c r="I65" s="260">
        <f t="shared" si="5"/>
        <v>22</v>
      </c>
      <c r="J65" s="229">
        <f>SUM(J9:J64)</f>
        <v>5117870.62707684</v>
      </c>
      <c r="K65" s="260">
        <f t="shared" si="5"/>
        <v>22</v>
      </c>
      <c r="L65" s="229">
        <f t="shared" si="5"/>
        <v>23702169.982300676</v>
      </c>
      <c r="M65" s="260">
        <f t="shared" si="5"/>
        <v>9</v>
      </c>
      <c r="N65" s="229">
        <f t="shared" si="5"/>
        <v>813184.22134210193</v>
      </c>
      <c r="O65" s="229">
        <f>SUM(O9:O64)</f>
        <v>80</v>
      </c>
      <c r="P65" s="229">
        <f>SUM(P9:P64)</f>
        <v>50208973.812986463</v>
      </c>
      <c r="Q65" s="260"/>
      <c r="R65" s="260"/>
      <c r="S65" s="260"/>
      <c r="T65" s="260"/>
      <c r="U65" s="272"/>
    </row>
    <row r="85" s="256" customFormat="1" ht="12" x14ac:dyDescent="0.25"/>
    <row r="86" s="256" customFormat="1" ht="12" x14ac:dyDescent="0.25"/>
    <row r="99" s="256" customFormat="1" ht="12" x14ac:dyDescent="0.25"/>
    <row r="100" s="256" customFormat="1" ht="12" x14ac:dyDescent="0.25"/>
  </sheetData>
  <mergeCells count="40">
    <mergeCell ref="B42:B47"/>
    <mergeCell ref="A3:U3"/>
    <mergeCell ref="B9:B14"/>
    <mergeCell ref="B15:B38"/>
    <mergeCell ref="B59:B64"/>
    <mergeCell ref="B48:B58"/>
    <mergeCell ref="A5:A7"/>
    <mergeCell ref="B5:B7"/>
    <mergeCell ref="C5:C7"/>
    <mergeCell ref="D5:D7"/>
    <mergeCell ref="A9:A46"/>
    <mergeCell ref="A48:A64"/>
    <mergeCell ref="A4:U4"/>
    <mergeCell ref="E5:E7"/>
    <mergeCell ref="I6:J6"/>
    <mergeCell ref="K6:L6"/>
    <mergeCell ref="M6:N6"/>
    <mergeCell ref="F5:F7"/>
    <mergeCell ref="G5:N5"/>
    <mergeCell ref="G6:H6"/>
    <mergeCell ref="S5:S7"/>
    <mergeCell ref="T5:T7"/>
    <mergeCell ref="U5:U7"/>
    <mergeCell ref="O5:P6"/>
    <mergeCell ref="Q5:Q7"/>
    <mergeCell ref="R5:R7"/>
    <mergeCell ref="R15:R58"/>
    <mergeCell ref="S15:S58"/>
    <mergeCell ref="T15:T58"/>
    <mergeCell ref="U15:U58"/>
    <mergeCell ref="C15:C41"/>
    <mergeCell ref="C42:C47"/>
    <mergeCell ref="C48:C58"/>
    <mergeCell ref="D17:D22"/>
    <mergeCell ref="D26:D27"/>
    <mergeCell ref="D28:D35"/>
    <mergeCell ref="D36:D41"/>
    <mergeCell ref="D55:D56"/>
    <mergeCell ref="D42:D47"/>
    <mergeCell ref="D48:D5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opLeftCell="C1" zoomScale="73" zoomScaleNormal="73" workbookViewId="0">
      <pane ySplit="6" topLeftCell="A7" activePane="bottomLeft" state="frozen"/>
      <selection activeCell="R5" sqref="R5"/>
      <selection pane="bottomLeft" activeCell="D8" sqref="D8:D11"/>
    </sheetView>
  </sheetViews>
  <sheetFormatPr baseColWidth="10" defaultRowHeight="15" x14ac:dyDescent="0.25"/>
  <cols>
    <col min="1" max="1" width="28.140625" customWidth="1"/>
    <col min="2" max="2" width="26.85546875" customWidth="1"/>
    <col min="3" max="3" width="33.140625" customWidth="1"/>
    <col min="4" max="4" width="27.42578125" customWidth="1"/>
    <col min="5" max="5" width="13.140625" customWidth="1"/>
    <col min="6" max="6" width="47.5703125" customWidth="1"/>
    <col min="7" max="7" width="12.7109375" customWidth="1"/>
    <col min="8" max="8" width="11.5703125" style="230"/>
    <col min="9" max="9" width="12.42578125" customWidth="1"/>
    <col min="10" max="10" width="18.85546875" style="230" customWidth="1"/>
    <col min="12" max="12" width="14.140625" style="230" customWidth="1"/>
    <col min="14" max="14" width="11.5703125" style="230"/>
    <col min="15" max="15" width="13.5703125" customWidth="1"/>
    <col min="16" max="16" width="17.42578125" style="230" customWidth="1"/>
    <col min="17" max="17" width="21" customWidth="1"/>
    <col min="18" max="18" width="19.28515625" customWidth="1"/>
    <col min="19" max="19" width="20.7109375" customWidth="1"/>
    <col min="20" max="20" width="18.5703125" customWidth="1"/>
    <col min="21" max="21" width="21.42578125" customWidth="1"/>
  </cols>
  <sheetData>
    <row r="1" spans="1:21" ht="18.75" x14ac:dyDescent="0.25">
      <c r="B1" s="278"/>
      <c r="C1" s="278"/>
      <c r="D1" s="278"/>
      <c r="E1" s="278"/>
      <c r="G1" s="278" t="s">
        <v>1420</v>
      </c>
      <c r="I1" s="278"/>
      <c r="J1" s="278"/>
      <c r="K1" s="278"/>
      <c r="L1" s="278"/>
      <c r="M1" s="278"/>
      <c r="N1" s="278"/>
      <c r="O1" s="278"/>
      <c r="P1" s="278"/>
      <c r="Q1" s="278"/>
      <c r="R1" s="278"/>
      <c r="S1" s="278"/>
      <c r="T1" s="278"/>
      <c r="U1" s="278"/>
    </row>
    <row r="2" spans="1:21" s="349" customFormat="1" ht="18.75" x14ac:dyDescent="0.25">
      <c r="A2" s="349" t="s">
        <v>1348</v>
      </c>
      <c r="B2" s="278"/>
      <c r="C2" s="278"/>
      <c r="D2" s="278"/>
      <c r="E2" s="278"/>
      <c r="G2" s="278"/>
      <c r="H2" s="230"/>
      <c r="I2" s="278"/>
      <c r="J2" s="278"/>
      <c r="K2" s="278"/>
      <c r="L2" s="278"/>
      <c r="M2" s="278"/>
      <c r="N2" s="278"/>
      <c r="O2" s="278"/>
      <c r="P2" s="278"/>
      <c r="Q2" s="278"/>
      <c r="R2" s="278"/>
      <c r="S2" s="278"/>
      <c r="T2" s="278"/>
      <c r="U2" s="278"/>
    </row>
    <row r="3" spans="1:21" x14ac:dyDescent="0.25">
      <c r="A3" s="265" t="s">
        <v>1423</v>
      </c>
      <c r="B3" s="265"/>
      <c r="C3" s="265"/>
      <c r="D3" s="265"/>
      <c r="E3" s="265"/>
      <c r="F3" s="265"/>
      <c r="G3" s="265"/>
      <c r="H3" s="265"/>
      <c r="I3" s="265"/>
      <c r="J3" s="265"/>
      <c r="K3" s="265"/>
      <c r="L3" s="265"/>
      <c r="M3" s="265"/>
      <c r="N3" s="265"/>
      <c r="O3" s="265"/>
      <c r="P3" s="265"/>
      <c r="Q3" s="265"/>
      <c r="R3" s="265"/>
      <c r="S3" s="265"/>
      <c r="T3" s="265"/>
      <c r="U3" s="265"/>
    </row>
    <row r="4" spans="1:21" ht="15" customHeight="1" x14ac:dyDescent="0.25">
      <c r="A4" s="750" t="s">
        <v>97</v>
      </c>
      <c r="B4" s="749" t="s">
        <v>111</v>
      </c>
      <c r="C4" s="742" t="s">
        <v>86</v>
      </c>
      <c r="D4" s="742" t="s">
        <v>87</v>
      </c>
      <c r="E4" s="742" t="s">
        <v>392</v>
      </c>
      <c r="F4" s="742" t="s">
        <v>88</v>
      </c>
      <c r="G4" s="740" t="s">
        <v>100</v>
      </c>
      <c r="H4" s="745"/>
      <c r="I4" s="745"/>
      <c r="J4" s="745"/>
      <c r="K4" s="745"/>
      <c r="L4" s="745"/>
      <c r="M4" s="745"/>
      <c r="N4" s="741"/>
      <c r="O4" s="752" t="s">
        <v>101</v>
      </c>
      <c r="P4" s="753"/>
      <c r="Q4" s="749" t="s">
        <v>102</v>
      </c>
      <c r="R4" s="749" t="s">
        <v>103</v>
      </c>
      <c r="S4" s="749" t="s">
        <v>110</v>
      </c>
      <c r="T4" s="749" t="s">
        <v>109</v>
      </c>
      <c r="U4" s="746" t="s">
        <v>89</v>
      </c>
    </row>
    <row r="5" spans="1:21" ht="15" customHeight="1" x14ac:dyDescent="0.25">
      <c r="A5" s="750"/>
      <c r="B5" s="750"/>
      <c r="C5" s="743"/>
      <c r="D5" s="743"/>
      <c r="E5" s="743"/>
      <c r="F5" s="743"/>
      <c r="G5" s="740" t="s">
        <v>104</v>
      </c>
      <c r="H5" s="741"/>
      <c r="I5" s="740" t="s">
        <v>105</v>
      </c>
      <c r="J5" s="741"/>
      <c r="K5" s="740" t="s">
        <v>106</v>
      </c>
      <c r="L5" s="741"/>
      <c r="M5" s="740" t="s">
        <v>107</v>
      </c>
      <c r="N5" s="741"/>
      <c r="O5" s="754"/>
      <c r="P5" s="755"/>
      <c r="Q5" s="750"/>
      <c r="R5" s="750"/>
      <c r="S5" s="750"/>
      <c r="T5" s="750"/>
      <c r="U5" s="747"/>
    </row>
    <row r="6" spans="1:21" ht="25.5" x14ac:dyDescent="0.25">
      <c r="A6" s="751"/>
      <c r="B6" s="751"/>
      <c r="C6" s="744"/>
      <c r="D6" s="744"/>
      <c r="E6" s="744"/>
      <c r="F6" s="744"/>
      <c r="G6" s="412" t="s">
        <v>108</v>
      </c>
      <c r="H6" s="412" t="s">
        <v>12</v>
      </c>
      <c r="I6" s="412" t="s">
        <v>108</v>
      </c>
      <c r="J6" s="412" t="s">
        <v>12</v>
      </c>
      <c r="K6" s="412" t="s">
        <v>108</v>
      </c>
      <c r="L6" s="412" t="s">
        <v>12</v>
      </c>
      <c r="M6" s="412" t="s">
        <v>108</v>
      </c>
      <c r="N6" s="412" t="s">
        <v>12</v>
      </c>
      <c r="O6" s="412" t="s">
        <v>108</v>
      </c>
      <c r="P6" s="412" t="s">
        <v>12</v>
      </c>
      <c r="Q6" s="751"/>
      <c r="R6" s="751"/>
      <c r="S6" s="751"/>
      <c r="T6" s="751"/>
      <c r="U6" s="748"/>
    </row>
    <row r="7" spans="1:21" s="349"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90.75" customHeight="1" x14ac:dyDescent="0.25">
      <c r="A8" s="776" t="s">
        <v>1421</v>
      </c>
      <c r="B8" s="774" t="s">
        <v>1422</v>
      </c>
      <c r="C8" s="315" t="s">
        <v>1881</v>
      </c>
      <c r="D8" s="315" t="s">
        <v>1594</v>
      </c>
      <c r="E8" s="495">
        <v>12.01</v>
      </c>
      <c r="F8" s="525" t="s">
        <v>1862</v>
      </c>
      <c r="G8" s="493">
        <v>0.25</v>
      </c>
      <c r="H8" s="647"/>
      <c r="I8" s="493">
        <v>0.25</v>
      </c>
      <c r="J8" s="502"/>
      <c r="K8" s="524">
        <v>0.25</v>
      </c>
      <c r="L8" s="502"/>
      <c r="M8" s="524">
        <v>0.25</v>
      </c>
      <c r="N8" s="341"/>
      <c r="O8" s="375">
        <f t="shared" ref="O8:P8" si="0">G8+I8+K8+M8</f>
        <v>1</v>
      </c>
      <c r="P8" s="376">
        <f t="shared" si="0"/>
        <v>0</v>
      </c>
      <c r="Q8" s="315" t="s">
        <v>1863</v>
      </c>
      <c r="R8" s="804" t="s">
        <v>2379</v>
      </c>
      <c r="S8" s="315" t="s">
        <v>1864</v>
      </c>
      <c r="T8" s="315" t="s">
        <v>1865</v>
      </c>
      <c r="U8" s="315" t="s">
        <v>1866</v>
      </c>
    </row>
    <row r="9" spans="1:21" ht="71.25" customHeight="1" x14ac:dyDescent="0.25">
      <c r="A9" s="776"/>
      <c r="B9" s="775"/>
      <c r="C9" s="315" t="s">
        <v>1882</v>
      </c>
      <c r="D9" s="544" t="s">
        <v>1595</v>
      </c>
      <c r="E9" s="495">
        <v>12.02</v>
      </c>
      <c r="F9" s="648" t="s">
        <v>2301</v>
      </c>
      <c r="G9" s="496"/>
      <c r="H9" s="497"/>
      <c r="I9" s="496"/>
      <c r="J9" s="502"/>
      <c r="K9" s="336">
        <v>1</v>
      </c>
      <c r="L9" s="637">
        <f>'1. TALLERES SEMINARIOS'!D51</f>
        <v>11000</v>
      </c>
      <c r="M9" s="502"/>
      <c r="N9" s="341"/>
      <c r="O9" s="375">
        <f t="shared" ref="O9" si="1">G9+I9+K9+M9</f>
        <v>1</v>
      </c>
      <c r="P9" s="619">
        <f t="shared" ref="P9" si="2">H9+J9+L9+N9</f>
        <v>11000</v>
      </c>
      <c r="Q9" s="315" t="s">
        <v>1867</v>
      </c>
      <c r="R9" s="805"/>
      <c r="S9" s="315" t="s">
        <v>1868</v>
      </c>
      <c r="T9" s="315" t="s">
        <v>1869</v>
      </c>
      <c r="U9" s="315" t="s">
        <v>1866</v>
      </c>
    </row>
    <row r="10" spans="1:21" s="349" customFormat="1" ht="75.75" customHeight="1" x14ac:dyDescent="0.25">
      <c r="A10" s="776"/>
      <c r="B10" s="775"/>
      <c r="C10" s="804" t="s">
        <v>1883</v>
      </c>
      <c r="D10" s="804" t="s">
        <v>1596</v>
      </c>
      <c r="E10" s="495">
        <v>12.03</v>
      </c>
      <c r="F10" s="660" t="s">
        <v>1942</v>
      </c>
      <c r="G10" s="340"/>
      <c r="H10" s="341"/>
      <c r="I10" s="336">
        <v>1</v>
      </c>
      <c r="J10" s="637">
        <f>'1. TALLERES SEMINARIOS'!D62</f>
        <v>61875</v>
      </c>
      <c r="K10" s="502"/>
      <c r="L10" s="502"/>
      <c r="M10" s="502"/>
      <c r="N10" s="341"/>
      <c r="O10" s="375">
        <f t="shared" ref="O10:O11" si="3">G10+I10+K10+M10</f>
        <v>1</v>
      </c>
      <c r="P10" s="619">
        <f t="shared" ref="P10:P11" si="4">H10+J10+L10+N10</f>
        <v>61875</v>
      </c>
      <c r="Q10" s="804" t="s">
        <v>1870</v>
      </c>
      <c r="R10" s="805"/>
      <c r="S10" s="804" t="s">
        <v>1871</v>
      </c>
      <c r="T10" s="804" t="s">
        <v>1880</v>
      </c>
      <c r="U10" s="804" t="s">
        <v>1866</v>
      </c>
    </row>
    <row r="11" spans="1:21" s="349" customFormat="1" ht="69" customHeight="1" x14ac:dyDescent="0.25">
      <c r="A11" s="776"/>
      <c r="B11" s="775"/>
      <c r="C11" s="805"/>
      <c r="D11" s="806"/>
      <c r="E11" s="495">
        <v>12.04</v>
      </c>
      <c r="F11" s="660" t="s">
        <v>1943</v>
      </c>
      <c r="G11" s="340"/>
      <c r="H11" s="341"/>
      <c r="I11" s="336">
        <v>1</v>
      </c>
      <c r="J11" s="637">
        <f>'1. TALLERES SEMINARIOS'!D75</f>
        <v>61875</v>
      </c>
      <c r="K11" s="502"/>
      <c r="L11" s="502"/>
      <c r="M11" s="502"/>
      <c r="N11" s="341"/>
      <c r="O11" s="375">
        <f t="shared" si="3"/>
        <v>1</v>
      </c>
      <c r="P11" s="619">
        <f t="shared" si="4"/>
        <v>61875</v>
      </c>
      <c r="Q11" s="805"/>
      <c r="R11" s="806"/>
      <c r="S11" s="805"/>
      <c r="T11" s="805"/>
      <c r="U11" s="805"/>
    </row>
    <row r="12" spans="1:21" ht="15.6" customHeight="1" x14ac:dyDescent="0.25">
      <c r="A12" s="286"/>
      <c r="B12" s="287"/>
      <c r="C12" s="286" t="s">
        <v>1519</v>
      </c>
      <c r="D12" s="287"/>
      <c r="E12" s="287"/>
      <c r="F12" s="288"/>
      <c r="G12" s="281">
        <f t="shared" ref="G12:P12" si="5">SUM(G8:G11)</f>
        <v>0.25</v>
      </c>
      <c r="H12" s="232">
        <f t="shared" si="5"/>
        <v>0</v>
      </c>
      <c r="I12" s="281">
        <f t="shared" si="5"/>
        <v>2.25</v>
      </c>
      <c r="J12" s="232">
        <f t="shared" si="5"/>
        <v>123750</v>
      </c>
      <c r="K12" s="281">
        <f t="shared" si="5"/>
        <v>1.25</v>
      </c>
      <c r="L12" s="232">
        <f t="shared" si="5"/>
        <v>11000</v>
      </c>
      <c r="M12" s="281">
        <f t="shared" si="5"/>
        <v>0.25</v>
      </c>
      <c r="N12" s="232">
        <f t="shared" si="5"/>
        <v>0</v>
      </c>
      <c r="O12" s="232">
        <f t="shared" si="5"/>
        <v>4</v>
      </c>
      <c r="P12" s="638">
        <f t="shared" si="5"/>
        <v>134750</v>
      </c>
      <c r="Q12" s="260"/>
      <c r="R12" s="260"/>
      <c r="S12" s="260"/>
      <c r="T12" s="260"/>
      <c r="U12" s="260"/>
    </row>
  </sheetData>
  <mergeCells count="26">
    <mergeCell ref="A8:A11"/>
    <mergeCell ref="B8:B11"/>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 ref="S10:S11"/>
    <mergeCell ref="T10:T11"/>
    <mergeCell ref="U10:U11"/>
    <mergeCell ref="C10:C11"/>
    <mergeCell ref="D10:D11"/>
    <mergeCell ref="Q10:Q11"/>
    <mergeCell ref="R8:R1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zoomScale="89" zoomScaleNormal="89" workbookViewId="0">
      <pane ySplit="7" topLeftCell="A17" activePane="bottomLeft" state="frozen"/>
      <selection activeCell="A7" sqref="A7"/>
      <selection pane="bottomLeft" activeCell="D10" sqref="D10"/>
    </sheetView>
  </sheetViews>
  <sheetFormatPr baseColWidth="10" defaultRowHeight="15" x14ac:dyDescent="0.25"/>
  <cols>
    <col min="1" max="1" width="42.85546875" customWidth="1"/>
    <col min="2" max="2" width="26.28515625" customWidth="1"/>
    <col min="3" max="3" width="27.42578125" customWidth="1"/>
    <col min="4" max="4" width="27.28515625" customWidth="1"/>
    <col min="5" max="5" width="12.140625" hidden="1" customWidth="1"/>
    <col min="6" max="6" width="48.7109375" bestFit="1" customWidth="1"/>
    <col min="7" max="7" width="15.5703125" customWidth="1"/>
    <col min="8" max="8" width="13.28515625" style="230" customWidth="1"/>
    <col min="9" max="9" width="21.5703125" customWidth="1"/>
    <col min="10" max="10" width="13.85546875" style="230" customWidth="1"/>
    <col min="11" max="11" width="19.42578125" customWidth="1"/>
    <col min="12" max="12" width="14" style="230" customWidth="1"/>
    <col min="13" max="13" width="21.42578125" customWidth="1"/>
    <col min="14" max="14" width="15.28515625" style="230" customWidth="1"/>
    <col min="15" max="15" width="18.140625" customWidth="1"/>
    <col min="16" max="16" width="15.28515625" style="230" customWidth="1"/>
    <col min="17" max="17" width="21.85546875" customWidth="1"/>
    <col min="18" max="18" width="21" customWidth="1"/>
    <col min="19" max="19" width="22.28515625" customWidth="1"/>
    <col min="20" max="20" width="20" customWidth="1"/>
    <col min="21" max="21" width="23.85546875" customWidth="1"/>
  </cols>
  <sheetData>
    <row r="1" spans="1:21" ht="18" customHeight="1" x14ac:dyDescent="0.25">
      <c r="B1" s="238"/>
      <c r="C1" s="238"/>
      <c r="D1" s="238"/>
      <c r="E1" s="240"/>
      <c r="F1" s="238"/>
      <c r="G1" s="285" t="s">
        <v>1354</v>
      </c>
      <c r="J1" s="238"/>
      <c r="K1" s="238"/>
      <c r="L1" s="238"/>
      <c r="M1" s="238"/>
      <c r="N1" s="238"/>
      <c r="O1" s="238"/>
      <c r="P1" s="238"/>
      <c r="Q1" s="238"/>
      <c r="R1" s="238"/>
      <c r="S1" s="238"/>
      <c r="T1" s="238"/>
      <c r="U1" s="238"/>
    </row>
    <row r="2" spans="1:21" ht="18" customHeight="1" x14ac:dyDescent="0.25">
      <c r="B2" s="240"/>
      <c r="C2" s="240"/>
      <c r="D2" s="240"/>
      <c r="E2" s="240"/>
      <c r="F2" s="240"/>
      <c r="G2" s="285"/>
      <c r="J2" s="240"/>
      <c r="K2" s="240"/>
      <c r="L2" s="240"/>
      <c r="M2" s="240"/>
      <c r="N2" s="240"/>
      <c r="O2" s="240"/>
      <c r="P2" s="240"/>
      <c r="Q2" s="240"/>
      <c r="R2" s="240"/>
      <c r="S2" s="240"/>
      <c r="T2" s="240"/>
      <c r="U2" s="240"/>
    </row>
    <row r="3" spans="1:21" ht="18" customHeight="1" x14ac:dyDescent="0.25">
      <c r="A3" s="307" t="s">
        <v>1347</v>
      </c>
      <c r="B3" s="240"/>
      <c r="C3" s="240"/>
      <c r="D3" s="240"/>
      <c r="E3" s="240"/>
      <c r="F3" s="240"/>
      <c r="G3" s="285"/>
      <c r="J3" s="240"/>
      <c r="K3" s="240"/>
      <c r="L3" s="240"/>
      <c r="M3" s="240"/>
      <c r="N3" s="240"/>
      <c r="O3" s="240"/>
      <c r="P3" s="240"/>
      <c r="Q3" s="240"/>
      <c r="R3" s="240"/>
      <c r="S3" s="240"/>
      <c r="T3" s="240"/>
      <c r="U3" s="240"/>
    </row>
    <row r="4" spans="1:21" ht="33" customHeight="1" x14ac:dyDescent="0.25">
      <c r="A4" s="834" t="s">
        <v>1353</v>
      </c>
      <c r="B4" s="834"/>
      <c r="C4" s="834"/>
      <c r="D4" s="834"/>
      <c r="E4" s="834"/>
      <c r="F4" s="834"/>
      <c r="G4" s="834"/>
      <c r="H4" s="834"/>
      <c r="I4" s="834"/>
      <c r="J4" s="834"/>
      <c r="K4" s="834"/>
      <c r="L4" s="834"/>
      <c r="M4" s="834"/>
      <c r="N4" s="834"/>
      <c r="O4" s="834"/>
      <c r="P4" s="834"/>
      <c r="Q4" s="834"/>
      <c r="R4" s="834"/>
      <c r="S4" s="834"/>
      <c r="T4" s="834"/>
      <c r="U4" s="834"/>
    </row>
    <row r="5" spans="1:21" ht="14.45" customHeight="1" x14ac:dyDescent="0.25">
      <c r="A5" s="750" t="s">
        <v>97</v>
      </c>
      <c r="B5" s="749" t="s">
        <v>111</v>
      </c>
      <c r="C5" s="742" t="s">
        <v>86</v>
      </c>
      <c r="D5" s="742" t="s">
        <v>87</v>
      </c>
      <c r="E5" s="742" t="s">
        <v>392</v>
      </c>
      <c r="F5" s="742" t="s">
        <v>88</v>
      </c>
      <c r="G5" s="740" t="s">
        <v>100</v>
      </c>
      <c r="H5" s="745"/>
      <c r="I5" s="745"/>
      <c r="J5" s="745"/>
      <c r="K5" s="745"/>
      <c r="L5" s="745"/>
      <c r="M5" s="745"/>
      <c r="N5" s="741"/>
      <c r="O5" s="752" t="s">
        <v>101</v>
      </c>
      <c r="P5" s="753"/>
      <c r="Q5" s="749" t="s">
        <v>102</v>
      </c>
      <c r="R5" s="749" t="s">
        <v>103</v>
      </c>
      <c r="S5" s="749" t="s">
        <v>110</v>
      </c>
      <c r="T5" s="749" t="s">
        <v>109</v>
      </c>
      <c r="U5" s="824" t="s">
        <v>89</v>
      </c>
    </row>
    <row r="6" spans="1:21" ht="14.45" customHeight="1" x14ac:dyDescent="0.25">
      <c r="A6" s="750"/>
      <c r="B6" s="750"/>
      <c r="C6" s="743"/>
      <c r="D6" s="743"/>
      <c r="E6" s="743"/>
      <c r="F6" s="743"/>
      <c r="G6" s="740" t="s">
        <v>104</v>
      </c>
      <c r="H6" s="741"/>
      <c r="I6" s="740" t="s">
        <v>105</v>
      </c>
      <c r="J6" s="741"/>
      <c r="K6" s="740" t="s">
        <v>106</v>
      </c>
      <c r="L6" s="741"/>
      <c r="M6" s="740" t="s">
        <v>107</v>
      </c>
      <c r="N6" s="741"/>
      <c r="O6" s="754"/>
      <c r="P6" s="755"/>
      <c r="Q6" s="750"/>
      <c r="R6" s="750"/>
      <c r="S6" s="750"/>
      <c r="T6" s="750"/>
      <c r="U6" s="825"/>
    </row>
    <row r="7" spans="1:21" ht="25.5" x14ac:dyDescent="0.25">
      <c r="A7" s="751"/>
      <c r="B7" s="751"/>
      <c r="C7" s="744"/>
      <c r="D7" s="744"/>
      <c r="E7" s="744"/>
      <c r="F7" s="744"/>
      <c r="G7" s="412" t="s">
        <v>108</v>
      </c>
      <c r="H7" s="412" t="s">
        <v>12</v>
      </c>
      <c r="I7" s="412" t="s">
        <v>108</v>
      </c>
      <c r="J7" s="412" t="s">
        <v>12</v>
      </c>
      <c r="K7" s="412" t="s">
        <v>108</v>
      </c>
      <c r="L7" s="412" t="s">
        <v>12</v>
      </c>
      <c r="M7" s="412" t="s">
        <v>108</v>
      </c>
      <c r="N7" s="412" t="s">
        <v>12</v>
      </c>
      <c r="O7" s="412" t="s">
        <v>108</v>
      </c>
      <c r="P7" s="412" t="s">
        <v>12</v>
      </c>
      <c r="Q7" s="751"/>
      <c r="R7" s="751"/>
      <c r="S7" s="751"/>
      <c r="T7" s="751"/>
      <c r="U7" s="826"/>
    </row>
    <row r="8" spans="1:21" ht="15.6" customHeight="1" x14ac:dyDescent="0.25">
      <c r="A8" s="413"/>
      <c r="B8" s="414"/>
      <c r="C8" s="415"/>
      <c r="D8" s="415"/>
      <c r="E8" s="416"/>
      <c r="F8" s="415"/>
      <c r="G8" s="417"/>
      <c r="H8" s="417"/>
      <c r="I8" s="417"/>
      <c r="J8" s="417"/>
      <c r="K8" s="417"/>
      <c r="L8" s="417"/>
      <c r="M8" s="417"/>
      <c r="N8" s="417"/>
      <c r="O8" s="417"/>
      <c r="P8" s="417"/>
      <c r="Q8" s="418"/>
      <c r="R8" s="418"/>
      <c r="S8" s="418"/>
      <c r="T8" s="418"/>
      <c r="U8" s="419"/>
    </row>
    <row r="9" spans="1:21" ht="73.5" customHeight="1" x14ac:dyDescent="0.25">
      <c r="A9" s="873" t="s">
        <v>1424</v>
      </c>
      <c r="B9" s="874" t="s">
        <v>1425</v>
      </c>
      <c r="C9" s="863" t="s">
        <v>2389</v>
      </c>
      <c r="D9" s="315" t="s">
        <v>2380</v>
      </c>
      <c r="E9" s="641">
        <v>13.01</v>
      </c>
      <c r="F9" s="526" t="s">
        <v>2288</v>
      </c>
      <c r="G9" s="527">
        <v>1</v>
      </c>
      <c r="H9" s="339"/>
      <c r="I9" s="527">
        <v>1</v>
      </c>
      <c r="J9" s="339"/>
      <c r="K9" s="527">
        <v>1</v>
      </c>
      <c r="L9" s="339"/>
      <c r="M9" s="336"/>
      <c r="N9" s="339"/>
      <c r="O9" s="642">
        <f t="shared" ref="O9:O19" si="0">G9+I9+K9+M9</f>
        <v>3</v>
      </c>
      <c r="P9" s="376">
        <f>H9+J9+L9+N9</f>
        <v>0</v>
      </c>
      <c r="Q9" s="835" t="s">
        <v>2390</v>
      </c>
      <c r="R9" s="804" t="s">
        <v>2391</v>
      </c>
      <c r="S9" s="315" t="s">
        <v>2392</v>
      </c>
      <c r="T9" s="315" t="s">
        <v>2393</v>
      </c>
      <c r="U9" s="589" t="s">
        <v>2403</v>
      </c>
    </row>
    <row r="10" spans="1:21" ht="56.25" customHeight="1" x14ac:dyDescent="0.25">
      <c r="A10" s="875"/>
      <c r="B10" s="876"/>
      <c r="C10" s="864"/>
      <c r="D10" s="315" t="s">
        <v>2381</v>
      </c>
      <c r="E10" s="641">
        <v>13.02</v>
      </c>
      <c r="F10" s="526" t="s">
        <v>2289</v>
      </c>
      <c r="G10" s="336">
        <v>1</v>
      </c>
      <c r="H10" s="339"/>
      <c r="I10" s="336"/>
      <c r="J10" s="339"/>
      <c r="K10" s="336">
        <v>1</v>
      </c>
      <c r="L10" s="339"/>
      <c r="M10" s="336"/>
      <c r="N10" s="339"/>
      <c r="O10" s="642">
        <f t="shared" si="0"/>
        <v>2</v>
      </c>
      <c r="P10" s="376">
        <f t="shared" ref="P10:P19" si="1">H10+J10+L10+N10</f>
        <v>0</v>
      </c>
      <c r="Q10" s="835"/>
      <c r="R10" s="805"/>
      <c r="S10" s="315" t="s">
        <v>2394</v>
      </c>
      <c r="T10" s="315" t="s">
        <v>2395</v>
      </c>
      <c r="U10" s="589" t="s">
        <v>2403</v>
      </c>
    </row>
    <row r="11" spans="1:21" ht="48.75" customHeight="1" x14ac:dyDescent="0.25">
      <c r="A11" s="875"/>
      <c r="B11" s="876"/>
      <c r="C11" s="864"/>
      <c r="D11" s="315" t="s">
        <v>2382</v>
      </c>
      <c r="E11" s="641">
        <v>13.03</v>
      </c>
      <c r="F11" s="526" t="s">
        <v>2290</v>
      </c>
      <c r="G11" s="336">
        <v>2</v>
      </c>
      <c r="H11" s="339"/>
      <c r="I11" s="336">
        <v>1</v>
      </c>
      <c r="J11" s="339"/>
      <c r="K11" s="336">
        <v>1</v>
      </c>
      <c r="L11" s="339"/>
      <c r="M11" s="336">
        <v>1</v>
      </c>
      <c r="N11" s="339"/>
      <c r="O11" s="642">
        <f t="shared" si="0"/>
        <v>5</v>
      </c>
      <c r="P11" s="376">
        <f t="shared" si="1"/>
        <v>0</v>
      </c>
      <c r="Q11" s="835"/>
      <c r="R11" s="805"/>
      <c r="S11" s="804" t="s">
        <v>2396</v>
      </c>
      <c r="T11" s="804" t="s">
        <v>1730</v>
      </c>
      <c r="U11" s="589" t="s">
        <v>2403</v>
      </c>
    </row>
    <row r="12" spans="1:21" ht="45" customHeight="1" x14ac:dyDescent="0.25">
      <c r="A12" s="875"/>
      <c r="B12" s="876"/>
      <c r="C12" s="864"/>
      <c r="D12" s="315" t="s">
        <v>2382</v>
      </c>
      <c r="E12" s="641">
        <v>13.04</v>
      </c>
      <c r="F12" s="526" t="s">
        <v>2291</v>
      </c>
      <c r="G12" s="336">
        <v>3</v>
      </c>
      <c r="H12" s="339"/>
      <c r="I12" s="336">
        <v>2</v>
      </c>
      <c r="J12" s="339"/>
      <c r="K12" s="336">
        <v>2</v>
      </c>
      <c r="L12" s="339"/>
      <c r="M12" s="336"/>
      <c r="N12" s="339"/>
      <c r="O12" s="642">
        <f t="shared" si="0"/>
        <v>7</v>
      </c>
      <c r="P12" s="376">
        <f t="shared" si="1"/>
        <v>0</v>
      </c>
      <c r="Q12" s="835"/>
      <c r="R12" s="805"/>
      <c r="S12" s="805"/>
      <c r="T12" s="805"/>
      <c r="U12" s="589" t="s">
        <v>2403</v>
      </c>
    </row>
    <row r="13" spans="1:21" s="436" customFormat="1" ht="54" customHeight="1" x14ac:dyDescent="0.25">
      <c r="A13" s="875"/>
      <c r="B13" s="876"/>
      <c r="C13" s="864"/>
      <c r="D13" s="656" t="s">
        <v>2382</v>
      </c>
      <c r="E13" s="641">
        <v>13.05</v>
      </c>
      <c r="F13" s="530" t="s">
        <v>2292</v>
      </c>
      <c r="G13" s="336"/>
      <c r="H13" s="339"/>
      <c r="I13" s="336"/>
      <c r="J13" s="339"/>
      <c r="K13" s="336"/>
      <c r="L13" s="339"/>
      <c r="M13" s="336"/>
      <c r="N13" s="339"/>
      <c r="O13" s="378">
        <f t="shared" si="0"/>
        <v>0</v>
      </c>
      <c r="P13" s="376">
        <f t="shared" si="1"/>
        <v>0</v>
      </c>
      <c r="Q13" s="835"/>
      <c r="R13" s="805"/>
      <c r="S13" s="806"/>
      <c r="T13" s="806"/>
      <c r="U13" s="589" t="s">
        <v>2403</v>
      </c>
    </row>
    <row r="14" spans="1:21" s="436" customFormat="1" ht="71.25" customHeight="1" x14ac:dyDescent="0.25">
      <c r="A14" s="875"/>
      <c r="B14" s="876"/>
      <c r="C14" s="864"/>
      <c r="D14" s="656" t="s">
        <v>2383</v>
      </c>
      <c r="E14" s="641">
        <v>13.06</v>
      </c>
      <c r="F14" s="530" t="s">
        <v>2293</v>
      </c>
      <c r="G14" s="336"/>
      <c r="H14" s="339"/>
      <c r="I14" s="336"/>
      <c r="J14" s="339"/>
      <c r="K14" s="336"/>
      <c r="L14" s="339"/>
      <c r="M14" s="336"/>
      <c r="N14" s="339"/>
      <c r="O14" s="378">
        <f t="shared" si="0"/>
        <v>0</v>
      </c>
      <c r="P14" s="376">
        <f t="shared" si="1"/>
        <v>0</v>
      </c>
      <c r="Q14" s="835"/>
      <c r="R14" s="805"/>
      <c r="S14" s="315" t="s">
        <v>2397</v>
      </c>
      <c r="T14" s="315" t="s">
        <v>2393</v>
      </c>
      <c r="U14" s="589" t="s">
        <v>2403</v>
      </c>
    </row>
    <row r="15" spans="1:21" s="436" customFormat="1" ht="57.75" customHeight="1" x14ac:dyDescent="0.25">
      <c r="A15" s="875"/>
      <c r="B15" s="876"/>
      <c r="C15" s="864"/>
      <c r="D15" s="585" t="s">
        <v>2384</v>
      </c>
      <c r="E15" s="641">
        <v>13.07</v>
      </c>
      <c r="F15" s="526" t="s">
        <v>2294</v>
      </c>
      <c r="G15" s="336"/>
      <c r="H15" s="339"/>
      <c r="I15" s="342">
        <v>0.5</v>
      </c>
      <c r="J15" s="339"/>
      <c r="K15" s="342">
        <v>0.5</v>
      </c>
      <c r="L15" s="339"/>
      <c r="M15" s="336"/>
      <c r="N15" s="339"/>
      <c r="O15" s="513">
        <f t="shared" si="0"/>
        <v>1</v>
      </c>
      <c r="P15" s="376">
        <f t="shared" si="1"/>
        <v>0</v>
      </c>
      <c r="Q15" s="835"/>
      <c r="R15" s="805"/>
      <c r="S15" s="585" t="s">
        <v>2398</v>
      </c>
      <c r="T15" s="585" t="s">
        <v>2393</v>
      </c>
      <c r="U15" s="589" t="s">
        <v>2403</v>
      </c>
    </row>
    <row r="16" spans="1:21" s="436" customFormat="1" ht="54.75" customHeight="1" x14ac:dyDescent="0.25">
      <c r="A16" s="875"/>
      <c r="B16" s="876"/>
      <c r="C16" s="864"/>
      <c r="D16" s="585" t="s">
        <v>2385</v>
      </c>
      <c r="E16" s="641">
        <v>13.08</v>
      </c>
      <c r="F16" s="526" t="s">
        <v>2295</v>
      </c>
      <c r="G16" s="342">
        <v>0.5</v>
      </c>
      <c r="H16" s="339"/>
      <c r="I16" s="342">
        <v>0.5</v>
      </c>
      <c r="J16" s="339"/>
      <c r="K16" s="336"/>
      <c r="L16" s="339"/>
      <c r="M16" s="336"/>
      <c r="N16" s="339"/>
      <c r="O16" s="513">
        <f t="shared" si="0"/>
        <v>1</v>
      </c>
      <c r="P16" s="376">
        <f t="shared" si="1"/>
        <v>0</v>
      </c>
      <c r="Q16" s="835"/>
      <c r="R16" s="805"/>
      <c r="S16" s="585" t="s">
        <v>2399</v>
      </c>
      <c r="T16" s="589" t="s">
        <v>2393</v>
      </c>
      <c r="U16" s="589" t="s">
        <v>2403</v>
      </c>
    </row>
    <row r="17" spans="1:21" s="436" customFormat="1" ht="73.5" customHeight="1" x14ac:dyDescent="0.25">
      <c r="A17" s="875"/>
      <c r="B17" s="876"/>
      <c r="C17" s="864"/>
      <c r="D17" s="585" t="s">
        <v>2387</v>
      </c>
      <c r="E17" s="641">
        <v>13.09</v>
      </c>
      <c r="F17" s="526" t="s">
        <v>2302</v>
      </c>
      <c r="G17" s="342">
        <v>0.33329999999999999</v>
      </c>
      <c r="H17" s="339"/>
      <c r="I17" s="342">
        <v>0.33329999999999999</v>
      </c>
      <c r="J17" s="339"/>
      <c r="K17" s="342">
        <v>0.33</v>
      </c>
      <c r="L17" s="339"/>
      <c r="M17" s="336"/>
      <c r="N17" s="339"/>
      <c r="O17" s="513">
        <f t="shared" si="0"/>
        <v>0.99659999999999993</v>
      </c>
      <c r="P17" s="376">
        <f t="shared" si="1"/>
        <v>0</v>
      </c>
      <c r="Q17" s="835"/>
      <c r="R17" s="805"/>
      <c r="S17" s="585" t="s">
        <v>2400</v>
      </c>
      <c r="T17" s="589" t="s">
        <v>2393</v>
      </c>
      <c r="U17" s="589" t="s">
        <v>2403</v>
      </c>
    </row>
    <row r="18" spans="1:21" s="436" customFormat="1" ht="61.5" customHeight="1" x14ac:dyDescent="0.25">
      <c r="A18" s="875"/>
      <c r="B18" s="876"/>
      <c r="C18" s="864"/>
      <c r="D18" s="585" t="s">
        <v>2386</v>
      </c>
      <c r="E18" s="641">
        <v>13.1</v>
      </c>
      <c r="F18" s="526" t="s">
        <v>2297</v>
      </c>
      <c r="G18" s="496"/>
      <c r="H18" s="496"/>
      <c r="I18" s="342">
        <v>0.33329999999999999</v>
      </c>
      <c r="J18" s="339"/>
      <c r="K18" s="342">
        <v>0.33329999999999999</v>
      </c>
      <c r="L18" s="339"/>
      <c r="M18" s="342">
        <v>0.33</v>
      </c>
      <c r="N18" s="339"/>
      <c r="O18" s="513">
        <f t="shared" si="0"/>
        <v>0.99659999999999993</v>
      </c>
      <c r="P18" s="376">
        <f t="shared" si="1"/>
        <v>0</v>
      </c>
      <c r="Q18" s="835"/>
      <c r="R18" s="805"/>
      <c r="S18" s="585" t="s">
        <v>2401</v>
      </c>
      <c r="T18" s="589" t="s">
        <v>2393</v>
      </c>
      <c r="U18" s="589" t="s">
        <v>2403</v>
      </c>
    </row>
    <row r="19" spans="1:21" s="436" customFormat="1" ht="68.25" customHeight="1" x14ac:dyDescent="0.25">
      <c r="A19" s="875"/>
      <c r="B19" s="876"/>
      <c r="C19" s="865"/>
      <c r="D19" s="315" t="s">
        <v>2388</v>
      </c>
      <c r="E19" s="641">
        <v>13.11</v>
      </c>
      <c r="F19" s="631" t="s">
        <v>2296</v>
      </c>
      <c r="G19" s="342">
        <v>0.5</v>
      </c>
      <c r="H19" s="339"/>
      <c r="I19" s="342">
        <v>0.5</v>
      </c>
      <c r="J19" s="339"/>
      <c r="K19" s="342"/>
      <c r="L19" s="339"/>
      <c r="M19" s="342"/>
      <c r="N19" s="339"/>
      <c r="O19" s="513">
        <f t="shared" si="0"/>
        <v>1</v>
      </c>
      <c r="P19" s="376">
        <f t="shared" si="1"/>
        <v>0</v>
      </c>
      <c r="Q19" s="835"/>
      <c r="R19" s="806"/>
      <c r="S19" s="315" t="s">
        <v>2402</v>
      </c>
      <c r="T19" s="589" t="s">
        <v>2393</v>
      </c>
      <c r="U19" s="589" t="s">
        <v>2403</v>
      </c>
    </row>
    <row r="20" spans="1:21" ht="15.6" customHeight="1" x14ac:dyDescent="0.25">
      <c r="A20" s="295"/>
      <c r="B20" s="239"/>
      <c r="C20" s="295" t="s">
        <v>116</v>
      </c>
      <c r="D20" s="239"/>
      <c r="E20" s="239"/>
      <c r="F20" s="239"/>
      <c r="G20" s="79">
        <f t="shared" ref="G20:P20" si="2">SUM(G9:G19)</f>
        <v>8.3333000000000013</v>
      </c>
      <c r="H20" s="231">
        <f t="shared" si="2"/>
        <v>0</v>
      </c>
      <c r="I20" s="79">
        <f t="shared" si="2"/>
        <v>6.1666000000000007</v>
      </c>
      <c r="J20" s="231">
        <f t="shared" si="2"/>
        <v>0</v>
      </c>
      <c r="K20" s="79">
        <f t="shared" si="2"/>
        <v>6.1633000000000004</v>
      </c>
      <c r="L20" s="231">
        <f t="shared" si="2"/>
        <v>0</v>
      </c>
      <c r="M20" s="79">
        <f t="shared" si="2"/>
        <v>1.33</v>
      </c>
      <c r="N20" s="231">
        <f t="shared" si="2"/>
        <v>0</v>
      </c>
      <c r="O20" s="231">
        <f t="shared" si="2"/>
        <v>21.993200000000002</v>
      </c>
      <c r="P20" s="231">
        <f t="shared" si="2"/>
        <v>0</v>
      </c>
      <c r="Q20" s="68"/>
      <c r="R20" s="68"/>
      <c r="S20" s="68"/>
      <c r="T20" s="68"/>
      <c r="U20" s="68"/>
    </row>
  </sheetData>
  <mergeCells count="25">
    <mergeCell ref="T5:T7"/>
    <mergeCell ref="U5:U7"/>
    <mergeCell ref="O5:P6"/>
    <mergeCell ref="C9:C19"/>
    <mergeCell ref="R9:R19"/>
    <mergeCell ref="S11:S13"/>
    <mergeCell ref="M6:N6"/>
    <mergeCell ref="G6:H6"/>
    <mergeCell ref="Q9:Q19"/>
    <mergeCell ref="B9:B19"/>
    <mergeCell ref="T11:T13"/>
    <mergeCell ref="A4:U4"/>
    <mergeCell ref="A9:A19"/>
    <mergeCell ref="F5:F7"/>
    <mergeCell ref="D5:D7"/>
    <mergeCell ref="C5:C7"/>
    <mergeCell ref="B5:B7"/>
    <mergeCell ref="A5:A7"/>
    <mergeCell ref="E5:E7"/>
    <mergeCell ref="G5:N5"/>
    <mergeCell ref="Q5:Q7"/>
    <mergeCell ref="R5:R7"/>
    <mergeCell ref="S5:S7"/>
    <mergeCell ref="I6:J6"/>
    <mergeCell ref="K6:L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zoomScale="57" zoomScaleNormal="57" workbookViewId="0">
      <pane ySplit="6" topLeftCell="A14" activePane="bottomLeft" state="frozen"/>
      <selection activeCell="R7" sqref="R7"/>
      <selection pane="bottomLeft" activeCell="D19" sqref="D19"/>
    </sheetView>
  </sheetViews>
  <sheetFormatPr baseColWidth="10" defaultRowHeight="15" x14ac:dyDescent="0.25"/>
  <cols>
    <col min="1" max="1" width="34" customWidth="1"/>
    <col min="2" max="2" width="49.5703125" customWidth="1"/>
    <col min="3" max="3" width="33" customWidth="1"/>
    <col min="4" max="4" width="32.140625" customWidth="1"/>
    <col min="5" max="5" width="16" customWidth="1"/>
    <col min="6" max="6" width="52.28515625" customWidth="1"/>
    <col min="7" max="7" width="15.28515625" customWidth="1"/>
    <col min="8" max="8" width="15.5703125" customWidth="1"/>
    <col min="9" max="9" width="23" customWidth="1"/>
    <col min="10" max="10" width="19.7109375" customWidth="1"/>
    <col min="11" max="11" width="21.5703125" customWidth="1"/>
    <col min="12" max="12" width="19.140625" customWidth="1"/>
    <col min="13" max="13" width="18" customWidth="1"/>
    <col min="14" max="14" width="20.140625" customWidth="1"/>
    <col min="15" max="15" width="21.42578125" customWidth="1"/>
    <col min="16" max="16" width="17.7109375" customWidth="1"/>
    <col min="17" max="17" width="28.7109375" customWidth="1"/>
    <col min="18" max="18" width="27.7109375" customWidth="1"/>
    <col min="19" max="19" width="33.140625" customWidth="1"/>
    <col min="20" max="20" width="29.7109375" customWidth="1"/>
    <col min="21" max="21" width="26.5703125" customWidth="1"/>
  </cols>
  <sheetData>
    <row r="1" spans="1:21" ht="18.75" x14ac:dyDescent="0.3">
      <c r="A1" s="841" t="s">
        <v>1345</v>
      </c>
      <c r="B1" s="841"/>
      <c r="C1" s="841"/>
      <c r="D1" s="841"/>
      <c r="E1" s="841"/>
      <c r="F1" s="841"/>
      <c r="G1" s="841"/>
      <c r="H1" s="841"/>
      <c r="I1" s="841"/>
      <c r="J1" s="841"/>
      <c r="K1" s="841"/>
      <c r="L1" s="841"/>
      <c r="M1" s="841"/>
      <c r="N1" s="841"/>
      <c r="O1" s="841"/>
      <c r="P1" s="841"/>
      <c r="Q1" s="841"/>
      <c r="R1" s="841"/>
      <c r="S1" s="841"/>
      <c r="T1" s="841"/>
      <c r="U1" s="841"/>
    </row>
    <row r="2" spans="1:21" x14ac:dyDescent="0.25">
      <c r="A2" s="842" t="s">
        <v>1426</v>
      </c>
      <c r="B2" s="842"/>
      <c r="C2" s="842"/>
      <c r="D2" s="842"/>
      <c r="E2" s="842"/>
      <c r="F2" s="842"/>
      <c r="G2" s="842"/>
      <c r="H2" s="842"/>
      <c r="I2" s="842"/>
      <c r="J2" s="842"/>
      <c r="K2" s="842"/>
      <c r="L2" s="842"/>
      <c r="M2" s="842"/>
      <c r="N2" s="842"/>
      <c r="O2" s="842"/>
      <c r="P2" s="842"/>
      <c r="Q2" s="842"/>
      <c r="R2" s="842"/>
      <c r="S2" s="842"/>
      <c r="T2" s="842"/>
      <c r="U2" s="842"/>
    </row>
    <row r="3" spans="1:21" ht="13.5" customHeight="1" x14ac:dyDescent="0.25">
      <c r="A3" s="304" t="s">
        <v>1427</v>
      </c>
      <c r="B3" s="305"/>
      <c r="C3" s="305"/>
      <c r="D3" s="305"/>
      <c r="E3" s="305"/>
      <c r="F3" s="305"/>
      <c r="G3" s="305"/>
      <c r="H3" s="305"/>
      <c r="I3" s="305"/>
      <c r="J3" s="305"/>
      <c r="K3" s="305"/>
      <c r="L3" s="305"/>
      <c r="M3" s="305"/>
      <c r="N3" s="305"/>
      <c r="O3" s="305"/>
      <c r="P3" s="305"/>
      <c r="Q3" s="305"/>
      <c r="R3" s="305"/>
      <c r="S3" s="305"/>
      <c r="T3" s="305"/>
      <c r="U3" s="305"/>
    </row>
    <row r="4" spans="1:21" ht="15" customHeight="1" x14ac:dyDescent="0.25">
      <c r="A4" s="750" t="s">
        <v>97</v>
      </c>
      <c r="B4" s="749" t="s">
        <v>111</v>
      </c>
      <c r="C4" s="742" t="s">
        <v>86</v>
      </c>
      <c r="D4" s="742" t="s">
        <v>87</v>
      </c>
      <c r="E4" s="742" t="s">
        <v>392</v>
      </c>
      <c r="F4" s="742" t="s">
        <v>88</v>
      </c>
      <c r="G4" s="740" t="s">
        <v>100</v>
      </c>
      <c r="H4" s="745"/>
      <c r="I4" s="745"/>
      <c r="J4" s="745"/>
      <c r="K4" s="745"/>
      <c r="L4" s="745"/>
      <c r="M4" s="745"/>
      <c r="N4" s="741"/>
      <c r="O4" s="752" t="s">
        <v>101</v>
      </c>
      <c r="P4" s="753"/>
      <c r="Q4" s="749" t="s">
        <v>102</v>
      </c>
      <c r="R4" s="749" t="s">
        <v>103</v>
      </c>
      <c r="S4" s="749" t="s">
        <v>110</v>
      </c>
      <c r="T4" s="749" t="s">
        <v>109</v>
      </c>
      <c r="U4" s="824" t="s">
        <v>89</v>
      </c>
    </row>
    <row r="5" spans="1:21" ht="15" customHeight="1" x14ac:dyDescent="0.25">
      <c r="A5" s="750"/>
      <c r="B5" s="750"/>
      <c r="C5" s="743"/>
      <c r="D5" s="743"/>
      <c r="E5" s="743"/>
      <c r="F5" s="743"/>
      <c r="G5" s="740" t="s">
        <v>104</v>
      </c>
      <c r="H5" s="741"/>
      <c r="I5" s="740" t="s">
        <v>105</v>
      </c>
      <c r="J5" s="741"/>
      <c r="K5" s="740" t="s">
        <v>106</v>
      </c>
      <c r="L5" s="741"/>
      <c r="M5" s="740" t="s">
        <v>107</v>
      </c>
      <c r="N5" s="741"/>
      <c r="O5" s="754"/>
      <c r="P5" s="755"/>
      <c r="Q5" s="750"/>
      <c r="R5" s="750"/>
      <c r="S5" s="750"/>
      <c r="T5" s="750"/>
      <c r="U5" s="825"/>
    </row>
    <row r="6" spans="1:21" ht="25.5" x14ac:dyDescent="0.25">
      <c r="A6" s="751"/>
      <c r="B6" s="751"/>
      <c r="C6" s="744"/>
      <c r="D6" s="744"/>
      <c r="E6" s="744"/>
      <c r="F6" s="744"/>
      <c r="G6" s="412" t="s">
        <v>108</v>
      </c>
      <c r="H6" s="412" t="s">
        <v>12</v>
      </c>
      <c r="I6" s="412" t="s">
        <v>108</v>
      </c>
      <c r="J6" s="412" t="s">
        <v>12</v>
      </c>
      <c r="K6" s="412" t="s">
        <v>108</v>
      </c>
      <c r="L6" s="412" t="s">
        <v>12</v>
      </c>
      <c r="M6" s="412" t="s">
        <v>108</v>
      </c>
      <c r="N6" s="412" t="s">
        <v>12</v>
      </c>
      <c r="O6" s="412" t="s">
        <v>108</v>
      </c>
      <c r="P6" s="412" t="s">
        <v>12</v>
      </c>
      <c r="Q6" s="751"/>
      <c r="R6" s="751"/>
      <c r="S6" s="751"/>
      <c r="T6" s="751"/>
      <c r="U6" s="826"/>
    </row>
    <row r="7" spans="1:2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104.25" customHeight="1" x14ac:dyDescent="0.25">
      <c r="A8" s="836" t="s">
        <v>1520</v>
      </c>
      <c r="B8" s="845" t="s">
        <v>1521</v>
      </c>
      <c r="C8" s="869" t="s">
        <v>2404</v>
      </c>
      <c r="D8" s="827" t="s">
        <v>1884</v>
      </c>
      <c r="E8" s="529">
        <v>14.01</v>
      </c>
      <c r="F8" s="503" t="s">
        <v>1944</v>
      </c>
      <c r="G8" s="347"/>
      <c r="H8" s="348"/>
      <c r="I8" s="528">
        <v>1</v>
      </c>
      <c r="J8" s="348"/>
      <c r="K8" s="271"/>
      <c r="L8" s="348"/>
      <c r="M8" s="271"/>
      <c r="N8" s="348"/>
      <c r="O8" s="513">
        <f t="shared" ref="O8" si="0">G8+I8+K8+M8</f>
        <v>1</v>
      </c>
      <c r="P8" s="376">
        <f>H8+J8+L8+N8</f>
        <v>0</v>
      </c>
      <c r="Q8" s="827" t="s">
        <v>1782</v>
      </c>
      <c r="R8" s="827" t="s">
        <v>2405</v>
      </c>
      <c r="S8" s="827" t="s">
        <v>1893</v>
      </c>
      <c r="T8" s="827" t="s">
        <v>1897</v>
      </c>
      <c r="U8" s="827" t="s">
        <v>1894</v>
      </c>
    </row>
    <row r="9" spans="1:21" s="349" customFormat="1" ht="87.75" customHeight="1" x14ac:dyDescent="0.25">
      <c r="A9" s="837"/>
      <c r="B9" s="845"/>
      <c r="C9" s="870"/>
      <c r="D9" s="829"/>
      <c r="E9" s="529">
        <v>14.02</v>
      </c>
      <c r="F9" s="503" t="s">
        <v>1872</v>
      </c>
      <c r="G9" s="347"/>
      <c r="H9" s="348"/>
      <c r="I9" s="528">
        <v>1</v>
      </c>
      <c r="J9" s="348"/>
      <c r="K9" s="271"/>
      <c r="L9" s="348"/>
      <c r="M9" s="271"/>
      <c r="N9" s="348"/>
      <c r="O9" s="513">
        <f t="shared" ref="O9:O19" si="1">G9+I9+K9+M9</f>
        <v>1</v>
      </c>
      <c r="P9" s="376">
        <f t="shared" ref="P9:P19" si="2">H9+J9+L9+N9</f>
        <v>0</v>
      </c>
      <c r="Q9" s="829"/>
      <c r="R9" s="829"/>
      <c r="S9" s="829"/>
      <c r="T9" s="829"/>
      <c r="U9" s="828"/>
    </row>
    <row r="10" spans="1:21" s="349" customFormat="1" ht="94.5" customHeight="1" x14ac:dyDescent="0.25">
      <c r="A10" s="837"/>
      <c r="B10" s="845"/>
      <c r="C10" s="870"/>
      <c r="D10" s="271" t="s">
        <v>1885</v>
      </c>
      <c r="E10" s="529">
        <v>14.03</v>
      </c>
      <c r="F10" s="503" t="s">
        <v>1945</v>
      </c>
      <c r="G10" s="347"/>
      <c r="H10" s="348"/>
      <c r="I10" s="271">
        <v>1</v>
      </c>
      <c r="J10" s="348"/>
      <c r="K10" s="271">
        <v>1</v>
      </c>
      <c r="L10" s="348"/>
      <c r="M10" s="271">
        <v>1</v>
      </c>
      <c r="N10" s="348"/>
      <c r="O10" s="271">
        <f t="shared" si="1"/>
        <v>3</v>
      </c>
      <c r="P10" s="376">
        <f t="shared" si="2"/>
        <v>0</v>
      </c>
      <c r="Q10" s="271" t="s">
        <v>1895</v>
      </c>
      <c r="R10" s="271" t="s">
        <v>2406</v>
      </c>
      <c r="S10" s="271" t="s">
        <v>1896</v>
      </c>
      <c r="T10" s="271" t="s">
        <v>1897</v>
      </c>
      <c r="U10" s="828"/>
    </row>
    <row r="11" spans="1:21" s="436" customFormat="1" ht="82.5" customHeight="1" x14ac:dyDescent="0.25">
      <c r="A11" s="837"/>
      <c r="B11" s="845"/>
      <c r="C11" s="870"/>
      <c r="D11" s="271" t="s">
        <v>1889</v>
      </c>
      <c r="E11" s="529">
        <v>14.04</v>
      </c>
      <c r="F11" s="503" t="s">
        <v>1600</v>
      </c>
      <c r="G11" s="347">
        <v>0.25</v>
      </c>
      <c r="H11" s="348"/>
      <c r="I11" s="347">
        <v>0.25</v>
      </c>
      <c r="J11" s="348"/>
      <c r="K11" s="347">
        <v>0.25</v>
      </c>
      <c r="L11" s="348"/>
      <c r="M11" s="347">
        <v>0.25</v>
      </c>
      <c r="N11" s="348"/>
      <c r="O11" s="375"/>
      <c r="P11" s="376">
        <f t="shared" si="2"/>
        <v>0</v>
      </c>
      <c r="Q11" s="271" t="s">
        <v>1898</v>
      </c>
      <c r="R11" s="271" t="s">
        <v>2407</v>
      </c>
      <c r="S11" s="271" t="s">
        <v>1899</v>
      </c>
      <c r="T11" s="271" t="s">
        <v>1897</v>
      </c>
      <c r="U11" s="828"/>
    </row>
    <row r="12" spans="1:21" s="436" customFormat="1" ht="75" customHeight="1" x14ac:dyDescent="0.25">
      <c r="A12" s="837"/>
      <c r="B12" s="845"/>
      <c r="C12" s="870"/>
      <c r="D12" s="271" t="s">
        <v>1886</v>
      </c>
      <c r="E12" s="529">
        <v>14.05</v>
      </c>
      <c r="F12" s="494" t="s">
        <v>1873</v>
      </c>
      <c r="G12" s="347"/>
      <c r="H12" s="348"/>
      <c r="I12" s="271"/>
      <c r="J12" s="348"/>
      <c r="K12" s="271"/>
      <c r="L12" s="348"/>
      <c r="M12" s="271">
        <v>1</v>
      </c>
      <c r="N12" s="626">
        <f>'5. ACTIVIDADES ESPECIALES'!D1514</f>
        <v>4400</v>
      </c>
      <c r="O12" s="375"/>
      <c r="P12" s="619">
        <f t="shared" si="2"/>
        <v>4400</v>
      </c>
      <c r="Q12" s="827" t="s">
        <v>1900</v>
      </c>
      <c r="R12" s="271" t="s">
        <v>2408</v>
      </c>
      <c r="S12" s="271" t="s">
        <v>1901</v>
      </c>
      <c r="T12" s="271" t="s">
        <v>1897</v>
      </c>
      <c r="U12" s="828"/>
    </row>
    <row r="13" spans="1:21" s="436" customFormat="1" ht="90" customHeight="1" x14ac:dyDescent="0.25">
      <c r="A13" s="837"/>
      <c r="B13" s="845"/>
      <c r="C13" s="871"/>
      <c r="D13" s="72" t="s">
        <v>1887</v>
      </c>
      <c r="E13" s="561">
        <v>14.06</v>
      </c>
      <c r="F13" s="661" t="s">
        <v>1874</v>
      </c>
      <c r="G13" s="347">
        <v>0.25</v>
      </c>
      <c r="H13" s="348"/>
      <c r="I13" s="347">
        <v>0.25</v>
      </c>
      <c r="J13" s="348"/>
      <c r="K13" s="347">
        <v>0.25</v>
      </c>
      <c r="L13" s="348"/>
      <c r="M13" s="347">
        <v>0.25</v>
      </c>
      <c r="N13" s="348"/>
      <c r="O13" s="375"/>
      <c r="P13" s="376">
        <f t="shared" si="2"/>
        <v>0</v>
      </c>
      <c r="Q13" s="829"/>
      <c r="R13" s="271" t="s">
        <v>2409</v>
      </c>
      <c r="S13" s="271" t="s">
        <v>2410</v>
      </c>
      <c r="T13" s="271"/>
      <c r="U13" s="828"/>
    </row>
    <row r="14" spans="1:21" ht="99" customHeight="1" x14ac:dyDescent="0.25">
      <c r="A14" s="837"/>
      <c r="B14" s="843" t="s">
        <v>1522</v>
      </c>
      <c r="C14" s="271" t="s">
        <v>1947</v>
      </c>
      <c r="D14" s="271" t="s">
        <v>1888</v>
      </c>
      <c r="E14" s="529">
        <v>14.07</v>
      </c>
      <c r="F14" s="503" t="s">
        <v>1890</v>
      </c>
      <c r="G14" s="271"/>
      <c r="H14" s="348"/>
      <c r="I14" s="271">
        <v>1</v>
      </c>
      <c r="J14" s="348"/>
      <c r="K14" s="271"/>
      <c r="L14" s="348"/>
      <c r="M14" s="271"/>
      <c r="N14" s="348"/>
      <c r="O14" s="375">
        <f t="shared" si="1"/>
        <v>1</v>
      </c>
      <c r="P14" s="376">
        <f t="shared" si="2"/>
        <v>0</v>
      </c>
      <c r="Q14" s="271" t="s">
        <v>1902</v>
      </c>
      <c r="R14" s="271" t="s">
        <v>2411</v>
      </c>
      <c r="S14" s="271" t="s">
        <v>1903</v>
      </c>
      <c r="T14" s="271" t="s">
        <v>1904</v>
      </c>
      <c r="U14" s="828"/>
    </row>
    <row r="15" spans="1:21" ht="69.75" customHeight="1" x14ac:dyDescent="0.25">
      <c r="A15" s="837"/>
      <c r="B15" s="844"/>
      <c r="C15" s="827" t="s">
        <v>1946</v>
      </c>
      <c r="D15" s="827" t="s">
        <v>1891</v>
      </c>
      <c r="E15" s="529">
        <v>14.08</v>
      </c>
      <c r="F15" s="503" t="s">
        <v>1601</v>
      </c>
      <c r="G15" s="347"/>
      <c r="H15" s="348"/>
      <c r="I15" s="271">
        <v>1</v>
      </c>
      <c r="J15" s="348"/>
      <c r="K15" s="271">
        <v>1</v>
      </c>
      <c r="L15" s="348"/>
      <c r="M15" s="271">
        <v>1</v>
      </c>
      <c r="N15" s="348"/>
      <c r="O15" s="271">
        <f t="shared" si="1"/>
        <v>3</v>
      </c>
      <c r="P15" s="376">
        <f t="shared" si="2"/>
        <v>0</v>
      </c>
      <c r="Q15" s="827" t="s">
        <v>1905</v>
      </c>
      <c r="R15" s="827" t="s">
        <v>2412</v>
      </c>
      <c r="S15" s="827" t="s">
        <v>1906</v>
      </c>
      <c r="T15" s="827" t="s">
        <v>1626</v>
      </c>
      <c r="U15" s="828"/>
    </row>
    <row r="16" spans="1:21" s="349" customFormat="1" ht="58.5" customHeight="1" x14ac:dyDescent="0.25">
      <c r="A16" s="837"/>
      <c r="B16" s="844"/>
      <c r="C16" s="828"/>
      <c r="D16" s="828"/>
      <c r="E16" s="553">
        <v>14.09</v>
      </c>
      <c r="F16" s="503" t="s">
        <v>1875</v>
      </c>
      <c r="G16" s="560">
        <v>0.25</v>
      </c>
      <c r="H16" s="348"/>
      <c r="I16" s="347">
        <v>0.25</v>
      </c>
      <c r="J16" s="348"/>
      <c r="K16" s="347">
        <v>0.25</v>
      </c>
      <c r="L16" s="348"/>
      <c r="M16" s="347">
        <v>0.25</v>
      </c>
      <c r="N16" s="348"/>
      <c r="O16" s="513">
        <f t="shared" si="1"/>
        <v>1</v>
      </c>
      <c r="P16" s="376">
        <f t="shared" si="2"/>
        <v>0</v>
      </c>
      <c r="Q16" s="828"/>
      <c r="R16" s="828"/>
      <c r="S16" s="828"/>
      <c r="T16" s="828"/>
      <c r="U16" s="828"/>
    </row>
    <row r="17" spans="1:21" s="349" customFormat="1" ht="51.75" customHeight="1" x14ac:dyDescent="0.25">
      <c r="A17" s="837"/>
      <c r="B17" s="844"/>
      <c r="C17" s="828"/>
      <c r="D17" s="828"/>
      <c r="E17" s="553">
        <v>14.1</v>
      </c>
      <c r="F17" s="503" t="s">
        <v>1876</v>
      </c>
      <c r="G17" s="347">
        <v>0.25</v>
      </c>
      <c r="H17" s="348"/>
      <c r="I17" s="347">
        <v>0.25</v>
      </c>
      <c r="J17" s="348"/>
      <c r="K17" s="347">
        <v>0.25</v>
      </c>
      <c r="L17" s="348"/>
      <c r="M17" s="347">
        <v>0.25</v>
      </c>
      <c r="N17" s="348"/>
      <c r="O17" s="513">
        <f t="shared" si="1"/>
        <v>1</v>
      </c>
      <c r="P17" s="376">
        <f t="shared" si="2"/>
        <v>0</v>
      </c>
      <c r="Q17" s="828"/>
      <c r="R17" s="828"/>
      <c r="S17" s="828"/>
      <c r="T17" s="828"/>
      <c r="U17" s="828"/>
    </row>
    <row r="18" spans="1:21" s="349" customFormat="1" ht="51.75" customHeight="1" x14ac:dyDescent="0.25">
      <c r="A18" s="837"/>
      <c r="B18" s="844"/>
      <c r="C18" s="829"/>
      <c r="D18" s="829"/>
      <c r="E18" s="529">
        <v>14.11</v>
      </c>
      <c r="F18" s="503" t="s">
        <v>1877</v>
      </c>
      <c r="G18" s="347">
        <v>0.25</v>
      </c>
      <c r="H18" s="348"/>
      <c r="I18" s="347">
        <v>0.25</v>
      </c>
      <c r="J18" s="348"/>
      <c r="K18" s="347">
        <v>0.25</v>
      </c>
      <c r="L18" s="348"/>
      <c r="M18" s="347">
        <v>0.25</v>
      </c>
      <c r="N18" s="348"/>
      <c r="O18" s="513">
        <f t="shared" si="1"/>
        <v>1</v>
      </c>
      <c r="P18" s="376">
        <f t="shared" si="2"/>
        <v>0</v>
      </c>
      <c r="Q18" s="829"/>
      <c r="R18" s="829"/>
      <c r="S18" s="829"/>
      <c r="T18" s="829"/>
      <c r="U18" s="828"/>
    </row>
    <row r="19" spans="1:21" ht="115.5" customHeight="1" x14ac:dyDescent="0.25">
      <c r="A19" s="837"/>
      <c r="B19" s="566" t="s">
        <v>1523</v>
      </c>
      <c r="C19" s="271" t="s">
        <v>2413</v>
      </c>
      <c r="D19" s="271" t="s">
        <v>1892</v>
      </c>
      <c r="E19" s="529">
        <v>14.12</v>
      </c>
      <c r="F19" s="503" t="s">
        <v>1602</v>
      </c>
      <c r="G19" s="271"/>
      <c r="H19" s="348"/>
      <c r="I19" s="271">
        <v>1</v>
      </c>
      <c r="J19" s="348"/>
      <c r="K19" s="271">
        <v>1</v>
      </c>
      <c r="L19" s="348"/>
      <c r="M19" s="271">
        <v>1</v>
      </c>
      <c r="N19" s="348"/>
      <c r="O19" s="271">
        <f t="shared" si="1"/>
        <v>3</v>
      </c>
      <c r="P19" s="376">
        <f t="shared" si="2"/>
        <v>0</v>
      </c>
      <c r="Q19" s="271" t="s">
        <v>1907</v>
      </c>
      <c r="R19" s="271" t="s">
        <v>2414</v>
      </c>
      <c r="S19" s="271" t="s">
        <v>1908</v>
      </c>
      <c r="T19" s="271" t="s">
        <v>1626</v>
      </c>
      <c r="U19" s="829"/>
    </row>
    <row r="20" spans="1:21" ht="15.75" x14ac:dyDescent="0.25">
      <c r="A20" s="838" t="s">
        <v>1346</v>
      </c>
      <c r="B20" s="839"/>
      <c r="C20" s="839"/>
      <c r="D20" s="839"/>
      <c r="E20" s="839"/>
      <c r="F20" s="840"/>
      <c r="G20" s="229">
        <f t="shared" ref="G20:P20" si="3">SUM(G8:G19)</f>
        <v>1.25</v>
      </c>
      <c r="H20" s="229">
        <f t="shared" si="3"/>
        <v>0</v>
      </c>
      <c r="I20" s="229">
        <f t="shared" si="3"/>
        <v>7.25</v>
      </c>
      <c r="J20" s="229">
        <f t="shared" si="3"/>
        <v>0</v>
      </c>
      <c r="K20" s="229">
        <f t="shared" si="3"/>
        <v>4.25</v>
      </c>
      <c r="L20" s="229">
        <f t="shared" si="3"/>
        <v>0</v>
      </c>
      <c r="M20" s="229">
        <f t="shared" si="3"/>
        <v>5.25</v>
      </c>
      <c r="N20" s="229">
        <f t="shared" si="3"/>
        <v>4400</v>
      </c>
      <c r="O20" s="229">
        <f t="shared" si="3"/>
        <v>15</v>
      </c>
      <c r="P20" s="229">
        <f t="shared" si="3"/>
        <v>4400</v>
      </c>
      <c r="Q20" s="260"/>
      <c r="R20" s="260"/>
      <c r="S20" s="260"/>
      <c r="T20" s="260"/>
      <c r="U20" s="272"/>
    </row>
  </sheetData>
  <mergeCells count="37">
    <mergeCell ref="A20:F20"/>
    <mergeCell ref="A1:U1"/>
    <mergeCell ref="A2:U2"/>
    <mergeCell ref="T4:T6"/>
    <mergeCell ref="U4:U6"/>
    <mergeCell ref="G5:H5"/>
    <mergeCell ref="I5:J5"/>
    <mergeCell ref="K5:L5"/>
    <mergeCell ref="M5:N5"/>
    <mergeCell ref="G4:N4"/>
    <mergeCell ref="O4:P5"/>
    <mergeCell ref="S4:S6"/>
    <mergeCell ref="R4:R6"/>
    <mergeCell ref="B14:B18"/>
    <mergeCell ref="B8:B13"/>
    <mergeCell ref="Q4:Q6"/>
    <mergeCell ref="D15:D18"/>
    <mergeCell ref="Q8:Q9"/>
    <mergeCell ref="S8:S9"/>
    <mergeCell ref="A4:A6"/>
    <mergeCell ref="A8:A19"/>
    <mergeCell ref="F4:F6"/>
    <mergeCell ref="B4:B6"/>
    <mergeCell ref="C4:C6"/>
    <mergeCell ref="D4:D6"/>
    <mergeCell ref="E4:E6"/>
    <mergeCell ref="D8:D9"/>
    <mergeCell ref="C15:C18"/>
    <mergeCell ref="C8:C13"/>
    <mergeCell ref="T8:T9"/>
    <mergeCell ref="Q15:Q18"/>
    <mergeCell ref="S15:S18"/>
    <mergeCell ref="T15:T18"/>
    <mergeCell ref="U8:U19"/>
    <mergeCell ref="Q12:Q13"/>
    <mergeCell ref="R8:R9"/>
    <mergeCell ref="R15:R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zoomScale="68" zoomScaleNormal="68" workbookViewId="0">
      <pane ySplit="8" topLeftCell="A9" activePane="bottomLeft" state="frozen"/>
      <selection activeCell="K7" sqref="K7"/>
      <selection pane="bottomLeft" activeCell="D19" sqref="D19"/>
    </sheetView>
  </sheetViews>
  <sheetFormatPr baseColWidth="10" defaultRowHeight="15" x14ac:dyDescent="0.25"/>
  <cols>
    <col min="1" max="1" width="35.7109375" customWidth="1"/>
    <col min="2" max="2" width="35.85546875" customWidth="1"/>
    <col min="3" max="3" width="27.42578125" customWidth="1"/>
    <col min="4" max="4" width="31" customWidth="1"/>
    <col min="5" max="5" width="12.5703125" customWidth="1"/>
    <col min="6" max="6" width="47.140625" customWidth="1"/>
    <col min="7" max="7" width="16.28515625" customWidth="1"/>
    <col min="8" max="8" width="11.5703125" style="230"/>
    <col min="9" max="9" width="15.28515625" customWidth="1"/>
    <col min="10" max="10" width="13.7109375" style="230" customWidth="1"/>
    <col min="11" max="11" width="15.42578125" customWidth="1"/>
    <col min="12" max="12" width="13.42578125" style="230" customWidth="1"/>
    <col min="13" max="13" width="16.28515625" customWidth="1"/>
    <col min="14" max="14" width="15" style="230" customWidth="1"/>
    <col min="15" max="15" width="15.28515625" customWidth="1"/>
    <col min="16" max="16" width="16" style="230" customWidth="1"/>
    <col min="17" max="17" width="16.28515625" customWidth="1"/>
    <col min="18" max="18" width="22.7109375" customWidth="1"/>
    <col min="19" max="19" width="20.42578125" customWidth="1"/>
    <col min="20" max="20" width="17.28515625" customWidth="1"/>
    <col min="21" max="21" width="22" customWidth="1"/>
  </cols>
  <sheetData>
    <row r="1" spans="1:27" ht="24.75" customHeight="1" x14ac:dyDescent="0.25">
      <c r="E1" s="846" t="s">
        <v>1356</v>
      </c>
      <c r="F1" s="846"/>
      <c r="G1" s="846"/>
      <c r="H1" s="846"/>
      <c r="I1" s="846"/>
      <c r="J1" s="846"/>
      <c r="K1" s="846"/>
      <c r="L1" s="846"/>
      <c r="M1" s="284"/>
      <c r="N1" s="284"/>
      <c r="O1" s="284"/>
      <c r="P1" s="284"/>
      <c r="Q1" s="284"/>
      <c r="R1" s="284"/>
      <c r="S1" s="284"/>
      <c r="T1" s="284"/>
      <c r="U1" s="284"/>
      <c r="V1" s="284"/>
      <c r="W1" s="284"/>
      <c r="X1" s="284"/>
      <c r="Y1" s="284"/>
      <c r="Z1" s="284"/>
      <c r="AA1" s="284"/>
    </row>
    <row r="2" spans="1:27" ht="18.75" x14ac:dyDescent="0.25">
      <c r="A2" s="309" t="s">
        <v>1355</v>
      </c>
      <c r="G2" s="284"/>
      <c r="I2" s="284"/>
      <c r="J2" s="284"/>
      <c r="K2" s="284"/>
      <c r="L2" s="284"/>
      <c r="M2" s="284"/>
      <c r="N2" s="284"/>
      <c r="O2" s="284"/>
      <c r="P2" s="284"/>
      <c r="Q2" s="284"/>
      <c r="R2" s="284"/>
      <c r="S2" s="284"/>
      <c r="T2" s="284"/>
      <c r="U2" s="284"/>
      <c r="V2" s="284"/>
      <c r="W2" s="284"/>
      <c r="X2" s="284"/>
      <c r="Y2" s="284"/>
      <c r="Z2" s="284"/>
      <c r="AA2" s="284"/>
    </row>
    <row r="3" spans="1:27" s="349" customFormat="1" ht="18.75" x14ac:dyDescent="0.25">
      <c r="A3" s="309" t="s">
        <v>1428</v>
      </c>
      <c r="G3" s="284"/>
      <c r="H3" s="230"/>
      <c r="I3" s="284"/>
      <c r="J3" s="284"/>
      <c r="K3" s="284"/>
      <c r="L3" s="284"/>
      <c r="M3" s="284"/>
      <c r="N3" s="284"/>
      <c r="O3" s="284"/>
      <c r="P3" s="284"/>
      <c r="Q3" s="284"/>
      <c r="R3" s="284"/>
      <c r="S3" s="284"/>
      <c r="T3" s="284"/>
      <c r="U3" s="284"/>
      <c r="V3" s="284"/>
      <c r="W3" s="284"/>
      <c r="X3" s="284"/>
      <c r="Y3" s="284"/>
      <c r="Z3" s="284"/>
      <c r="AA3" s="284"/>
    </row>
    <row r="4" spans="1:27" s="349" customFormat="1" ht="18.75" x14ac:dyDescent="0.25">
      <c r="A4" s="309" t="s">
        <v>1429</v>
      </c>
      <c r="G4" s="284"/>
      <c r="H4" s="230"/>
      <c r="I4" s="284"/>
      <c r="J4" s="284"/>
      <c r="K4" s="284"/>
      <c r="L4" s="284"/>
      <c r="M4" s="284"/>
      <c r="N4" s="284"/>
      <c r="O4" s="284"/>
      <c r="P4" s="284"/>
      <c r="Q4" s="284"/>
      <c r="R4" s="284"/>
      <c r="S4" s="284"/>
      <c r="T4" s="284"/>
      <c r="U4" s="284"/>
      <c r="V4" s="284"/>
      <c r="W4" s="284"/>
      <c r="X4" s="284"/>
      <c r="Y4" s="284"/>
      <c r="Z4" s="284"/>
      <c r="AA4" s="284"/>
    </row>
    <row r="5" spans="1:27" ht="18.75" customHeight="1" x14ac:dyDescent="0.25">
      <c r="A5" s="834" t="s">
        <v>1430</v>
      </c>
      <c r="B5" s="847"/>
      <c r="C5" s="847"/>
      <c r="D5" s="847"/>
      <c r="E5" s="847"/>
      <c r="F5" s="847"/>
      <c r="G5" s="847"/>
      <c r="H5" s="847"/>
      <c r="I5" s="847"/>
      <c r="J5" s="847"/>
      <c r="K5" s="847"/>
      <c r="L5" s="847"/>
      <c r="M5" s="847"/>
      <c r="N5" s="847"/>
      <c r="O5" s="847"/>
      <c r="P5" s="847"/>
      <c r="Q5" s="847"/>
      <c r="R5" s="847"/>
      <c r="S5" s="847"/>
      <c r="T5" s="847"/>
      <c r="U5" s="847"/>
    </row>
    <row r="6" spans="1:27" ht="15" customHeight="1" x14ac:dyDescent="0.25">
      <c r="A6" s="750" t="s">
        <v>97</v>
      </c>
      <c r="B6" s="749" t="s">
        <v>111</v>
      </c>
      <c r="C6" s="742" t="s">
        <v>86</v>
      </c>
      <c r="D6" s="742" t="s">
        <v>87</v>
      </c>
      <c r="E6" s="742" t="s">
        <v>392</v>
      </c>
      <c r="F6" s="742" t="s">
        <v>88</v>
      </c>
      <c r="G6" s="740" t="s">
        <v>100</v>
      </c>
      <c r="H6" s="745"/>
      <c r="I6" s="745"/>
      <c r="J6" s="745"/>
      <c r="K6" s="745"/>
      <c r="L6" s="745"/>
      <c r="M6" s="745"/>
      <c r="N6" s="741"/>
      <c r="O6" s="752" t="s">
        <v>101</v>
      </c>
      <c r="P6" s="753"/>
      <c r="Q6" s="749" t="s">
        <v>102</v>
      </c>
      <c r="R6" s="749" t="s">
        <v>103</v>
      </c>
      <c r="S6" s="749" t="s">
        <v>110</v>
      </c>
      <c r="T6" s="749" t="s">
        <v>109</v>
      </c>
      <c r="U6" s="746" t="s">
        <v>89</v>
      </c>
    </row>
    <row r="7" spans="1:27" ht="15" customHeight="1" x14ac:dyDescent="0.25">
      <c r="A7" s="750"/>
      <c r="B7" s="750"/>
      <c r="C7" s="743"/>
      <c r="D7" s="743"/>
      <c r="E7" s="743"/>
      <c r="F7" s="743"/>
      <c r="G7" s="740" t="s">
        <v>104</v>
      </c>
      <c r="H7" s="741"/>
      <c r="I7" s="740" t="s">
        <v>105</v>
      </c>
      <c r="J7" s="741"/>
      <c r="K7" s="740" t="s">
        <v>106</v>
      </c>
      <c r="L7" s="741"/>
      <c r="M7" s="740" t="s">
        <v>107</v>
      </c>
      <c r="N7" s="741"/>
      <c r="O7" s="754"/>
      <c r="P7" s="755"/>
      <c r="Q7" s="750"/>
      <c r="R7" s="750"/>
      <c r="S7" s="750"/>
      <c r="T7" s="750"/>
      <c r="U7" s="747"/>
    </row>
    <row r="8" spans="1:27" ht="25.5" x14ac:dyDescent="0.25">
      <c r="A8" s="751"/>
      <c r="B8" s="751"/>
      <c r="C8" s="744"/>
      <c r="D8" s="744"/>
      <c r="E8" s="744"/>
      <c r="F8" s="744"/>
      <c r="G8" s="412" t="s">
        <v>108</v>
      </c>
      <c r="H8" s="412" t="s">
        <v>12</v>
      </c>
      <c r="I8" s="412" t="s">
        <v>108</v>
      </c>
      <c r="J8" s="412" t="s">
        <v>12</v>
      </c>
      <c r="K8" s="412" t="s">
        <v>108</v>
      </c>
      <c r="L8" s="412" t="s">
        <v>12</v>
      </c>
      <c r="M8" s="412" t="s">
        <v>108</v>
      </c>
      <c r="N8" s="412" t="s">
        <v>12</v>
      </c>
      <c r="O8" s="412" t="s">
        <v>108</v>
      </c>
      <c r="P8" s="412" t="s">
        <v>12</v>
      </c>
      <c r="Q8" s="751"/>
      <c r="R8" s="751"/>
      <c r="S8" s="751"/>
      <c r="T8" s="751"/>
      <c r="U8" s="748"/>
    </row>
    <row r="9" spans="1:27" s="349" customFormat="1" ht="15.75" x14ac:dyDescent="0.25">
      <c r="A9" s="413"/>
      <c r="B9" s="414"/>
      <c r="C9" s="415"/>
      <c r="D9" s="415"/>
      <c r="E9" s="416"/>
      <c r="F9" s="415"/>
      <c r="G9" s="417"/>
      <c r="H9" s="417"/>
      <c r="I9" s="417"/>
      <c r="J9" s="417"/>
      <c r="K9" s="417"/>
      <c r="L9" s="417"/>
      <c r="M9" s="417"/>
      <c r="N9" s="417"/>
      <c r="O9" s="417"/>
      <c r="P9" s="417"/>
      <c r="Q9" s="418"/>
      <c r="R9" s="418"/>
      <c r="S9" s="418"/>
      <c r="T9" s="418"/>
      <c r="U9" s="419"/>
    </row>
    <row r="10" spans="1:27" ht="15.75" hidden="1" x14ac:dyDescent="0.25">
      <c r="A10" s="848" t="s">
        <v>1432</v>
      </c>
      <c r="B10" s="848" t="s">
        <v>1431</v>
      </c>
      <c r="C10" s="496"/>
      <c r="D10" s="496"/>
      <c r="E10" s="496"/>
      <c r="F10" s="496"/>
      <c r="G10" s="496"/>
      <c r="H10" s="497"/>
      <c r="I10" s="496"/>
      <c r="J10" s="497"/>
      <c r="K10" s="496"/>
      <c r="L10" s="497"/>
      <c r="M10" s="496"/>
      <c r="N10" s="497"/>
      <c r="O10" s="378">
        <f>'16. Desa. del Sistema Educ.Sup.'!G10+'16. Desa. del Sistema Educ.Sup.'!I10+'16. Desa. del Sistema Educ.Sup.'!K10+'16. Desa. del Sistema Educ.Sup.'!M10</f>
        <v>1</v>
      </c>
      <c r="P10" s="376">
        <f>'16. Desa. del Sistema Educ.Sup.'!H10+'16. Desa. del Sistema Educ.Sup.'!J10+'16. Desa. del Sistema Educ.Sup.'!L10+'16. Desa. del Sistema Educ.Sup.'!N10</f>
        <v>0</v>
      </c>
      <c r="Q10" s="315"/>
      <c r="R10" s="315"/>
      <c r="S10" s="315"/>
      <c r="T10" s="315"/>
      <c r="U10" s="315"/>
    </row>
    <row r="11" spans="1:27" s="349" customFormat="1" ht="15.75" hidden="1" x14ac:dyDescent="0.25">
      <c r="A11" s="848"/>
      <c r="B11" s="848"/>
      <c r="C11" s="315"/>
      <c r="D11" s="315"/>
      <c r="E11" s="315"/>
      <c r="F11" s="315"/>
      <c r="G11" s="340"/>
      <c r="H11" s="341"/>
      <c r="I11" s="340"/>
      <c r="J11" s="341"/>
      <c r="K11" s="340"/>
      <c r="L11" s="341"/>
      <c r="M11" s="340"/>
      <c r="N11" s="341"/>
      <c r="O11" s="378">
        <f t="shared" ref="O11:O25" si="0">G11+I11+K11+M11</f>
        <v>0</v>
      </c>
      <c r="P11" s="376">
        <f t="shared" ref="P11:P25" si="1">H11+J11+L11+N11</f>
        <v>0</v>
      </c>
      <c r="Q11" s="315"/>
      <c r="R11" s="315"/>
      <c r="S11" s="315"/>
      <c r="T11" s="315"/>
      <c r="U11" s="315"/>
    </row>
    <row r="12" spans="1:27" s="349" customFormat="1" ht="15.75" hidden="1" x14ac:dyDescent="0.25">
      <c r="A12" s="848"/>
      <c r="B12" s="848"/>
      <c r="C12" s="315"/>
      <c r="D12" s="315"/>
      <c r="E12" s="315"/>
      <c r="F12" s="315"/>
      <c r="G12" s="340"/>
      <c r="H12" s="341"/>
      <c r="I12" s="340"/>
      <c r="J12" s="341"/>
      <c r="K12" s="340"/>
      <c r="L12" s="341"/>
      <c r="M12" s="340"/>
      <c r="N12" s="341"/>
      <c r="O12" s="378">
        <f t="shared" si="0"/>
        <v>0</v>
      </c>
      <c r="P12" s="376">
        <f t="shared" si="1"/>
        <v>0</v>
      </c>
      <c r="Q12" s="315"/>
      <c r="R12" s="315"/>
      <c r="S12" s="315"/>
      <c r="T12" s="315"/>
      <c r="U12" s="315"/>
    </row>
    <row r="13" spans="1:27" s="349" customFormat="1" ht="15.75" hidden="1" x14ac:dyDescent="0.25">
      <c r="A13" s="848"/>
      <c r="B13" s="848"/>
      <c r="C13" s="315"/>
      <c r="D13" s="315"/>
      <c r="E13" s="315"/>
      <c r="F13" s="315"/>
      <c r="G13" s="340"/>
      <c r="H13" s="341"/>
      <c r="I13" s="340"/>
      <c r="J13" s="341"/>
      <c r="K13" s="340"/>
      <c r="L13" s="341"/>
      <c r="M13" s="340"/>
      <c r="N13" s="341"/>
      <c r="O13" s="378">
        <f t="shared" si="0"/>
        <v>0</v>
      </c>
      <c r="P13" s="376">
        <f t="shared" si="1"/>
        <v>0</v>
      </c>
      <c r="Q13" s="315"/>
      <c r="R13" s="315"/>
      <c r="S13" s="315"/>
      <c r="T13" s="315"/>
      <c r="U13" s="315"/>
    </row>
    <row r="14" spans="1:27" s="349" customFormat="1" ht="15.75" hidden="1" x14ac:dyDescent="0.25">
      <c r="A14" s="848"/>
      <c r="B14" s="848"/>
      <c r="C14" s="315"/>
      <c r="D14" s="315"/>
      <c r="E14" s="315"/>
      <c r="F14" s="315"/>
      <c r="G14" s="340"/>
      <c r="H14" s="341"/>
      <c r="I14" s="340"/>
      <c r="J14" s="341"/>
      <c r="K14" s="340"/>
      <c r="L14" s="341"/>
      <c r="M14" s="340"/>
      <c r="N14" s="341"/>
      <c r="O14" s="378">
        <f t="shared" si="0"/>
        <v>0</v>
      </c>
      <c r="P14" s="376">
        <f t="shared" si="1"/>
        <v>0</v>
      </c>
      <c r="Q14" s="315"/>
      <c r="R14" s="315"/>
      <c r="S14" s="315"/>
      <c r="T14" s="315"/>
      <c r="U14" s="315"/>
    </row>
    <row r="15" spans="1:27" s="349" customFormat="1" ht="15.75" hidden="1" x14ac:dyDescent="0.25">
      <c r="A15" s="848"/>
      <c r="B15" s="848"/>
      <c r="C15" s="315"/>
      <c r="D15" s="315"/>
      <c r="E15" s="315"/>
      <c r="F15" s="315"/>
      <c r="G15" s="340"/>
      <c r="H15" s="341"/>
      <c r="I15" s="340"/>
      <c r="J15" s="341"/>
      <c r="K15" s="340"/>
      <c r="L15" s="341"/>
      <c r="M15" s="340"/>
      <c r="N15" s="341"/>
      <c r="O15" s="378">
        <f t="shared" si="0"/>
        <v>0</v>
      </c>
      <c r="P15" s="376">
        <f t="shared" si="1"/>
        <v>0</v>
      </c>
      <c r="Q15" s="315"/>
      <c r="R15" s="315"/>
      <c r="S15" s="315"/>
      <c r="T15" s="315"/>
      <c r="U15" s="315"/>
    </row>
    <row r="16" spans="1:27" ht="15.75" hidden="1" x14ac:dyDescent="0.25">
      <c r="A16" s="848"/>
      <c r="B16" s="848"/>
      <c r="C16" s="315"/>
      <c r="D16" s="315"/>
      <c r="E16" s="315"/>
      <c r="F16" s="315"/>
      <c r="G16" s="340"/>
      <c r="H16" s="341"/>
      <c r="I16" s="340"/>
      <c r="J16" s="341"/>
      <c r="K16" s="340"/>
      <c r="L16" s="341"/>
      <c r="M16" s="340"/>
      <c r="N16" s="341"/>
      <c r="O16" s="378">
        <f t="shared" si="0"/>
        <v>0</v>
      </c>
      <c r="P16" s="376">
        <f t="shared" si="1"/>
        <v>0</v>
      </c>
      <c r="Q16" s="315"/>
      <c r="R16" s="315"/>
      <c r="S16" s="315"/>
      <c r="T16" s="315"/>
      <c r="U16" s="315"/>
    </row>
    <row r="17" spans="1:21" s="349" customFormat="1" ht="79.5" customHeight="1" x14ac:dyDescent="0.25">
      <c r="A17" s="832" t="s">
        <v>1434</v>
      </c>
      <c r="B17" s="832" t="s">
        <v>117</v>
      </c>
      <c r="C17" s="804" t="s">
        <v>1911</v>
      </c>
      <c r="D17" s="315" t="s">
        <v>1909</v>
      </c>
      <c r="E17" s="495">
        <v>15.01</v>
      </c>
      <c r="F17" s="531" t="s">
        <v>1878</v>
      </c>
      <c r="G17" s="340"/>
      <c r="H17" s="341"/>
      <c r="I17" s="340">
        <v>1</v>
      </c>
      <c r="J17" s="341"/>
      <c r="K17" s="340"/>
      <c r="L17" s="341"/>
      <c r="M17" s="340"/>
      <c r="N17" s="341"/>
      <c r="O17" s="513">
        <f t="shared" si="0"/>
        <v>1</v>
      </c>
      <c r="P17" s="376">
        <f t="shared" si="1"/>
        <v>0</v>
      </c>
      <c r="Q17" s="804" t="s">
        <v>1914</v>
      </c>
      <c r="R17" s="804" t="s">
        <v>2416</v>
      </c>
      <c r="S17" s="804" t="s">
        <v>1915</v>
      </c>
      <c r="T17" s="804" t="s">
        <v>1916</v>
      </c>
      <c r="U17" s="804" t="s">
        <v>1917</v>
      </c>
    </row>
    <row r="18" spans="1:21" s="349" customFormat="1" ht="85.5" customHeight="1" x14ac:dyDescent="0.25">
      <c r="A18" s="833"/>
      <c r="B18" s="833"/>
      <c r="C18" s="806"/>
      <c r="D18" s="315" t="s">
        <v>1910</v>
      </c>
      <c r="E18" s="495">
        <v>15.02</v>
      </c>
      <c r="F18" s="531" t="s">
        <v>1607</v>
      </c>
      <c r="G18" s="340"/>
      <c r="H18" s="341"/>
      <c r="I18" s="340"/>
      <c r="J18" s="341"/>
      <c r="K18" s="340"/>
      <c r="L18" s="341"/>
      <c r="M18" s="340">
        <v>1</v>
      </c>
      <c r="N18" s="341"/>
      <c r="O18" s="513">
        <f t="shared" si="0"/>
        <v>1</v>
      </c>
      <c r="P18" s="376">
        <f t="shared" si="1"/>
        <v>0</v>
      </c>
      <c r="Q18" s="806"/>
      <c r="R18" s="805"/>
      <c r="S18" s="806"/>
      <c r="T18" s="806"/>
      <c r="U18" s="806"/>
    </row>
    <row r="19" spans="1:21" s="349" customFormat="1" ht="126" x14ac:dyDescent="0.25">
      <c r="A19" s="833"/>
      <c r="B19" s="833"/>
      <c r="C19" s="315" t="s">
        <v>1912</v>
      </c>
      <c r="D19" s="315" t="s">
        <v>1913</v>
      </c>
      <c r="E19" s="495">
        <v>15.03</v>
      </c>
      <c r="F19" s="73" t="s">
        <v>1879</v>
      </c>
      <c r="G19" s="340"/>
      <c r="H19" s="341"/>
      <c r="I19" s="340">
        <v>1</v>
      </c>
      <c r="J19" s="341"/>
      <c r="K19" s="340"/>
      <c r="L19" s="341"/>
      <c r="M19" s="340"/>
      <c r="N19" s="341"/>
      <c r="O19" s="513">
        <f t="shared" si="0"/>
        <v>1</v>
      </c>
      <c r="P19" s="376">
        <f t="shared" si="1"/>
        <v>0</v>
      </c>
      <c r="Q19" s="315" t="s">
        <v>1919</v>
      </c>
      <c r="R19" s="806"/>
      <c r="S19" s="315" t="s">
        <v>1920</v>
      </c>
      <c r="T19" s="315" t="s">
        <v>1921</v>
      </c>
      <c r="U19" s="315" t="s">
        <v>1918</v>
      </c>
    </row>
    <row r="20" spans="1:21" s="349" customFormat="1" ht="15.75" hidden="1" x14ac:dyDescent="0.25">
      <c r="A20" s="848" t="s">
        <v>1435</v>
      </c>
      <c r="B20" s="832"/>
      <c r="C20" s="315"/>
      <c r="D20" s="315"/>
      <c r="E20" s="315"/>
      <c r="F20" s="315"/>
      <c r="G20" s="340"/>
      <c r="H20" s="341"/>
      <c r="I20" s="340"/>
      <c r="J20" s="341"/>
      <c r="K20" s="340"/>
      <c r="L20" s="341"/>
      <c r="M20" s="340"/>
      <c r="N20" s="341"/>
      <c r="O20" s="378">
        <f t="shared" si="0"/>
        <v>0</v>
      </c>
      <c r="P20" s="376">
        <f t="shared" si="1"/>
        <v>0</v>
      </c>
      <c r="Q20" s="315"/>
      <c r="R20" s="315"/>
      <c r="S20" s="315"/>
      <c r="T20" s="315"/>
      <c r="U20" s="315"/>
    </row>
    <row r="21" spans="1:21" s="349" customFormat="1" ht="15.75" hidden="1" x14ac:dyDescent="0.25">
      <c r="A21" s="848"/>
      <c r="B21" s="833"/>
      <c r="C21" s="315"/>
      <c r="D21" s="315"/>
      <c r="E21" s="315"/>
      <c r="F21" s="315"/>
      <c r="G21" s="340"/>
      <c r="H21" s="341"/>
      <c r="I21" s="340"/>
      <c r="J21" s="341"/>
      <c r="K21" s="340"/>
      <c r="L21" s="341"/>
      <c r="M21" s="340"/>
      <c r="N21" s="341"/>
      <c r="O21" s="378">
        <f t="shared" si="0"/>
        <v>0</v>
      </c>
      <c r="P21" s="376">
        <f t="shared" si="1"/>
        <v>0</v>
      </c>
      <c r="Q21" s="315"/>
      <c r="R21" s="315"/>
      <c r="S21" s="315"/>
      <c r="T21" s="315"/>
      <c r="U21" s="315"/>
    </row>
    <row r="22" spans="1:21" s="349" customFormat="1" ht="15.75" hidden="1" x14ac:dyDescent="0.25">
      <c r="A22" s="848"/>
      <c r="B22" s="833"/>
      <c r="C22" s="315"/>
      <c r="D22" s="315"/>
      <c r="E22" s="315"/>
      <c r="F22" s="315"/>
      <c r="G22" s="340"/>
      <c r="H22" s="341"/>
      <c r="I22" s="340"/>
      <c r="J22" s="341"/>
      <c r="K22" s="340"/>
      <c r="L22" s="341"/>
      <c r="M22" s="340"/>
      <c r="N22" s="341"/>
      <c r="O22" s="378">
        <f t="shared" si="0"/>
        <v>0</v>
      </c>
      <c r="P22" s="376">
        <f t="shared" si="1"/>
        <v>0</v>
      </c>
      <c r="Q22" s="315"/>
      <c r="R22" s="315"/>
      <c r="S22" s="315"/>
      <c r="T22" s="315"/>
      <c r="U22" s="315"/>
    </row>
    <row r="23" spans="1:21" s="349" customFormat="1" ht="15.75" hidden="1" x14ac:dyDescent="0.25">
      <c r="A23" s="848"/>
      <c r="B23" s="833"/>
      <c r="C23" s="315"/>
      <c r="D23" s="315"/>
      <c r="E23" s="315"/>
      <c r="F23" s="315"/>
      <c r="G23" s="340"/>
      <c r="H23" s="341"/>
      <c r="I23" s="340"/>
      <c r="J23" s="341"/>
      <c r="K23" s="340"/>
      <c r="L23" s="341"/>
      <c r="M23" s="340"/>
      <c r="N23" s="341"/>
      <c r="O23" s="378">
        <f t="shared" si="0"/>
        <v>0</v>
      </c>
      <c r="P23" s="376">
        <f t="shared" si="1"/>
        <v>0</v>
      </c>
      <c r="Q23" s="315"/>
      <c r="R23" s="315"/>
      <c r="S23" s="315"/>
      <c r="T23" s="315"/>
      <c r="U23" s="315"/>
    </row>
    <row r="24" spans="1:21" s="349" customFormat="1" ht="15.75" hidden="1" x14ac:dyDescent="0.25">
      <c r="A24" s="848"/>
      <c r="B24" s="833"/>
      <c r="C24" s="315"/>
      <c r="D24" s="315"/>
      <c r="E24" s="315"/>
      <c r="F24" s="315"/>
      <c r="G24" s="340"/>
      <c r="H24" s="341"/>
      <c r="I24" s="340"/>
      <c r="J24" s="341"/>
      <c r="K24" s="340"/>
      <c r="L24" s="341"/>
      <c r="M24" s="340"/>
      <c r="N24" s="341"/>
      <c r="O24" s="378">
        <f t="shared" si="0"/>
        <v>0</v>
      </c>
      <c r="P24" s="376">
        <f t="shared" si="1"/>
        <v>0</v>
      </c>
      <c r="Q24" s="315"/>
      <c r="R24" s="315"/>
      <c r="S24" s="315"/>
      <c r="T24" s="315"/>
      <c r="U24" s="315"/>
    </row>
    <row r="25" spans="1:21" ht="15.75" hidden="1" x14ac:dyDescent="0.25">
      <c r="A25" s="848"/>
      <c r="B25" s="849"/>
      <c r="C25" s="315"/>
      <c r="D25" s="315"/>
      <c r="E25" s="315"/>
      <c r="F25" s="315"/>
      <c r="G25" s="315"/>
      <c r="H25" s="341"/>
      <c r="I25" s="315"/>
      <c r="J25" s="341"/>
      <c r="K25" s="315"/>
      <c r="L25" s="341"/>
      <c r="M25" s="315"/>
      <c r="N25" s="341"/>
      <c r="O25" s="378">
        <f t="shared" si="0"/>
        <v>0</v>
      </c>
      <c r="P25" s="376">
        <f t="shared" si="1"/>
        <v>0</v>
      </c>
      <c r="Q25" s="315"/>
      <c r="R25" s="71"/>
      <c r="S25" s="315"/>
      <c r="T25" s="315"/>
      <c r="U25" s="315"/>
    </row>
    <row r="26" spans="1:21" ht="15.75" x14ac:dyDescent="0.25">
      <c r="A26" s="289"/>
      <c r="B26" s="290"/>
      <c r="C26" s="290"/>
      <c r="D26" s="289" t="s">
        <v>1433</v>
      </c>
      <c r="E26" s="290"/>
      <c r="F26" s="291"/>
      <c r="G26" s="74">
        <f t="shared" ref="G26:N26" si="2">SUM(G11:G25)</f>
        <v>0</v>
      </c>
      <c r="H26" s="232">
        <f t="shared" si="2"/>
        <v>0</v>
      </c>
      <c r="I26" s="74">
        <f t="shared" si="2"/>
        <v>2</v>
      </c>
      <c r="J26" s="232">
        <f t="shared" si="2"/>
        <v>0</v>
      </c>
      <c r="K26" s="74">
        <f t="shared" si="2"/>
        <v>0</v>
      </c>
      <c r="L26" s="232">
        <f t="shared" si="2"/>
        <v>0</v>
      </c>
      <c r="M26" s="74">
        <f t="shared" si="2"/>
        <v>1</v>
      </c>
      <c r="N26" s="232">
        <f t="shared" si="2"/>
        <v>0</v>
      </c>
      <c r="O26" s="232">
        <f>SUM(O10:O25)</f>
        <v>4</v>
      </c>
      <c r="P26" s="232">
        <f>SUM(P10:P25)</f>
        <v>0</v>
      </c>
      <c r="Q26" s="68"/>
      <c r="R26" s="68"/>
      <c r="S26" s="68"/>
      <c r="T26" s="68"/>
      <c r="U26" s="68"/>
    </row>
  </sheetData>
  <mergeCells count="31">
    <mergeCell ref="D6:D8"/>
    <mergeCell ref="A20:A25"/>
    <mergeCell ref="B20:B25"/>
    <mergeCell ref="B10:B16"/>
    <mergeCell ref="B6:B8"/>
    <mergeCell ref="C6:C8"/>
    <mergeCell ref="A10:A16"/>
    <mergeCell ref="A17:A19"/>
    <mergeCell ref="B17:B19"/>
    <mergeCell ref="C17:C18"/>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R17:R19"/>
    <mergeCell ref="Q17:Q18"/>
    <mergeCell ref="S17:S18"/>
    <mergeCell ref="T17:T18"/>
    <mergeCell ref="U17:U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60"/>
  <sheetViews>
    <sheetView zoomScale="69" zoomScaleNormal="69" workbookViewId="0">
      <pane ySplit="8" topLeftCell="A9" activePane="bottomLeft" state="frozen"/>
      <selection activeCell="K7" sqref="K7"/>
      <selection pane="bottomLeft" activeCell="F12" sqref="F12"/>
    </sheetView>
  </sheetViews>
  <sheetFormatPr baseColWidth="10" defaultRowHeight="15" x14ac:dyDescent="0.25"/>
  <cols>
    <col min="1" max="1" width="35.7109375" style="349" customWidth="1"/>
    <col min="2" max="2" width="35.85546875" style="349" customWidth="1"/>
    <col min="3" max="4" width="27.42578125" style="349" customWidth="1"/>
    <col min="5" max="5" width="13.28515625" style="349" customWidth="1"/>
    <col min="6" max="6" width="44" style="349" customWidth="1"/>
    <col min="7" max="7" width="12.5703125" style="349" customWidth="1"/>
    <col min="8" max="8" width="11.42578125" style="230"/>
    <col min="9" max="9" width="11.28515625" style="349" customWidth="1"/>
    <col min="10" max="10" width="12.85546875" style="230" customWidth="1"/>
    <col min="11" max="11" width="11.42578125" style="349"/>
    <col min="12" max="12" width="11.42578125" style="230"/>
    <col min="13" max="13" width="11.42578125" style="349"/>
    <col min="14" max="14" width="11.42578125" style="230"/>
    <col min="15" max="15" width="15.28515625" style="349" customWidth="1"/>
    <col min="16" max="16" width="17.140625" style="230" customWidth="1"/>
    <col min="17" max="17" width="23.85546875" style="349" customWidth="1"/>
    <col min="18" max="18" width="21.7109375" style="349" customWidth="1"/>
    <col min="19" max="19" width="19.140625" style="349" customWidth="1"/>
    <col min="20" max="20" width="18.140625" style="349" customWidth="1"/>
    <col min="21" max="21" width="24" style="349" customWidth="1"/>
    <col min="22" max="16384" width="11.42578125" style="349"/>
  </cols>
  <sheetData>
    <row r="1" spans="1:42" ht="24.75" customHeight="1" x14ac:dyDescent="0.25">
      <c r="A1" s="381"/>
      <c r="B1" s="381"/>
      <c r="C1" s="381"/>
      <c r="D1" s="381"/>
      <c r="E1" s="850" t="s">
        <v>1479</v>
      </c>
      <c r="F1" s="850"/>
      <c r="G1" s="850"/>
      <c r="H1" s="850"/>
      <c r="I1" s="850"/>
      <c r="J1" s="850"/>
      <c r="K1" s="850"/>
      <c r="L1" s="850"/>
      <c r="M1" s="382"/>
      <c r="N1" s="382"/>
      <c r="O1" s="382"/>
      <c r="P1" s="382"/>
      <c r="Q1" s="382"/>
      <c r="R1" s="382"/>
      <c r="S1" s="382"/>
      <c r="T1" s="382"/>
      <c r="U1" s="382"/>
      <c r="V1" s="382"/>
      <c r="W1" s="382"/>
      <c r="X1" s="382"/>
      <c r="Y1" s="382"/>
      <c r="Z1" s="382"/>
      <c r="AA1" s="382"/>
      <c r="AB1" s="381"/>
      <c r="AC1" s="381"/>
      <c r="AD1" s="381"/>
      <c r="AE1" s="381"/>
      <c r="AF1" s="381"/>
      <c r="AG1" s="381"/>
      <c r="AH1" s="381"/>
      <c r="AI1" s="381"/>
      <c r="AJ1" s="381"/>
      <c r="AK1" s="381"/>
      <c r="AL1" s="381"/>
      <c r="AM1" s="381"/>
      <c r="AN1" s="381"/>
      <c r="AO1" s="381"/>
      <c r="AP1" s="381"/>
    </row>
    <row r="2" spans="1:42" ht="18.75" x14ac:dyDescent="0.25">
      <c r="A2" s="380" t="s">
        <v>1355</v>
      </c>
      <c r="B2" s="381"/>
      <c r="C2" s="381"/>
      <c r="D2" s="381"/>
      <c r="E2" s="381"/>
      <c r="F2" s="381"/>
      <c r="G2" s="382"/>
      <c r="H2" s="383"/>
      <c r="I2" s="382"/>
      <c r="J2" s="382"/>
      <c r="K2" s="382"/>
      <c r="L2" s="382"/>
      <c r="M2" s="382"/>
      <c r="N2" s="382"/>
      <c r="O2" s="382"/>
      <c r="P2" s="382"/>
      <c r="Q2" s="382"/>
      <c r="R2" s="382"/>
      <c r="S2" s="382"/>
      <c r="T2" s="382"/>
      <c r="U2" s="382"/>
      <c r="V2" s="382"/>
      <c r="W2" s="382"/>
      <c r="X2" s="382"/>
      <c r="Y2" s="382"/>
      <c r="Z2" s="382"/>
      <c r="AA2" s="382"/>
      <c r="AB2" s="381"/>
      <c r="AC2" s="381"/>
      <c r="AD2" s="381"/>
      <c r="AE2" s="381"/>
      <c r="AF2" s="381"/>
      <c r="AG2" s="381"/>
      <c r="AH2" s="381"/>
      <c r="AI2" s="381"/>
      <c r="AJ2" s="381"/>
      <c r="AK2" s="381"/>
      <c r="AL2" s="381"/>
      <c r="AM2" s="381"/>
      <c r="AN2" s="381"/>
      <c r="AO2" s="381"/>
      <c r="AP2" s="381"/>
    </row>
    <row r="3" spans="1:42" ht="18.75" x14ac:dyDescent="0.25">
      <c r="A3" s="380" t="s">
        <v>1485</v>
      </c>
      <c r="B3" s="381"/>
      <c r="C3" s="381"/>
      <c r="D3" s="381"/>
      <c r="E3" s="381"/>
      <c r="F3" s="381"/>
      <c r="G3" s="382"/>
      <c r="H3" s="383"/>
      <c r="I3" s="382"/>
      <c r="J3" s="382"/>
      <c r="K3" s="382"/>
      <c r="L3" s="382"/>
      <c r="M3" s="382"/>
      <c r="N3" s="382"/>
      <c r="O3" s="382"/>
      <c r="P3" s="382"/>
      <c r="Q3" s="382"/>
      <c r="R3" s="382"/>
      <c r="S3" s="382"/>
      <c r="T3" s="382"/>
      <c r="U3" s="382"/>
      <c r="V3" s="382"/>
      <c r="W3" s="382"/>
      <c r="X3" s="382"/>
      <c r="Y3" s="382"/>
      <c r="Z3" s="382"/>
      <c r="AA3" s="382"/>
      <c r="AB3" s="381"/>
      <c r="AC3" s="381"/>
      <c r="AD3" s="381"/>
      <c r="AE3" s="381"/>
      <c r="AF3" s="381"/>
      <c r="AG3" s="381"/>
      <c r="AH3" s="381"/>
      <c r="AI3" s="381"/>
      <c r="AJ3" s="381"/>
      <c r="AK3" s="381"/>
      <c r="AL3" s="381"/>
      <c r="AM3" s="381"/>
      <c r="AN3" s="381"/>
      <c r="AO3" s="381"/>
      <c r="AP3" s="381"/>
    </row>
    <row r="4" spans="1:42" s="381" customFormat="1" ht="18.75" x14ac:dyDescent="0.25">
      <c r="A4" s="380" t="s">
        <v>1496</v>
      </c>
      <c r="G4" s="382"/>
      <c r="H4" s="383"/>
      <c r="I4" s="382"/>
      <c r="J4" s="382"/>
      <c r="K4" s="382"/>
      <c r="L4" s="382"/>
      <c r="M4" s="382"/>
      <c r="N4" s="382"/>
      <c r="O4" s="382"/>
      <c r="P4" s="382"/>
      <c r="Q4" s="382"/>
      <c r="R4" s="382"/>
      <c r="S4" s="382"/>
      <c r="T4" s="382"/>
      <c r="U4" s="382"/>
      <c r="V4" s="382"/>
      <c r="W4" s="382"/>
      <c r="X4" s="382"/>
      <c r="Y4" s="382"/>
      <c r="Z4" s="382"/>
      <c r="AA4" s="382"/>
    </row>
    <row r="5" spans="1:42" s="381" customFormat="1" ht="18.75" customHeight="1" x14ac:dyDescent="0.25">
      <c r="A5" s="384" t="s">
        <v>1486</v>
      </c>
      <c r="B5" s="385"/>
      <c r="C5" s="385"/>
      <c r="D5" s="385"/>
      <c r="E5" s="385"/>
      <c r="F5" s="385"/>
      <c r="G5" s="385"/>
      <c r="H5" s="385"/>
      <c r="I5" s="385"/>
      <c r="J5" s="385"/>
      <c r="K5" s="385"/>
      <c r="L5" s="385"/>
      <c r="M5" s="385"/>
      <c r="N5" s="385"/>
      <c r="O5" s="385"/>
      <c r="P5" s="385"/>
      <c r="Q5" s="385"/>
      <c r="R5" s="385"/>
      <c r="S5" s="385"/>
      <c r="T5" s="385"/>
      <c r="U5" s="385"/>
    </row>
    <row r="6" spans="1:42" ht="15" customHeight="1" x14ac:dyDescent="0.25">
      <c r="A6" s="750" t="s">
        <v>97</v>
      </c>
      <c r="B6" s="749" t="s">
        <v>111</v>
      </c>
      <c r="C6" s="742" t="s">
        <v>86</v>
      </c>
      <c r="D6" s="742" t="s">
        <v>87</v>
      </c>
      <c r="E6" s="742" t="s">
        <v>392</v>
      </c>
      <c r="F6" s="742" t="s">
        <v>88</v>
      </c>
      <c r="G6" s="740" t="s">
        <v>100</v>
      </c>
      <c r="H6" s="745"/>
      <c r="I6" s="745"/>
      <c r="J6" s="745"/>
      <c r="K6" s="745"/>
      <c r="L6" s="745"/>
      <c r="M6" s="745"/>
      <c r="N6" s="741"/>
      <c r="O6" s="752" t="s">
        <v>101</v>
      </c>
      <c r="P6" s="753"/>
      <c r="Q6" s="749" t="s">
        <v>102</v>
      </c>
      <c r="R6" s="749" t="s">
        <v>103</v>
      </c>
      <c r="S6" s="749" t="s">
        <v>110</v>
      </c>
      <c r="T6" s="749" t="s">
        <v>109</v>
      </c>
      <c r="U6" s="746" t="s">
        <v>89</v>
      </c>
    </row>
    <row r="7" spans="1:42" ht="15" customHeight="1" x14ac:dyDescent="0.25">
      <c r="A7" s="750"/>
      <c r="B7" s="750"/>
      <c r="C7" s="743"/>
      <c r="D7" s="743"/>
      <c r="E7" s="743"/>
      <c r="F7" s="743"/>
      <c r="G7" s="740" t="s">
        <v>104</v>
      </c>
      <c r="H7" s="741"/>
      <c r="I7" s="740" t="s">
        <v>105</v>
      </c>
      <c r="J7" s="741"/>
      <c r="K7" s="740" t="s">
        <v>106</v>
      </c>
      <c r="L7" s="741"/>
      <c r="M7" s="740" t="s">
        <v>107</v>
      </c>
      <c r="N7" s="741"/>
      <c r="O7" s="754"/>
      <c r="P7" s="755"/>
      <c r="Q7" s="750"/>
      <c r="R7" s="750"/>
      <c r="S7" s="750"/>
      <c r="T7" s="750"/>
      <c r="U7" s="747"/>
    </row>
    <row r="8" spans="1:42" ht="25.5" x14ac:dyDescent="0.25">
      <c r="A8" s="751"/>
      <c r="B8" s="751"/>
      <c r="C8" s="744"/>
      <c r="D8" s="744"/>
      <c r="E8" s="744"/>
      <c r="F8" s="744"/>
      <c r="G8" s="412" t="s">
        <v>108</v>
      </c>
      <c r="H8" s="412" t="s">
        <v>12</v>
      </c>
      <c r="I8" s="412" t="s">
        <v>108</v>
      </c>
      <c r="J8" s="412" t="s">
        <v>12</v>
      </c>
      <c r="K8" s="412" t="s">
        <v>108</v>
      </c>
      <c r="L8" s="412" t="s">
        <v>12</v>
      </c>
      <c r="M8" s="412" t="s">
        <v>108</v>
      </c>
      <c r="N8" s="412" t="s">
        <v>12</v>
      </c>
      <c r="O8" s="412" t="s">
        <v>108</v>
      </c>
      <c r="P8" s="412" t="s">
        <v>12</v>
      </c>
      <c r="Q8" s="751"/>
      <c r="R8" s="751"/>
      <c r="S8" s="751"/>
      <c r="T8" s="751"/>
      <c r="U8" s="748"/>
    </row>
    <row r="9" spans="1:42" ht="15.75" x14ac:dyDescent="0.25">
      <c r="A9" s="413"/>
      <c r="B9" s="414"/>
      <c r="C9" s="415"/>
      <c r="D9" s="415"/>
      <c r="E9" s="416"/>
      <c r="F9" s="415"/>
      <c r="G9" s="417"/>
      <c r="H9" s="417"/>
      <c r="I9" s="417"/>
      <c r="J9" s="417"/>
      <c r="K9" s="417"/>
      <c r="L9" s="417"/>
      <c r="M9" s="417"/>
      <c r="N9" s="417"/>
      <c r="O9" s="417"/>
      <c r="P9" s="417"/>
      <c r="Q9" s="418"/>
      <c r="R9" s="418"/>
      <c r="S9" s="418"/>
      <c r="T9" s="418"/>
      <c r="U9" s="419"/>
    </row>
    <row r="10" spans="1:42" ht="78" customHeight="1" x14ac:dyDescent="0.25">
      <c r="A10" s="832" t="s">
        <v>1487</v>
      </c>
      <c r="B10" s="832" t="s">
        <v>1488</v>
      </c>
      <c r="C10" s="315" t="s">
        <v>1597</v>
      </c>
      <c r="D10" s="315" t="s">
        <v>1598</v>
      </c>
      <c r="E10" s="495">
        <v>16.010000000000002</v>
      </c>
      <c r="F10" s="481" t="s">
        <v>1599</v>
      </c>
      <c r="G10" s="340"/>
      <c r="H10" s="341"/>
      <c r="I10" s="340"/>
      <c r="J10" s="341"/>
      <c r="K10" s="340">
        <v>0.5</v>
      </c>
      <c r="L10" s="341"/>
      <c r="M10" s="340">
        <v>0.5</v>
      </c>
      <c r="N10" s="341"/>
      <c r="O10" s="562">
        <f>G10+I10+K10+M10</f>
        <v>1</v>
      </c>
      <c r="P10" s="376">
        <f>H10+J10+L10+N10</f>
        <v>0</v>
      </c>
      <c r="Q10" s="315" t="s">
        <v>1923</v>
      </c>
      <c r="R10" s="804" t="s">
        <v>2417</v>
      </c>
      <c r="S10" s="315" t="s">
        <v>1924</v>
      </c>
      <c r="T10" s="315" t="s">
        <v>1925</v>
      </c>
      <c r="U10" s="315" t="s">
        <v>1926</v>
      </c>
    </row>
    <row r="11" spans="1:42" ht="75.75" customHeight="1" x14ac:dyDescent="0.25">
      <c r="A11" s="833"/>
      <c r="B11" s="833"/>
      <c r="C11" s="804" t="s">
        <v>1922</v>
      </c>
      <c r="D11" s="315" t="s">
        <v>1909</v>
      </c>
      <c r="E11" s="495">
        <v>16.02</v>
      </c>
      <c r="F11" s="531" t="s">
        <v>1878</v>
      </c>
      <c r="G11" s="340"/>
      <c r="H11" s="341"/>
      <c r="I11" s="340">
        <v>1</v>
      </c>
      <c r="J11" s="341"/>
      <c r="K11" s="340"/>
      <c r="L11" s="341"/>
      <c r="M11" s="340"/>
      <c r="N11" s="341"/>
      <c r="O11" s="562">
        <f t="shared" ref="O11:O12" si="0">G11+I11+K11+M11</f>
        <v>1</v>
      </c>
      <c r="P11" s="376">
        <f t="shared" ref="P11:P12" si="1">H11+J11+L11+N11</f>
        <v>0</v>
      </c>
      <c r="Q11" s="804" t="s">
        <v>1914</v>
      </c>
      <c r="R11" s="805"/>
      <c r="S11" s="804" t="s">
        <v>1915</v>
      </c>
      <c r="T11" s="804" t="s">
        <v>1916</v>
      </c>
      <c r="U11" s="804" t="s">
        <v>1917</v>
      </c>
    </row>
    <row r="12" spans="1:42" ht="82.5" customHeight="1" x14ac:dyDescent="0.25">
      <c r="A12" s="833"/>
      <c r="B12" s="833"/>
      <c r="C12" s="806"/>
      <c r="D12" s="315" t="s">
        <v>1910</v>
      </c>
      <c r="E12" s="495">
        <v>16.03</v>
      </c>
      <c r="F12" s="531" t="s">
        <v>1607</v>
      </c>
      <c r="G12" s="340"/>
      <c r="H12" s="341"/>
      <c r="I12" s="340"/>
      <c r="J12" s="341"/>
      <c r="K12" s="340"/>
      <c r="L12" s="341"/>
      <c r="M12" s="340">
        <v>1</v>
      </c>
      <c r="N12" s="341"/>
      <c r="O12" s="562">
        <f t="shared" si="0"/>
        <v>1</v>
      </c>
      <c r="P12" s="376">
        <f t="shared" si="1"/>
        <v>0</v>
      </c>
      <c r="Q12" s="806"/>
      <c r="R12" s="806"/>
      <c r="S12" s="806"/>
      <c r="T12" s="806"/>
      <c r="U12" s="806"/>
    </row>
    <row r="13" spans="1:42" ht="15.75" hidden="1" x14ac:dyDescent="0.25">
      <c r="A13" s="833"/>
      <c r="B13" s="832" t="s">
        <v>1489</v>
      </c>
      <c r="C13" s="315"/>
      <c r="D13" s="315"/>
      <c r="E13" s="315"/>
      <c r="F13" s="315"/>
      <c r="G13" s="340"/>
      <c r="H13" s="341"/>
      <c r="I13" s="340"/>
      <c r="J13" s="341"/>
      <c r="K13" s="340"/>
      <c r="L13" s="341"/>
      <c r="M13" s="340"/>
      <c r="N13" s="341"/>
      <c r="O13" s="378">
        <f t="shared" ref="O13:O20" si="2">G13+I13+K13+M13</f>
        <v>0</v>
      </c>
      <c r="P13" s="376">
        <f t="shared" ref="P13:P20" si="3">H13+J13+L13+N13</f>
        <v>0</v>
      </c>
      <c r="Q13" s="315"/>
      <c r="R13" s="315"/>
      <c r="S13" s="315"/>
      <c r="T13" s="315"/>
      <c r="U13" s="315"/>
    </row>
    <row r="14" spans="1:42" ht="15.75" hidden="1" x14ac:dyDescent="0.25">
      <c r="A14" s="833"/>
      <c r="B14" s="833"/>
      <c r="C14" s="315"/>
      <c r="D14" s="315"/>
      <c r="E14" s="315"/>
      <c r="F14" s="315"/>
      <c r="G14" s="340"/>
      <c r="H14" s="341"/>
      <c r="I14" s="340"/>
      <c r="J14" s="341"/>
      <c r="K14" s="340"/>
      <c r="L14" s="341"/>
      <c r="M14" s="340"/>
      <c r="N14" s="341"/>
      <c r="O14" s="378"/>
      <c r="P14" s="376"/>
      <c r="Q14" s="315"/>
      <c r="R14" s="315"/>
      <c r="S14" s="315"/>
      <c r="T14" s="315"/>
      <c r="U14" s="315"/>
    </row>
    <row r="15" spans="1:42" ht="15.75" hidden="1" x14ac:dyDescent="0.25">
      <c r="A15" s="833"/>
      <c r="B15" s="833"/>
      <c r="C15" s="315"/>
      <c r="D15" s="315"/>
      <c r="E15" s="315"/>
      <c r="F15" s="315"/>
      <c r="G15" s="340"/>
      <c r="H15" s="341"/>
      <c r="I15" s="340"/>
      <c r="J15" s="341"/>
      <c r="K15" s="340"/>
      <c r="L15" s="341"/>
      <c r="M15" s="340"/>
      <c r="N15" s="341"/>
      <c r="O15" s="378"/>
      <c r="P15" s="376"/>
      <c r="Q15" s="315"/>
      <c r="R15" s="315"/>
      <c r="S15" s="315"/>
      <c r="T15" s="315"/>
      <c r="U15" s="315"/>
    </row>
    <row r="16" spans="1:42" ht="15.75" hidden="1" x14ac:dyDescent="0.25">
      <c r="A16" s="833"/>
      <c r="B16" s="833"/>
      <c r="C16" s="315"/>
      <c r="D16" s="315"/>
      <c r="E16" s="315"/>
      <c r="F16" s="315"/>
      <c r="G16" s="340"/>
      <c r="H16" s="341"/>
      <c r="I16" s="340"/>
      <c r="J16" s="341"/>
      <c r="K16" s="340"/>
      <c r="L16" s="341"/>
      <c r="M16" s="340"/>
      <c r="N16" s="341"/>
      <c r="O16" s="378"/>
      <c r="P16" s="376"/>
      <c r="Q16" s="315"/>
      <c r="R16" s="315"/>
      <c r="S16" s="315"/>
      <c r="T16" s="315"/>
      <c r="U16" s="315"/>
    </row>
    <row r="17" spans="1:21" ht="15.75" hidden="1" x14ac:dyDescent="0.25">
      <c r="A17" s="833"/>
      <c r="B17" s="833"/>
      <c r="C17" s="315"/>
      <c r="D17" s="315"/>
      <c r="E17" s="315"/>
      <c r="F17" s="315"/>
      <c r="G17" s="340"/>
      <c r="H17" s="341"/>
      <c r="I17" s="340"/>
      <c r="J17" s="341"/>
      <c r="K17" s="340"/>
      <c r="L17" s="341"/>
      <c r="M17" s="340"/>
      <c r="N17" s="341"/>
      <c r="O17" s="378"/>
      <c r="P17" s="376"/>
      <c r="Q17" s="315"/>
      <c r="R17" s="315"/>
      <c r="S17" s="315"/>
      <c r="T17" s="315"/>
      <c r="U17" s="315"/>
    </row>
    <row r="18" spans="1:21" ht="15.75" hidden="1" x14ac:dyDescent="0.25">
      <c r="A18" s="833"/>
      <c r="B18" s="833"/>
      <c r="C18" s="315"/>
      <c r="D18" s="315"/>
      <c r="E18" s="315"/>
      <c r="F18" s="315"/>
      <c r="G18" s="340"/>
      <c r="H18" s="341"/>
      <c r="I18" s="340"/>
      <c r="J18" s="341"/>
      <c r="K18" s="340"/>
      <c r="L18" s="341"/>
      <c r="M18" s="340"/>
      <c r="N18" s="341"/>
      <c r="O18" s="378">
        <f t="shared" si="2"/>
        <v>0</v>
      </c>
      <c r="P18" s="376">
        <f t="shared" si="3"/>
        <v>0</v>
      </c>
      <c r="Q18" s="315"/>
      <c r="R18" s="315"/>
      <c r="S18" s="315"/>
      <c r="T18" s="315"/>
      <c r="U18" s="315"/>
    </row>
    <row r="19" spans="1:21" ht="33.75" hidden="1" customHeight="1" x14ac:dyDescent="0.25">
      <c r="A19" s="833"/>
      <c r="B19" s="849"/>
      <c r="C19" s="315"/>
      <c r="D19" s="315"/>
      <c r="E19" s="315"/>
      <c r="F19" s="315"/>
      <c r="G19" s="340"/>
      <c r="H19" s="341"/>
      <c r="I19" s="340"/>
      <c r="J19" s="341"/>
      <c r="K19" s="340"/>
      <c r="L19" s="341"/>
      <c r="M19" s="340"/>
      <c r="N19" s="341"/>
      <c r="O19" s="378">
        <f t="shared" si="2"/>
        <v>0</v>
      </c>
      <c r="P19" s="376">
        <f t="shared" si="3"/>
        <v>0</v>
      </c>
      <c r="Q19" s="315"/>
      <c r="R19" s="315"/>
      <c r="S19" s="315"/>
      <c r="T19" s="315"/>
      <c r="U19" s="315"/>
    </row>
    <row r="20" spans="1:21" ht="15.75" hidden="1" x14ac:dyDescent="0.25">
      <c r="A20" s="833"/>
      <c r="B20" s="832" t="s">
        <v>1490</v>
      </c>
      <c r="C20" s="315"/>
      <c r="D20" s="315"/>
      <c r="E20" s="315"/>
      <c r="F20" s="315"/>
      <c r="G20" s="340"/>
      <c r="H20" s="341"/>
      <c r="I20" s="340"/>
      <c r="J20" s="341"/>
      <c r="K20" s="340"/>
      <c r="L20" s="341"/>
      <c r="M20" s="340"/>
      <c r="N20" s="341"/>
      <c r="O20" s="378">
        <f t="shared" si="2"/>
        <v>0</v>
      </c>
      <c r="P20" s="376">
        <f t="shared" si="3"/>
        <v>0</v>
      </c>
      <c r="Q20" s="315"/>
      <c r="R20" s="315"/>
      <c r="S20" s="315"/>
      <c r="T20" s="315"/>
      <c r="U20" s="315"/>
    </row>
    <row r="21" spans="1:21" ht="15.75" hidden="1" x14ac:dyDescent="0.25">
      <c r="A21" s="833"/>
      <c r="B21" s="833"/>
      <c r="C21" s="315"/>
      <c r="D21" s="315"/>
      <c r="E21" s="315"/>
      <c r="F21" s="315"/>
      <c r="G21" s="340"/>
      <c r="H21" s="341"/>
      <c r="I21" s="340"/>
      <c r="J21" s="341"/>
      <c r="K21" s="340"/>
      <c r="L21" s="341"/>
      <c r="M21" s="340"/>
      <c r="N21" s="341"/>
      <c r="O21" s="378">
        <f t="shared" ref="O21:P57" si="4">G21+I21+K21+M21</f>
        <v>0</v>
      </c>
      <c r="P21" s="376">
        <f t="shared" si="4"/>
        <v>0</v>
      </c>
      <c r="Q21" s="315"/>
      <c r="R21" s="315"/>
      <c r="S21" s="315"/>
      <c r="T21" s="315"/>
      <c r="U21" s="315"/>
    </row>
    <row r="22" spans="1:21" ht="15.75" hidden="1" x14ac:dyDescent="0.25">
      <c r="A22" s="833"/>
      <c r="B22" s="833"/>
      <c r="C22" s="315"/>
      <c r="D22" s="315"/>
      <c r="E22" s="315"/>
      <c r="F22" s="315"/>
      <c r="G22" s="340"/>
      <c r="H22" s="341"/>
      <c r="I22" s="340"/>
      <c r="J22" s="341"/>
      <c r="K22" s="340"/>
      <c r="L22" s="341"/>
      <c r="M22" s="340"/>
      <c r="N22" s="341"/>
      <c r="O22" s="378">
        <f t="shared" si="4"/>
        <v>0</v>
      </c>
      <c r="P22" s="376">
        <f t="shared" si="4"/>
        <v>0</v>
      </c>
      <c r="Q22" s="315"/>
      <c r="R22" s="315"/>
      <c r="S22" s="315"/>
      <c r="T22" s="315"/>
      <c r="U22" s="315"/>
    </row>
    <row r="23" spans="1:21" ht="15.75" hidden="1" x14ac:dyDescent="0.25">
      <c r="A23" s="833"/>
      <c r="B23" s="849"/>
      <c r="C23" s="315"/>
      <c r="D23" s="315"/>
      <c r="E23" s="315"/>
      <c r="F23" s="315"/>
      <c r="G23" s="340"/>
      <c r="H23" s="341"/>
      <c r="I23" s="340"/>
      <c r="J23" s="341"/>
      <c r="K23" s="340"/>
      <c r="L23" s="341"/>
      <c r="M23" s="340"/>
      <c r="N23" s="341"/>
      <c r="O23" s="378">
        <f t="shared" si="4"/>
        <v>0</v>
      </c>
      <c r="P23" s="376">
        <f t="shared" si="4"/>
        <v>0</v>
      </c>
      <c r="Q23" s="315"/>
      <c r="R23" s="315"/>
      <c r="S23" s="315"/>
      <c r="T23" s="315"/>
      <c r="U23" s="315"/>
    </row>
    <row r="24" spans="1:21" ht="15.75" hidden="1" x14ac:dyDescent="0.25">
      <c r="A24" s="833"/>
      <c r="B24" s="832" t="s">
        <v>1491</v>
      </c>
      <c r="C24" s="315"/>
      <c r="D24" s="315"/>
      <c r="E24" s="315"/>
      <c r="F24" s="315"/>
      <c r="G24" s="340"/>
      <c r="H24" s="341"/>
      <c r="I24" s="340"/>
      <c r="J24" s="341"/>
      <c r="K24" s="340"/>
      <c r="L24" s="341"/>
      <c r="M24" s="340"/>
      <c r="N24" s="341"/>
      <c r="O24" s="378">
        <f t="shared" si="4"/>
        <v>0</v>
      </c>
      <c r="P24" s="376">
        <f t="shared" si="4"/>
        <v>0</v>
      </c>
      <c r="Q24" s="315"/>
      <c r="R24" s="315"/>
      <c r="S24" s="315"/>
      <c r="T24" s="315"/>
      <c r="U24" s="315"/>
    </row>
    <row r="25" spans="1:21" ht="15.75" hidden="1" x14ac:dyDescent="0.25">
      <c r="A25" s="833"/>
      <c r="B25" s="833"/>
      <c r="C25" s="315"/>
      <c r="D25" s="315"/>
      <c r="E25" s="315"/>
      <c r="F25" s="315"/>
      <c r="G25" s="340"/>
      <c r="H25" s="341"/>
      <c r="I25" s="340"/>
      <c r="J25" s="341"/>
      <c r="K25" s="340"/>
      <c r="L25" s="341"/>
      <c r="M25" s="340"/>
      <c r="N25" s="341"/>
      <c r="O25" s="378">
        <f t="shared" si="4"/>
        <v>0</v>
      </c>
      <c r="P25" s="376">
        <f t="shared" si="4"/>
        <v>0</v>
      </c>
      <c r="Q25" s="315"/>
      <c r="R25" s="315"/>
      <c r="S25" s="315"/>
      <c r="T25" s="315"/>
      <c r="U25" s="315"/>
    </row>
    <row r="26" spans="1:21" ht="15.75" hidden="1" x14ac:dyDescent="0.25">
      <c r="A26" s="833"/>
      <c r="B26" s="833"/>
      <c r="C26" s="315"/>
      <c r="D26" s="315"/>
      <c r="E26" s="315"/>
      <c r="F26" s="315"/>
      <c r="G26" s="340"/>
      <c r="H26" s="341"/>
      <c r="I26" s="340"/>
      <c r="J26" s="341"/>
      <c r="K26" s="340"/>
      <c r="L26" s="341"/>
      <c r="M26" s="340"/>
      <c r="N26" s="341"/>
      <c r="O26" s="378"/>
      <c r="P26" s="376"/>
      <c r="Q26" s="315"/>
      <c r="R26" s="315"/>
      <c r="S26" s="315"/>
      <c r="T26" s="315"/>
      <c r="U26" s="315"/>
    </row>
    <row r="27" spans="1:21" ht="15.75" hidden="1" x14ac:dyDescent="0.25">
      <c r="A27" s="833"/>
      <c r="B27" s="833"/>
      <c r="C27" s="315"/>
      <c r="D27" s="315"/>
      <c r="E27" s="315"/>
      <c r="F27" s="315"/>
      <c r="G27" s="340"/>
      <c r="H27" s="341"/>
      <c r="I27" s="340"/>
      <c r="J27" s="341"/>
      <c r="K27" s="340"/>
      <c r="L27" s="341"/>
      <c r="M27" s="340"/>
      <c r="N27" s="341"/>
      <c r="O27" s="378"/>
      <c r="P27" s="376"/>
      <c r="Q27" s="315"/>
      <c r="R27" s="315"/>
      <c r="S27" s="315"/>
      <c r="T27" s="315"/>
      <c r="U27" s="315"/>
    </row>
    <row r="28" spans="1:21" ht="15.75" hidden="1" x14ac:dyDescent="0.25">
      <c r="A28" s="833"/>
      <c r="B28" s="833"/>
      <c r="C28" s="315"/>
      <c r="D28" s="315"/>
      <c r="E28" s="315"/>
      <c r="F28" s="315"/>
      <c r="G28" s="340"/>
      <c r="H28" s="341"/>
      <c r="I28" s="340"/>
      <c r="J28" s="341"/>
      <c r="K28" s="340"/>
      <c r="L28" s="341"/>
      <c r="M28" s="340"/>
      <c r="N28" s="341"/>
      <c r="O28" s="378"/>
      <c r="P28" s="376"/>
      <c r="Q28" s="315"/>
      <c r="R28" s="315"/>
      <c r="S28" s="315"/>
      <c r="T28" s="315"/>
      <c r="U28" s="315"/>
    </row>
    <row r="29" spans="1:21" ht="15.75" hidden="1" x14ac:dyDescent="0.25">
      <c r="A29" s="833"/>
      <c r="B29" s="833"/>
      <c r="C29" s="315"/>
      <c r="D29" s="315"/>
      <c r="E29" s="315"/>
      <c r="F29" s="315"/>
      <c r="G29" s="340"/>
      <c r="H29" s="341"/>
      <c r="I29" s="340"/>
      <c r="J29" s="341"/>
      <c r="K29" s="340"/>
      <c r="L29" s="341"/>
      <c r="M29" s="340"/>
      <c r="N29" s="341"/>
      <c r="O29" s="378"/>
      <c r="P29" s="376"/>
      <c r="Q29" s="315"/>
      <c r="R29" s="315"/>
      <c r="S29" s="315"/>
      <c r="T29" s="315"/>
      <c r="U29" s="315"/>
    </row>
    <row r="30" spans="1:21" ht="15.75" hidden="1" x14ac:dyDescent="0.25">
      <c r="A30" s="833"/>
      <c r="B30" s="833"/>
      <c r="C30" s="315"/>
      <c r="D30" s="315"/>
      <c r="E30" s="315"/>
      <c r="F30" s="315"/>
      <c r="G30" s="340"/>
      <c r="H30" s="341"/>
      <c r="I30" s="340"/>
      <c r="J30" s="341"/>
      <c r="K30" s="340"/>
      <c r="L30" s="341"/>
      <c r="M30" s="340"/>
      <c r="N30" s="341"/>
      <c r="O30" s="378">
        <f t="shared" si="4"/>
        <v>0</v>
      </c>
      <c r="P30" s="376">
        <f t="shared" si="4"/>
        <v>0</v>
      </c>
      <c r="Q30" s="315"/>
      <c r="R30" s="315"/>
      <c r="S30" s="315"/>
      <c r="T30" s="315"/>
      <c r="U30" s="315"/>
    </row>
    <row r="31" spans="1:21" ht="15.75" hidden="1" x14ac:dyDescent="0.25">
      <c r="A31" s="833"/>
      <c r="B31" s="833"/>
      <c r="C31" s="315"/>
      <c r="D31" s="315"/>
      <c r="E31" s="315"/>
      <c r="F31" s="315"/>
      <c r="G31" s="340"/>
      <c r="H31" s="341"/>
      <c r="I31" s="340"/>
      <c r="J31" s="341"/>
      <c r="K31" s="340"/>
      <c r="L31" s="341"/>
      <c r="M31" s="340"/>
      <c r="N31" s="341"/>
      <c r="O31" s="378"/>
      <c r="P31" s="376"/>
      <c r="Q31" s="315"/>
      <c r="R31" s="315"/>
      <c r="S31" s="315"/>
      <c r="T31" s="315"/>
      <c r="U31" s="315"/>
    </row>
    <row r="32" spans="1:21" ht="15.75" hidden="1" x14ac:dyDescent="0.25">
      <c r="A32" s="833"/>
      <c r="B32" s="833"/>
      <c r="C32" s="315"/>
      <c r="D32" s="315"/>
      <c r="E32" s="315"/>
      <c r="F32" s="315"/>
      <c r="G32" s="340"/>
      <c r="H32" s="341"/>
      <c r="I32" s="340"/>
      <c r="J32" s="341"/>
      <c r="K32" s="340"/>
      <c r="L32" s="341"/>
      <c r="M32" s="340"/>
      <c r="N32" s="341"/>
      <c r="O32" s="378"/>
      <c r="P32" s="376"/>
      <c r="Q32" s="315"/>
      <c r="R32" s="315"/>
      <c r="S32" s="315"/>
      <c r="T32" s="315"/>
      <c r="U32" s="315"/>
    </row>
    <row r="33" spans="1:21" ht="15.75" hidden="1" x14ac:dyDescent="0.25">
      <c r="A33" s="833"/>
      <c r="B33" s="833"/>
      <c r="C33" s="315"/>
      <c r="D33" s="315"/>
      <c r="E33" s="315"/>
      <c r="F33" s="315"/>
      <c r="G33" s="340"/>
      <c r="H33" s="341"/>
      <c r="I33" s="340"/>
      <c r="J33" s="341"/>
      <c r="K33" s="340"/>
      <c r="L33" s="341"/>
      <c r="M33" s="340"/>
      <c r="N33" s="341"/>
      <c r="O33" s="378"/>
      <c r="P33" s="376"/>
      <c r="Q33" s="315"/>
      <c r="R33" s="315"/>
      <c r="S33" s="315"/>
      <c r="T33" s="315"/>
      <c r="U33" s="315"/>
    </row>
    <row r="34" spans="1:21" ht="15.75" hidden="1" x14ac:dyDescent="0.25">
      <c r="A34" s="833"/>
      <c r="B34" s="833"/>
      <c r="C34" s="315"/>
      <c r="D34" s="315"/>
      <c r="E34" s="315"/>
      <c r="F34" s="315"/>
      <c r="G34" s="340"/>
      <c r="H34" s="341"/>
      <c r="I34" s="340"/>
      <c r="J34" s="341"/>
      <c r="K34" s="340"/>
      <c r="L34" s="341"/>
      <c r="M34" s="340"/>
      <c r="N34" s="341"/>
      <c r="O34" s="378"/>
      <c r="P34" s="376"/>
      <c r="Q34" s="315"/>
      <c r="R34" s="315"/>
      <c r="S34" s="315"/>
      <c r="T34" s="315"/>
      <c r="U34" s="315"/>
    </row>
    <row r="35" spans="1:21" ht="15.75" hidden="1" x14ac:dyDescent="0.25">
      <c r="A35" s="849"/>
      <c r="B35" s="849"/>
      <c r="C35" s="315"/>
      <c r="D35" s="315"/>
      <c r="E35" s="315"/>
      <c r="F35" s="315"/>
      <c r="G35" s="340"/>
      <c r="H35" s="341"/>
      <c r="I35" s="340"/>
      <c r="J35" s="341"/>
      <c r="K35" s="340"/>
      <c r="L35" s="341"/>
      <c r="M35" s="340"/>
      <c r="N35" s="341"/>
      <c r="O35" s="378"/>
      <c r="P35" s="376"/>
      <c r="Q35" s="315"/>
      <c r="R35" s="315"/>
      <c r="S35" s="315"/>
      <c r="T35" s="315"/>
      <c r="U35" s="315"/>
    </row>
    <row r="36" spans="1:21" ht="15.75" hidden="1" x14ac:dyDescent="0.25">
      <c r="A36" s="832" t="s">
        <v>1492</v>
      </c>
      <c r="B36" s="832" t="s">
        <v>1493</v>
      </c>
      <c r="C36" s="315"/>
      <c r="D36" s="315"/>
      <c r="E36" s="315"/>
      <c r="F36" s="315"/>
      <c r="G36" s="340"/>
      <c r="H36" s="341"/>
      <c r="I36" s="340"/>
      <c r="J36" s="341"/>
      <c r="K36" s="340"/>
      <c r="L36" s="341"/>
      <c r="M36" s="340"/>
      <c r="N36" s="341"/>
      <c r="O36" s="378"/>
      <c r="P36" s="376"/>
      <c r="Q36" s="315"/>
      <c r="R36" s="315"/>
      <c r="S36" s="315"/>
      <c r="T36" s="315"/>
      <c r="U36" s="315"/>
    </row>
    <row r="37" spans="1:21" ht="15.75" hidden="1" x14ac:dyDescent="0.25">
      <c r="A37" s="833"/>
      <c r="B37" s="833"/>
      <c r="C37" s="315"/>
      <c r="D37" s="315"/>
      <c r="E37" s="315"/>
      <c r="F37" s="315"/>
      <c r="G37" s="340"/>
      <c r="H37" s="341"/>
      <c r="I37" s="340"/>
      <c r="J37" s="341"/>
      <c r="K37" s="340"/>
      <c r="L37" s="341"/>
      <c r="M37" s="340"/>
      <c r="N37" s="341"/>
      <c r="O37" s="378"/>
      <c r="P37" s="376"/>
      <c r="Q37" s="315"/>
      <c r="R37" s="315"/>
      <c r="S37" s="315"/>
      <c r="T37" s="315"/>
      <c r="U37" s="315"/>
    </row>
    <row r="38" spans="1:21" ht="15.75" hidden="1" x14ac:dyDescent="0.25">
      <c r="A38" s="833"/>
      <c r="B38" s="833"/>
      <c r="C38" s="315"/>
      <c r="D38" s="315"/>
      <c r="E38" s="315"/>
      <c r="F38" s="315"/>
      <c r="G38" s="340"/>
      <c r="H38" s="341"/>
      <c r="I38" s="340"/>
      <c r="J38" s="341"/>
      <c r="K38" s="340"/>
      <c r="L38" s="341"/>
      <c r="M38" s="340"/>
      <c r="N38" s="341"/>
      <c r="O38" s="378"/>
      <c r="P38" s="376"/>
      <c r="Q38" s="315"/>
      <c r="R38" s="315"/>
      <c r="S38" s="315"/>
      <c r="T38" s="315"/>
      <c r="U38" s="315"/>
    </row>
    <row r="39" spans="1:21" ht="15.75" hidden="1" x14ac:dyDescent="0.25">
      <c r="A39" s="833"/>
      <c r="B39" s="833"/>
      <c r="C39" s="315"/>
      <c r="D39" s="315"/>
      <c r="E39" s="315"/>
      <c r="F39" s="315"/>
      <c r="G39" s="340"/>
      <c r="H39" s="341"/>
      <c r="I39" s="340"/>
      <c r="J39" s="341"/>
      <c r="K39" s="340"/>
      <c r="L39" s="341"/>
      <c r="M39" s="340"/>
      <c r="N39" s="341"/>
      <c r="O39" s="378"/>
      <c r="P39" s="376"/>
      <c r="Q39" s="315"/>
      <c r="R39" s="315"/>
      <c r="S39" s="315"/>
      <c r="T39" s="315"/>
      <c r="U39" s="315"/>
    </row>
    <row r="40" spans="1:21" ht="15.75" hidden="1" x14ac:dyDescent="0.25">
      <c r="A40" s="833"/>
      <c r="B40" s="833"/>
      <c r="C40" s="315"/>
      <c r="D40" s="315"/>
      <c r="E40" s="315"/>
      <c r="F40" s="315"/>
      <c r="G40" s="340"/>
      <c r="H40" s="341"/>
      <c r="I40" s="340"/>
      <c r="J40" s="341"/>
      <c r="K40" s="340"/>
      <c r="L40" s="341"/>
      <c r="M40" s="340"/>
      <c r="N40" s="341"/>
      <c r="O40" s="378"/>
      <c r="P40" s="376"/>
      <c r="Q40" s="315"/>
      <c r="R40" s="315"/>
      <c r="S40" s="315"/>
      <c r="T40" s="315"/>
      <c r="U40" s="315"/>
    </row>
    <row r="41" spans="1:21" ht="15.75" hidden="1" x14ac:dyDescent="0.25">
      <c r="A41" s="833"/>
      <c r="B41" s="833"/>
      <c r="C41" s="315"/>
      <c r="D41" s="315"/>
      <c r="E41" s="315"/>
      <c r="F41" s="315"/>
      <c r="G41" s="340"/>
      <c r="H41" s="341"/>
      <c r="I41" s="340"/>
      <c r="J41" s="341"/>
      <c r="K41" s="340"/>
      <c r="L41" s="341"/>
      <c r="M41" s="340"/>
      <c r="N41" s="341"/>
      <c r="O41" s="378"/>
      <c r="P41" s="376"/>
      <c r="Q41" s="315"/>
      <c r="R41" s="315"/>
      <c r="S41" s="315"/>
      <c r="T41" s="315"/>
      <c r="U41" s="315"/>
    </row>
    <row r="42" spans="1:21" ht="15.75" hidden="1" x14ac:dyDescent="0.25">
      <c r="A42" s="833"/>
      <c r="B42" s="833"/>
      <c r="C42" s="315"/>
      <c r="D42" s="315"/>
      <c r="E42" s="315"/>
      <c r="F42" s="315"/>
      <c r="G42" s="340"/>
      <c r="H42" s="341"/>
      <c r="I42" s="340"/>
      <c r="J42" s="341"/>
      <c r="K42" s="340"/>
      <c r="L42" s="341"/>
      <c r="M42" s="340"/>
      <c r="N42" s="341"/>
      <c r="O42" s="378">
        <f t="shared" si="4"/>
        <v>0</v>
      </c>
      <c r="P42" s="376">
        <f t="shared" si="4"/>
        <v>0</v>
      </c>
      <c r="Q42" s="315"/>
      <c r="R42" s="315"/>
      <c r="S42" s="315"/>
      <c r="T42" s="315"/>
      <c r="U42" s="315"/>
    </row>
    <row r="43" spans="1:21" ht="15.75" hidden="1" x14ac:dyDescent="0.25">
      <c r="A43" s="833"/>
      <c r="B43" s="833"/>
      <c r="C43" s="315"/>
      <c r="D43" s="315"/>
      <c r="E43" s="315"/>
      <c r="F43" s="315"/>
      <c r="G43" s="340"/>
      <c r="H43" s="341"/>
      <c r="I43" s="340"/>
      <c r="J43" s="341"/>
      <c r="K43" s="340"/>
      <c r="L43" s="341"/>
      <c r="M43" s="340"/>
      <c r="N43" s="341"/>
      <c r="O43" s="378">
        <f t="shared" si="4"/>
        <v>0</v>
      </c>
      <c r="P43" s="376">
        <f t="shared" si="4"/>
        <v>0</v>
      </c>
      <c r="Q43" s="315"/>
      <c r="R43" s="315"/>
      <c r="S43" s="315"/>
      <c r="T43" s="315"/>
      <c r="U43" s="315"/>
    </row>
    <row r="44" spans="1:21" ht="15.75" hidden="1" x14ac:dyDescent="0.25">
      <c r="A44" s="833"/>
      <c r="B44" s="849"/>
      <c r="C44" s="315"/>
      <c r="D44" s="315"/>
      <c r="E44" s="315"/>
      <c r="F44" s="315"/>
      <c r="G44" s="340"/>
      <c r="H44" s="341"/>
      <c r="I44" s="340"/>
      <c r="J44" s="341"/>
      <c r="K44" s="340"/>
      <c r="L44" s="341"/>
      <c r="M44" s="340"/>
      <c r="N44" s="341"/>
      <c r="O44" s="378">
        <f t="shared" si="4"/>
        <v>0</v>
      </c>
      <c r="P44" s="376">
        <f t="shared" si="4"/>
        <v>0</v>
      </c>
      <c r="Q44" s="315"/>
      <c r="R44" s="315"/>
      <c r="S44" s="315"/>
      <c r="T44" s="315"/>
      <c r="U44" s="315"/>
    </row>
    <row r="45" spans="1:21" ht="15.75" hidden="1" x14ac:dyDescent="0.25">
      <c r="A45" s="833"/>
      <c r="B45" s="832" t="s">
        <v>1494</v>
      </c>
      <c r="C45" s="315"/>
      <c r="D45" s="315"/>
      <c r="E45" s="315"/>
      <c r="F45" s="315"/>
      <c r="G45" s="340"/>
      <c r="H45" s="341"/>
      <c r="I45" s="340"/>
      <c r="J45" s="341"/>
      <c r="K45" s="340"/>
      <c r="L45" s="341"/>
      <c r="M45" s="340"/>
      <c r="N45" s="341"/>
      <c r="O45" s="378">
        <f t="shared" si="4"/>
        <v>0</v>
      </c>
      <c r="P45" s="376">
        <f t="shared" si="4"/>
        <v>0</v>
      </c>
      <c r="Q45" s="315"/>
      <c r="R45" s="315"/>
      <c r="S45" s="315"/>
      <c r="T45" s="315"/>
      <c r="U45" s="315"/>
    </row>
    <row r="46" spans="1:21" ht="15.75" hidden="1" x14ac:dyDescent="0.25">
      <c r="A46" s="833"/>
      <c r="B46" s="833"/>
      <c r="C46" s="315"/>
      <c r="D46" s="315"/>
      <c r="E46" s="315"/>
      <c r="F46" s="315"/>
      <c r="G46" s="340"/>
      <c r="H46" s="341"/>
      <c r="I46" s="340"/>
      <c r="J46" s="341"/>
      <c r="K46" s="340"/>
      <c r="L46" s="341"/>
      <c r="M46" s="340"/>
      <c r="N46" s="341"/>
      <c r="O46" s="378"/>
      <c r="P46" s="376"/>
      <c r="Q46" s="315"/>
      <c r="R46" s="315"/>
      <c r="S46" s="315"/>
      <c r="T46" s="315"/>
      <c r="U46" s="315"/>
    </row>
    <row r="47" spans="1:21" ht="15.75" hidden="1" x14ac:dyDescent="0.25">
      <c r="A47" s="833"/>
      <c r="B47" s="833"/>
      <c r="C47" s="315"/>
      <c r="D47" s="315"/>
      <c r="E47" s="315"/>
      <c r="F47" s="315"/>
      <c r="G47" s="340"/>
      <c r="H47" s="341"/>
      <c r="I47" s="340"/>
      <c r="J47" s="341"/>
      <c r="K47" s="340"/>
      <c r="L47" s="341"/>
      <c r="M47" s="340"/>
      <c r="N47" s="341"/>
      <c r="O47" s="378"/>
      <c r="P47" s="376"/>
      <c r="Q47" s="315"/>
      <c r="R47" s="315"/>
      <c r="S47" s="315"/>
      <c r="T47" s="315"/>
      <c r="U47" s="315"/>
    </row>
    <row r="48" spans="1:21" ht="15.75" hidden="1" x14ac:dyDescent="0.25">
      <c r="A48" s="833"/>
      <c r="B48" s="833"/>
      <c r="C48" s="315"/>
      <c r="D48" s="315"/>
      <c r="E48" s="315"/>
      <c r="F48" s="315"/>
      <c r="G48" s="340"/>
      <c r="H48" s="341"/>
      <c r="I48" s="340"/>
      <c r="J48" s="341"/>
      <c r="K48" s="340"/>
      <c r="L48" s="341"/>
      <c r="M48" s="340"/>
      <c r="N48" s="341"/>
      <c r="O48" s="378"/>
      <c r="P48" s="376"/>
      <c r="Q48" s="315"/>
      <c r="R48" s="315"/>
      <c r="S48" s="315"/>
      <c r="T48" s="315"/>
      <c r="U48" s="315"/>
    </row>
    <row r="49" spans="1:21" ht="15.75" hidden="1" x14ac:dyDescent="0.25">
      <c r="A49" s="833"/>
      <c r="B49" s="833"/>
      <c r="C49" s="315"/>
      <c r="D49" s="315"/>
      <c r="E49" s="315"/>
      <c r="F49" s="315"/>
      <c r="G49" s="340"/>
      <c r="H49" s="341"/>
      <c r="I49" s="340"/>
      <c r="J49" s="341"/>
      <c r="K49" s="340"/>
      <c r="L49" s="341"/>
      <c r="M49" s="340"/>
      <c r="N49" s="341"/>
      <c r="O49" s="378"/>
      <c r="P49" s="376"/>
      <c r="Q49" s="315"/>
      <c r="R49" s="315"/>
      <c r="S49" s="315"/>
      <c r="T49" s="315"/>
      <c r="U49" s="315"/>
    </row>
    <row r="50" spans="1:21" ht="15.75" hidden="1" x14ac:dyDescent="0.25">
      <c r="A50" s="833"/>
      <c r="B50" s="833"/>
      <c r="C50" s="315"/>
      <c r="D50" s="315"/>
      <c r="E50" s="315"/>
      <c r="F50" s="315"/>
      <c r="G50" s="340"/>
      <c r="H50" s="341"/>
      <c r="I50" s="340"/>
      <c r="J50" s="341"/>
      <c r="K50" s="340"/>
      <c r="L50" s="341"/>
      <c r="M50" s="340"/>
      <c r="N50" s="341"/>
      <c r="O50" s="378"/>
      <c r="P50" s="376"/>
      <c r="Q50" s="315"/>
      <c r="R50" s="315"/>
      <c r="S50" s="315"/>
      <c r="T50" s="315"/>
      <c r="U50" s="315"/>
    </row>
    <row r="51" spans="1:21" ht="15.75" hidden="1" x14ac:dyDescent="0.25">
      <c r="A51" s="833"/>
      <c r="B51" s="833"/>
      <c r="C51" s="315"/>
      <c r="D51" s="315"/>
      <c r="E51" s="315"/>
      <c r="F51" s="315"/>
      <c r="G51" s="340"/>
      <c r="H51" s="341"/>
      <c r="I51" s="340"/>
      <c r="J51" s="341"/>
      <c r="K51" s="340"/>
      <c r="L51" s="341"/>
      <c r="M51" s="340"/>
      <c r="N51" s="341"/>
      <c r="O51" s="378"/>
      <c r="P51" s="376"/>
      <c r="Q51" s="315"/>
      <c r="R51" s="315"/>
      <c r="S51" s="315"/>
      <c r="T51" s="315"/>
      <c r="U51" s="315"/>
    </row>
    <row r="52" spans="1:21" ht="15.75" hidden="1" x14ac:dyDescent="0.25">
      <c r="A52" s="833"/>
      <c r="B52" s="833"/>
      <c r="C52" s="315"/>
      <c r="D52" s="315"/>
      <c r="E52" s="315"/>
      <c r="F52" s="315"/>
      <c r="G52" s="340"/>
      <c r="H52" s="341"/>
      <c r="I52" s="340"/>
      <c r="J52" s="341"/>
      <c r="K52" s="340"/>
      <c r="L52" s="341"/>
      <c r="M52" s="340"/>
      <c r="N52" s="341"/>
      <c r="O52" s="378"/>
      <c r="P52" s="376"/>
      <c r="Q52" s="315"/>
      <c r="R52" s="315"/>
      <c r="S52" s="315"/>
      <c r="T52" s="315"/>
      <c r="U52" s="315"/>
    </row>
    <row r="53" spans="1:21" ht="15.75" hidden="1" x14ac:dyDescent="0.25">
      <c r="A53" s="833"/>
      <c r="B53" s="833"/>
      <c r="C53" s="315"/>
      <c r="D53" s="315"/>
      <c r="E53" s="315"/>
      <c r="F53" s="315"/>
      <c r="G53" s="340"/>
      <c r="H53" s="341"/>
      <c r="I53" s="340"/>
      <c r="J53" s="341"/>
      <c r="K53" s="340"/>
      <c r="L53" s="341"/>
      <c r="M53" s="340"/>
      <c r="N53" s="341"/>
      <c r="O53" s="378"/>
      <c r="P53" s="376"/>
      <c r="Q53" s="315"/>
      <c r="R53" s="315"/>
      <c r="S53" s="315"/>
      <c r="T53" s="315"/>
      <c r="U53" s="315"/>
    </row>
    <row r="54" spans="1:21" ht="15.75" hidden="1" x14ac:dyDescent="0.25">
      <c r="A54" s="833"/>
      <c r="B54" s="833"/>
      <c r="C54" s="315"/>
      <c r="D54" s="315"/>
      <c r="E54" s="315"/>
      <c r="F54" s="315"/>
      <c r="G54" s="340"/>
      <c r="H54" s="341"/>
      <c r="I54" s="340"/>
      <c r="J54" s="341"/>
      <c r="K54" s="340"/>
      <c r="L54" s="341"/>
      <c r="M54" s="340"/>
      <c r="N54" s="341"/>
      <c r="O54" s="378"/>
      <c r="P54" s="376"/>
      <c r="Q54" s="315"/>
      <c r="R54" s="315"/>
      <c r="S54" s="315"/>
      <c r="T54" s="315"/>
      <c r="U54" s="315"/>
    </row>
    <row r="55" spans="1:21" ht="15.75" hidden="1" x14ac:dyDescent="0.25">
      <c r="A55" s="833"/>
      <c r="B55" s="833"/>
      <c r="C55" s="315"/>
      <c r="D55" s="315"/>
      <c r="E55" s="315"/>
      <c r="F55" s="315"/>
      <c r="G55" s="340"/>
      <c r="H55" s="341"/>
      <c r="I55" s="340"/>
      <c r="J55" s="341"/>
      <c r="K55" s="340"/>
      <c r="L55" s="341"/>
      <c r="M55" s="340"/>
      <c r="N55" s="341"/>
      <c r="O55" s="378"/>
      <c r="P55" s="376"/>
      <c r="Q55" s="315"/>
      <c r="R55" s="315"/>
      <c r="S55" s="315"/>
      <c r="T55" s="315"/>
      <c r="U55" s="315"/>
    </row>
    <row r="56" spans="1:21" ht="15.75" hidden="1" x14ac:dyDescent="0.25">
      <c r="A56" s="833"/>
      <c r="B56" s="833"/>
      <c r="C56" s="315"/>
      <c r="D56" s="315"/>
      <c r="E56" s="315"/>
      <c r="F56" s="315"/>
      <c r="G56" s="340"/>
      <c r="H56" s="341"/>
      <c r="I56" s="340"/>
      <c r="J56" s="341"/>
      <c r="K56" s="340"/>
      <c r="L56" s="341"/>
      <c r="M56" s="340"/>
      <c r="N56" s="341"/>
      <c r="O56" s="378"/>
      <c r="P56" s="376"/>
      <c r="Q56" s="315"/>
      <c r="R56" s="315"/>
      <c r="S56" s="315"/>
      <c r="T56" s="315"/>
      <c r="U56" s="315"/>
    </row>
    <row r="57" spans="1:21" ht="15.75" hidden="1" x14ac:dyDescent="0.25">
      <c r="A57" s="849"/>
      <c r="B57" s="849"/>
      <c r="C57" s="315"/>
      <c r="D57" s="315"/>
      <c r="E57" s="315"/>
      <c r="F57" s="315"/>
      <c r="G57" s="340"/>
      <c r="H57" s="341"/>
      <c r="I57" s="340"/>
      <c r="J57" s="341"/>
      <c r="K57" s="340"/>
      <c r="L57" s="341"/>
      <c r="M57" s="340"/>
      <c r="N57" s="341"/>
      <c r="O57" s="378">
        <f t="shared" si="4"/>
        <v>0</v>
      </c>
      <c r="P57" s="376">
        <f t="shared" si="4"/>
        <v>0</v>
      </c>
      <c r="Q57" s="315"/>
      <c r="R57" s="315"/>
      <c r="S57" s="315"/>
      <c r="T57" s="315"/>
      <c r="U57" s="315"/>
    </row>
    <row r="58" spans="1:21" ht="75" hidden="1" customHeight="1" x14ac:dyDescent="0.25">
      <c r="A58" s="832" t="s">
        <v>1495</v>
      </c>
      <c r="B58" s="386"/>
      <c r="C58" s="835"/>
      <c r="D58" s="496"/>
      <c r="E58" s="496"/>
      <c r="F58" s="496"/>
      <c r="G58" s="496"/>
      <c r="H58" s="497"/>
      <c r="I58" s="496"/>
      <c r="J58" s="497"/>
      <c r="K58" s="496"/>
      <c r="L58" s="497"/>
      <c r="M58" s="496"/>
      <c r="N58" s="497"/>
      <c r="O58" s="378">
        <f>G11+I11+K11+M11</f>
        <v>1</v>
      </c>
      <c r="P58" s="376">
        <f>H11+J11+L11+N11</f>
        <v>0</v>
      </c>
      <c r="Q58" s="315"/>
      <c r="R58" s="315"/>
      <c r="S58" s="315"/>
      <c r="T58" s="315"/>
      <c r="U58" s="315"/>
    </row>
    <row r="59" spans="1:21" ht="86.25" hidden="1" customHeight="1" x14ac:dyDescent="0.25">
      <c r="A59" s="833"/>
      <c r="B59" s="386"/>
      <c r="C59" s="835"/>
      <c r="D59" s="496"/>
      <c r="E59" s="496"/>
      <c r="F59" s="496"/>
      <c r="G59" s="496"/>
      <c r="H59" s="497"/>
      <c r="I59" s="496"/>
      <c r="J59" s="497"/>
      <c r="K59" s="496"/>
      <c r="L59" s="497"/>
      <c r="M59" s="496"/>
      <c r="N59" s="497"/>
      <c r="O59" s="378"/>
      <c r="P59" s="376"/>
      <c r="Q59" s="315"/>
      <c r="R59" s="315"/>
      <c r="S59" s="315"/>
      <c r="T59" s="315"/>
      <c r="U59" s="315"/>
    </row>
    <row r="60" spans="1:21" ht="15.75" x14ac:dyDescent="0.25">
      <c r="A60" s="289"/>
      <c r="B60" s="290"/>
      <c r="C60" s="290"/>
      <c r="D60" s="289" t="s">
        <v>1480</v>
      </c>
      <c r="E60" s="290"/>
      <c r="F60" s="291"/>
      <c r="G60" s="74">
        <f t="shared" ref="G60:N60" si="5">SUM(G10:G57)</f>
        <v>0</v>
      </c>
      <c r="H60" s="232">
        <f t="shared" si="5"/>
        <v>0</v>
      </c>
      <c r="I60" s="74">
        <f t="shared" si="5"/>
        <v>1</v>
      </c>
      <c r="J60" s="232">
        <f t="shared" si="5"/>
        <v>0</v>
      </c>
      <c r="K60" s="74">
        <f t="shared" si="5"/>
        <v>0.5</v>
      </c>
      <c r="L60" s="232">
        <f t="shared" si="5"/>
        <v>0</v>
      </c>
      <c r="M60" s="74">
        <f t="shared" si="5"/>
        <v>1.5</v>
      </c>
      <c r="N60" s="232">
        <f t="shared" si="5"/>
        <v>0</v>
      </c>
      <c r="O60" s="232">
        <f>SUM(O10:O59)</f>
        <v>4</v>
      </c>
      <c r="P60" s="232">
        <f>SUM(P10:P59)</f>
        <v>0</v>
      </c>
      <c r="Q60" s="68"/>
      <c r="R60" s="68"/>
      <c r="S60" s="68"/>
      <c r="T60" s="68"/>
      <c r="U60" s="68"/>
    </row>
  </sheetData>
  <mergeCells count="34">
    <mergeCell ref="Q11:Q12"/>
    <mergeCell ref="S11:S12"/>
    <mergeCell ref="T11:T12"/>
    <mergeCell ref="U11:U12"/>
    <mergeCell ref="S6:S8"/>
    <mergeCell ref="T6:T8"/>
    <mergeCell ref="U6:U8"/>
    <mergeCell ref="R10:R12"/>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C58:C59"/>
    <mergeCell ref="C11:C12"/>
    <mergeCell ref="A58:A59"/>
    <mergeCell ref="B24:B35"/>
    <mergeCell ref="A10:A35"/>
    <mergeCell ref="B36:B44"/>
    <mergeCell ref="B45:B57"/>
    <mergeCell ref="A36:A57"/>
    <mergeCell ref="B10:B12"/>
    <mergeCell ref="B13:B19"/>
    <mergeCell ref="B20:B23"/>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2"/>
  <sheetViews>
    <sheetView tabSelected="1" topLeftCell="D4" zoomScale="69" zoomScaleNormal="69" workbookViewId="0">
      <selection activeCell="C23" sqref="C23:D23"/>
    </sheetView>
  </sheetViews>
  <sheetFormatPr baseColWidth="10" defaultRowHeight="15" x14ac:dyDescent="0.25"/>
  <cols>
    <col min="1" max="1" width="35.7109375" style="436" customWidth="1"/>
    <col min="2" max="2" width="49.5703125" style="436" customWidth="1"/>
    <col min="3" max="3" width="38.85546875" style="436" customWidth="1"/>
    <col min="4" max="4" width="27.42578125" style="436" customWidth="1"/>
    <col min="5" max="5" width="12.42578125" style="555" hidden="1" customWidth="1"/>
    <col min="6" max="6" width="65.140625" style="436" bestFit="1" customWidth="1"/>
    <col min="7" max="7" width="17.85546875" style="436" customWidth="1"/>
    <col min="8" max="8" width="15.28515625" style="230" customWidth="1"/>
    <col min="9" max="9" width="19.42578125" style="436" customWidth="1"/>
    <col min="10" max="10" width="16.28515625" style="230" customWidth="1"/>
    <col min="11" max="11" width="20.28515625" style="436" customWidth="1"/>
    <col min="12" max="12" width="17.7109375" style="230" customWidth="1"/>
    <col min="13" max="13" width="18.85546875" style="436" customWidth="1"/>
    <col min="14" max="14" width="16.85546875" style="230" customWidth="1"/>
    <col min="15" max="15" width="18" style="436" customWidth="1"/>
    <col min="16" max="16" width="16.140625" style="230" customWidth="1"/>
    <col min="17" max="17" width="42" style="436" bestFit="1" customWidth="1"/>
    <col min="18" max="18" width="20" style="436" customWidth="1"/>
    <col min="19" max="19" width="18.5703125" style="436" customWidth="1"/>
    <col min="20" max="20" width="15.7109375" style="436" customWidth="1"/>
    <col min="21" max="21" width="20.85546875" style="436" customWidth="1"/>
    <col min="22" max="16384" width="11.42578125" style="436"/>
  </cols>
  <sheetData>
    <row r="1" spans="1:42" ht="21" customHeight="1" x14ac:dyDescent="0.25">
      <c r="A1" s="381"/>
      <c r="B1" s="381"/>
      <c r="C1" s="381"/>
      <c r="D1" s="381"/>
      <c r="E1" s="850" t="s">
        <v>1514</v>
      </c>
      <c r="F1" s="850"/>
      <c r="G1" s="850"/>
      <c r="H1" s="850"/>
      <c r="I1" s="850"/>
      <c r="J1" s="850"/>
      <c r="K1" s="850"/>
      <c r="L1" s="850"/>
      <c r="M1" s="382"/>
      <c r="N1" s="382"/>
      <c r="O1" s="382"/>
      <c r="P1" s="382"/>
      <c r="Q1" s="382"/>
      <c r="R1" s="382"/>
      <c r="S1" s="382"/>
      <c r="T1" s="382"/>
      <c r="U1" s="382"/>
      <c r="V1" s="382"/>
      <c r="W1" s="382"/>
      <c r="X1" s="382"/>
      <c r="Y1" s="382"/>
      <c r="Z1" s="382"/>
      <c r="AA1" s="382"/>
      <c r="AB1" s="381"/>
      <c r="AC1" s="381"/>
      <c r="AD1" s="381"/>
      <c r="AE1" s="381"/>
      <c r="AF1" s="381"/>
      <c r="AG1" s="381"/>
      <c r="AH1" s="381"/>
      <c r="AI1" s="381"/>
      <c r="AJ1" s="381"/>
      <c r="AK1" s="381"/>
      <c r="AL1" s="381"/>
      <c r="AM1" s="381"/>
      <c r="AN1" s="381"/>
      <c r="AO1" s="381"/>
      <c r="AP1" s="381"/>
    </row>
    <row r="2" spans="1:42" ht="18.75" x14ac:dyDescent="0.25">
      <c r="A2" s="380" t="s">
        <v>1355</v>
      </c>
      <c r="B2" s="381"/>
      <c r="C2" s="381"/>
      <c r="D2" s="381"/>
      <c r="E2" s="554"/>
      <c r="F2" s="381"/>
      <c r="G2" s="382"/>
      <c r="H2" s="383"/>
      <c r="I2" s="382"/>
      <c r="J2" s="382"/>
      <c r="K2" s="382"/>
      <c r="L2" s="382"/>
      <c r="M2" s="382"/>
      <c r="N2" s="382"/>
      <c r="O2" s="382"/>
      <c r="P2" s="382"/>
      <c r="Q2" s="382"/>
      <c r="R2" s="382"/>
      <c r="S2" s="382"/>
      <c r="T2" s="382"/>
      <c r="U2" s="382"/>
      <c r="V2" s="382"/>
      <c r="W2" s="382"/>
      <c r="X2" s="382"/>
      <c r="Y2" s="382"/>
      <c r="Z2" s="382"/>
      <c r="AA2" s="382"/>
      <c r="AB2" s="381"/>
      <c r="AC2" s="381"/>
      <c r="AD2" s="381"/>
      <c r="AE2" s="381"/>
      <c r="AF2" s="381"/>
      <c r="AG2" s="381"/>
      <c r="AH2" s="381"/>
      <c r="AI2" s="381"/>
      <c r="AJ2" s="381"/>
      <c r="AK2" s="381"/>
      <c r="AL2" s="381"/>
      <c r="AM2" s="381"/>
      <c r="AN2" s="381"/>
      <c r="AO2" s="381"/>
      <c r="AP2" s="381"/>
    </row>
    <row r="3" spans="1:42" ht="18.75" x14ac:dyDescent="0.25">
      <c r="A3" s="380" t="s">
        <v>1510</v>
      </c>
      <c r="B3" s="381"/>
      <c r="C3" s="381"/>
      <c r="D3" s="381"/>
      <c r="E3" s="554"/>
      <c r="F3" s="381"/>
      <c r="G3" s="382"/>
      <c r="H3" s="383"/>
      <c r="I3" s="382"/>
      <c r="J3" s="382"/>
      <c r="K3" s="382"/>
      <c r="L3" s="382"/>
      <c r="M3" s="382"/>
      <c r="N3" s="382"/>
      <c r="O3" s="382"/>
      <c r="P3" s="382"/>
      <c r="Q3" s="382"/>
      <c r="R3" s="382"/>
      <c r="S3" s="382"/>
      <c r="T3" s="382"/>
      <c r="U3" s="382"/>
      <c r="V3" s="382"/>
      <c r="W3" s="382"/>
      <c r="X3" s="382"/>
      <c r="Y3" s="382"/>
      <c r="Z3" s="382"/>
      <c r="AA3" s="382"/>
      <c r="AB3" s="381"/>
      <c r="AC3" s="381"/>
      <c r="AD3" s="381"/>
      <c r="AE3" s="381"/>
      <c r="AF3" s="381"/>
      <c r="AG3" s="381"/>
      <c r="AH3" s="381"/>
      <c r="AI3" s="381"/>
      <c r="AJ3" s="381"/>
      <c r="AK3" s="381"/>
      <c r="AL3" s="381"/>
      <c r="AM3" s="381"/>
      <c r="AN3" s="381"/>
      <c r="AO3" s="381"/>
      <c r="AP3" s="381"/>
    </row>
    <row r="4" spans="1:42" s="381" customFormat="1" ht="18.75" x14ac:dyDescent="0.25">
      <c r="A4" s="380" t="s">
        <v>1511</v>
      </c>
      <c r="E4" s="554"/>
      <c r="G4" s="382"/>
      <c r="H4" s="383"/>
      <c r="I4" s="382"/>
      <c r="J4" s="382"/>
      <c r="K4" s="382"/>
      <c r="L4" s="382"/>
      <c r="M4" s="382"/>
      <c r="N4" s="382"/>
      <c r="O4" s="382"/>
      <c r="P4" s="382"/>
      <c r="Q4" s="382"/>
      <c r="R4" s="382"/>
      <c r="S4" s="382"/>
      <c r="T4" s="382"/>
      <c r="U4" s="382"/>
      <c r="V4" s="382"/>
      <c r="W4" s="382"/>
      <c r="X4" s="382"/>
      <c r="Y4" s="382"/>
      <c r="Z4" s="382"/>
      <c r="AA4" s="382"/>
    </row>
    <row r="5" spans="1:42" s="381" customFormat="1" ht="18.75" x14ac:dyDescent="0.25">
      <c r="A5" s="380" t="s">
        <v>1512</v>
      </c>
      <c r="E5" s="554"/>
      <c r="G5" s="382"/>
      <c r="H5" s="383"/>
      <c r="I5" s="382"/>
      <c r="J5" s="382"/>
      <c r="K5" s="382"/>
      <c r="L5" s="382"/>
      <c r="M5" s="382"/>
      <c r="N5" s="382"/>
      <c r="O5" s="382"/>
      <c r="P5" s="382"/>
      <c r="Q5" s="382"/>
      <c r="R5" s="382"/>
      <c r="S5" s="382"/>
      <c r="T5" s="382"/>
      <c r="U5" s="382"/>
      <c r="V5" s="382"/>
      <c r="W5" s="382"/>
      <c r="X5" s="382"/>
      <c r="Y5" s="382"/>
      <c r="Z5" s="382"/>
      <c r="AA5" s="382"/>
    </row>
    <row r="6" spans="1:42" s="381" customFormat="1" x14ac:dyDescent="0.25">
      <c r="A6" s="385" t="s">
        <v>1513</v>
      </c>
      <c r="B6" s="385"/>
      <c r="C6" s="385"/>
      <c r="D6" s="385"/>
      <c r="E6" s="556"/>
      <c r="F6" s="385"/>
      <c r="G6" s="385"/>
      <c r="H6" s="385"/>
      <c r="I6" s="385"/>
      <c r="J6" s="385"/>
      <c r="K6" s="385"/>
      <c r="L6" s="385"/>
      <c r="M6" s="385"/>
      <c r="N6" s="385"/>
      <c r="O6" s="385"/>
      <c r="P6" s="385"/>
      <c r="Q6" s="385"/>
      <c r="R6" s="385"/>
      <c r="S6" s="385"/>
      <c r="T6" s="385"/>
      <c r="U6" s="385"/>
    </row>
    <row r="7" spans="1:42" ht="15" customHeight="1" x14ac:dyDescent="0.25">
      <c r="A7" s="750" t="s">
        <v>97</v>
      </c>
      <c r="B7" s="749" t="s">
        <v>111</v>
      </c>
      <c r="C7" s="742" t="s">
        <v>86</v>
      </c>
      <c r="D7" s="742" t="s">
        <v>87</v>
      </c>
      <c r="E7" s="742" t="s">
        <v>392</v>
      </c>
      <c r="F7" s="742" t="s">
        <v>88</v>
      </c>
      <c r="G7" s="740" t="s">
        <v>100</v>
      </c>
      <c r="H7" s="745"/>
      <c r="I7" s="745"/>
      <c r="J7" s="745"/>
      <c r="K7" s="745"/>
      <c r="L7" s="745"/>
      <c r="M7" s="745"/>
      <c r="N7" s="741"/>
      <c r="O7" s="752" t="s">
        <v>101</v>
      </c>
      <c r="P7" s="753"/>
      <c r="Q7" s="749" t="s">
        <v>102</v>
      </c>
      <c r="R7" s="749" t="s">
        <v>103</v>
      </c>
      <c r="S7" s="749" t="s">
        <v>110</v>
      </c>
      <c r="T7" s="749" t="s">
        <v>109</v>
      </c>
      <c r="U7" s="824" t="s">
        <v>89</v>
      </c>
    </row>
    <row r="8" spans="1:42" ht="15" customHeight="1" x14ac:dyDescent="0.25">
      <c r="A8" s="750"/>
      <c r="B8" s="750"/>
      <c r="C8" s="743"/>
      <c r="D8" s="743"/>
      <c r="E8" s="743"/>
      <c r="F8" s="743"/>
      <c r="G8" s="740" t="s">
        <v>104</v>
      </c>
      <c r="H8" s="741"/>
      <c r="I8" s="740" t="s">
        <v>105</v>
      </c>
      <c r="J8" s="741"/>
      <c r="K8" s="740" t="s">
        <v>106</v>
      </c>
      <c r="L8" s="741"/>
      <c r="M8" s="740" t="s">
        <v>107</v>
      </c>
      <c r="N8" s="741"/>
      <c r="O8" s="754"/>
      <c r="P8" s="755"/>
      <c r="Q8" s="750"/>
      <c r="R8" s="750"/>
      <c r="S8" s="750"/>
      <c r="T8" s="750"/>
      <c r="U8" s="825"/>
    </row>
    <row r="9" spans="1:42" ht="25.5" x14ac:dyDescent="0.25">
      <c r="A9" s="751"/>
      <c r="B9" s="751"/>
      <c r="C9" s="744"/>
      <c r="D9" s="744"/>
      <c r="E9" s="744"/>
      <c r="F9" s="744"/>
      <c r="G9" s="412" t="s">
        <v>108</v>
      </c>
      <c r="H9" s="412" t="s">
        <v>12</v>
      </c>
      <c r="I9" s="412" t="s">
        <v>108</v>
      </c>
      <c r="J9" s="412" t="s">
        <v>12</v>
      </c>
      <c r="K9" s="412" t="s">
        <v>108</v>
      </c>
      <c r="L9" s="412" t="s">
        <v>12</v>
      </c>
      <c r="M9" s="412" t="s">
        <v>108</v>
      </c>
      <c r="N9" s="412" t="s">
        <v>12</v>
      </c>
      <c r="O9" s="412" t="s">
        <v>108</v>
      </c>
      <c r="P9" s="412" t="s">
        <v>12</v>
      </c>
      <c r="Q9" s="751"/>
      <c r="R9" s="751"/>
      <c r="S9" s="751"/>
      <c r="T9" s="751"/>
      <c r="U9" s="826"/>
    </row>
    <row r="10" spans="1:42" ht="15.75" x14ac:dyDescent="0.25">
      <c r="A10" s="469"/>
      <c r="B10" s="470"/>
      <c r="C10" s="415"/>
      <c r="D10" s="415"/>
      <c r="E10" s="557"/>
      <c r="F10" s="415"/>
      <c r="G10" s="417"/>
      <c r="H10" s="417"/>
      <c r="I10" s="417"/>
      <c r="J10" s="417"/>
      <c r="K10" s="417"/>
      <c r="L10" s="417"/>
      <c r="M10" s="417"/>
      <c r="N10" s="417"/>
      <c r="O10" s="417"/>
      <c r="P10" s="417"/>
      <c r="Q10" s="418"/>
      <c r="R10" s="418"/>
      <c r="S10" s="418"/>
      <c r="T10" s="418"/>
      <c r="U10" s="419"/>
    </row>
    <row r="11" spans="1:42" s="468" customFormat="1" ht="78.75" customHeight="1" x14ac:dyDescent="0.25">
      <c r="A11" s="856" t="s">
        <v>1510</v>
      </c>
      <c r="B11" s="857" t="s">
        <v>1536</v>
      </c>
      <c r="C11" s="461" t="s">
        <v>1936</v>
      </c>
      <c r="D11" s="563" t="s">
        <v>1931</v>
      </c>
      <c r="E11" s="559">
        <v>17.010000000000002</v>
      </c>
      <c r="F11" s="479" t="s">
        <v>1927</v>
      </c>
      <c r="G11" s="643"/>
      <c r="H11" s="643"/>
      <c r="I11" s="643"/>
      <c r="J11" s="643"/>
      <c r="K11" s="644">
        <v>0.5</v>
      </c>
      <c r="L11" s="643"/>
      <c r="M11" s="644">
        <v>0.5</v>
      </c>
      <c r="N11" s="466"/>
      <c r="O11" s="513">
        <f>G11+I11+K11+M11</f>
        <v>1</v>
      </c>
      <c r="P11" s="645">
        <f>H11+J11+L11+N11</f>
        <v>0</v>
      </c>
      <c r="Q11" s="564" t="s">
        <v>1937</v>
      </c>
      <c r="R11" s="853" t="s">
        <v>2418</v>
      </c>
      <c r="S11" s="564" t="s">
        <v>1940</v>
      </c>
      <c r="T11" s="564" t="s">
        <v>1626</v>
      </c>
      <c r="U11" s="851" t="s">
        <v>1941</v>
      </c>
    </row>
    <row r="12" spans="1:42" s="468" customFormat="1" ht="2.25" hidden="1" customHeight="1" x14ac:dyDescent="0.25">
      <c r="A12" s="856"/>
      <c r="B12" s="858"/>
      <c r="C12" s="465"/>
      <c r="D12" s="465"/>
      <c r="E12" s="559"/>
      <c r="F12" s="477"/>
      <c r="G12" s="466"/>
      <c r="H12" s="466"/>
      <c r="I12" s="466"/>
      <c r="J12" s="466"/>
      <c r="K12" s="466"/>
      <c r="L12" s="466"/>
      <c r="M12" s="466"/>
      <c r="N12" s="466"/>
      <c r="O12" s="480"/>
      <c r="P12" s="645"/>
      <c r="Q12" s="467"/>
      <c r="R12" s="854"/>
      <c r="S12" s="467"/>
      <c r="T12" s="467"/>
      <c r="U12" s="852"/>
    </row>
    <row r="13" spans="1:42" ht="96" customHeight="1" x14ac:dyDescent="0.25">
      <c r="A13" s="856"/>
      <c r="B13" s="471" t="s">
        <v>1524</v>
      </c>
      <c r="C13" s="461" t="s">
        <v>1934</v>
      </c>
      <c r="D13" s="461" t="s">
        <v>1932</v>
      </c>
      <c r="E13" s="495">
        <v>17.02</v>
      </c>
      <c r="F13" s="478" t="s">
        <v>1928</v>
      </c>
      <c r="G13" s="644">
        <v>1</v>
      </c>
      <c r="H13" s="463"/>
      <c r="I13" s="462"/>
      <c r="J13" s="463"/>
      <c r="K13" s="462"/>
      <c r="L13" s="463"/>
      <c r="M13" s="462"/>
      <c r="N13" s="463"/>
      <c r="O13" s="513">
        <f>G13+I13+K13+M13</f>
        <v>1</v>
      </c>
      <c r="P13" s="619">
        <f>H13+J13+L13+N13</f>
        <v>0</v>
      </c>
      <c r="Q13" s="346" t="s">
        <v>1938</v>
      </c>
      <c r="R13" s="854"/>
      <c r="S13" s="346" t="s">
        <v>1813</v>
      </c>
      <c r="T13" s="346" t="s">
        <v>1626</v>
      </c>
      <c r="U13" s="852"/>
    </row>
    <row r="14" spans="1:42" ht="85.5" customHeight="1" x14ac:dyDescent="0.25">
      <c r="A14" s="856"/>
      <c r="B14" s="471" t="s">
        <v>1525</v>
      </c>
      <c r="C14" s="461" t="s">
        <v>1538</v>
      </c>
      <c r="D14" s="461" t="s">
        <v>1931</v>
      </c>
      <c r="E14" s="495">
        <v>17.03</v>
      </c>
      <c r="F14" s="565" t="s">
        <v>1929</v>
      </c>
      <c r="G14" s="462"/>
      <c r="H14" s="463"/>
      <c r="I14" s="462">
        <v>0.33329999999999999</v>
      </c>
      <c r="J14" s="463"/>
      <c r="K14" s="462">
        <v>0.33329999999999999</v>
      </c>
      <c r="L14" s="463"/>
      <c r="M14" s="462">
        <v>0.33</v>
      </c>
      <c r="N14" s="463"/>
      <c r="O14" s="513">
        <f>G14+I14+K14+M14</f>
        <v>0.99659999999999993</v>
      </c>
      <c r="P14" s="619">
        <f>H14+J14+L14+N14</f>
        <v>0</v>
      </c>
      <c r="Q14" s="810" t="s">
        <v>1939</v>
      </c>
      <c r="R14" s="855"/>
      <c r="S14" s="810" t="s">
        <v>1940</v>
      </c>
      <c r="T14" s="810" t="s">
        <v>1626</v>
      </c>
      <c r="U14" s="852"/>
    </row>
    <row r="15" spans="1:42" ht="15.75" hidden="1" customHeight="1" x14ac:dyDescent="0.25">
      <c r="A15" s="856"/>
      <c r="B15" s="832" t="s">
        <v>1526</v>
      </c>
      <c r="C15" s="461"/>
      <c r="D15" s="461"/>
      <c r="E15" s="495"/>
      <c r="F15" s="565"/>
      <c r="G15" s="462"/>
      <c r="H15" s="463"/>
      <c r="I15" s="462"/>
      <c r="J15" s="463"/>
      <c r="K15" s="462"/>
      <c r="L15" s="463"/>
      <c r="M15" s="462"/>
      <c r="N15" s="463"/>
      <c r="O15" s="378"/>
      <c r="P15" s="619"/>
      <c r="Q15" s="811"/>
      <c r="R15" s="346"/>
      <c r="S15" s="811"/>
      <c r="T15" s="811"/>
      <c r="U15" s="852"/>
    </row>
    <row r="16" spans="1:42" ht="15.75" hidden="1" customHeight="1" x14ac:dyDescent="0.25">
      <c r="A16" s="856"/>
      <c r="B16" s="833"/>
      <c r="C16" s="461"/>
      <c r="D16" s="461"/>
      <c r="E16" s="495"/>
      <c r="F16" s="565"/>
      <c r="G16" s="462"/>
      <c r="H16" s="463"/>
      <c r="I16" s="462"/>
      <c r="J16" s="463"/>
      <c r="K16" s="462"/>
      <c r="L16" s="463"/>
      <c r="M16" s="462"/>
      <c r="N16" s="463"/>
      <c r="O16" s="378"/>
      <c r="P16" s="619"/>
      <c r="Q16" s="811"/>
      <c r="R16" s="346"/>
      <c r="S16" s="811"/>
      <c r="T16" s="811"/>
      <c r="U16" s="852"/>
    </row>
    <row r="17" spans="1:21" ht="15.75" hidden="1" customHeight="1" x14ac:dyDescent="0.25">
      <c r="A17" s="856"/>
      <c r="B17" s="833"/>
      <c r="C17" s="461"/>
      <c r="D17" s="461"/>
      <c r="E17" s="495"/>
      <c r="F17" s="565"/>
      <c r="G17" s="462"/>
      <c r="H17" s="463"/>
      <c r="I17" s="462"/>
      <c r="J17" s="463"/>
      <c r="K17" s="462"/>
      <c r="L17" s="463"/>
      <c r="M17" s="462"/>
      <c r="N17" s="463"/>
      <c r="O17" s="378"/>
      <c r="P17" s="619"/>
      <c r="Q17" s="811"/>
      <c r="R17" s="346"/>
      <c r="S17" s="811"/>
      <c r="T17" s="811"/>
      <c r="U17" s="852"/>
    </row>
    <row r="18" spans="1:21" ht="15.75" hidden="1" customHeight="1" x14ac:dyDescent="0.25">
      <c r="A18" s="856"/>
      <c r="B18" s="849"/>
      <c r="C18" s="461"/>
      <c r="D18" s="461"/>
      <c r="E18" s="495"/>
      <c r="F18" s="565"/>
      <c r="G18" s="462"/>
      <c r="H18" s="463"/>
      <c r="I18" s="462"/>
      <c r="J18" s="463"/>
      <c r="K18" s="462"/>
      <c r="L18" s="463"/>
      <c r="M18" s="462"/>
      <c r="N18" s="463"/>
      <c r="O18" s="378"/>
      <c r="P18" s="619"/>
      <c r="Q18" s="811"/>
      <c r="R18" s="346"/>
      <c r="S18" s="811"/>
      <c r="T18" s="811"/>
      <c r="U18" s="852"/>
    </row>
    <row r="19" spans="1:21" ht="15.75" hidden="1" customHeight="1" x14ac:dyDescent="0.25">
      <c r="A19" s="856"/>
      <c r="B19" s="848" t="s">
        <v>1527</v>
      </c>
      <c r="C19" s="461"/>
      <c r="D19" s="461"/>
      <c r="E19" s="495"/>
      <c r="F19" s="565"/>
      <c r="G19" s="462"/>
      <c r="H19" s="463"/>
      <c r="I19" s="462"/>
      <c r="J19" s="463"/>
      <c r="K19" s="462"/>
      <c r="L19" s="463"/>
      <c r="M19" s="462"/>
      <c r="N19" s="463"/>
      <c r="O19" s="378"/>
      <c r="P19" s="619"/>
      <c r="Q19" s="811"/>
      <c r="R19" s="346"/>
      <c r="S19" s="811"/>
      <c r="T19" s="811"/>
      <c r="U19" s="852"/>
    </row>
    <row r="20" spans="1:21" ht="15.75" hidden="1" customHeight="1" x14ac:dyDescent="0.25">
      <c r="A20" s="856"/>
      <c r="B20" s="848"/>
      <c r="C20" s="461"/>
      <c r="D20" s="461"/>
      <c r="E20" s="495"/>
      <c r="F20" s="565"/>
      <c r="G20" s="462"/>
      <c r="H20" s="463"/>
      <c r="I20" s="462"/>
      <c r="J20" s="463"/>
      <c r="K20" s="462"/>
      <c r="L20" s="463"/>
      <c r="M20" s="462"/>
      <c r="N20" s="463"/>
      <c r="O20" s="378"/>
      <c r="P20" s="619"/>
      <c r="Q20" s="811"/>
      <c r="R20" s="346"/>
      <c r="S20" s="811"/>
      <c r="T20" s="811"/>
      <c r="U20" s="852"/>
    </row>
    <row r="21" spans="1:21" ht="15.75" hidden="1" customHeight="1" x14ac:dyDescent="0.25">
      <c r="A21" s="856"/>
      <c r="B21" s="848"/>
      <c r="C21" s="461"/>
      <c r="D21" s="461"/>
      <c r="E21" s="495"/>
      <c r="F21" s="565"/>
      <c r="G21" s="462"/>
      <c r="H21" s="463"/>
      <c r="I21" s="462"/>
      <c r="J21" s="463"/>
      <c r="K21" s="462"/>
      <c r="L21" s="463"/>
      <c r="M21" s="462"/>
      <c r="N21" s="463"/>
      <c r="O21" s="378"/>
      <c r="P21" s="619"/>
      <c r="Q21" s="811"/>
      <c r="R21" s="346"/>
      <c r="S21" s="811"/>
      <c r="T21" s="811"/>
      <c r="U21" s="852"/>
    </row>
    <row r="22" spans="1:21" ht="15.75" hidden="1" customHeight="1" x14ac:dyDescent="0.25">
      <c r="A22" s="856"/>
      <c r="B22" s="848"/>
      <c r="C22" s="461"/>
      <c r="D22" s="461"/>
      <c r="E22" s="495"/>
      <c r="F22" s="565"/>
      <c r="G22" s="462"/>
      <c r="H22" s="463"/>
      <c r="I22" s="462"/>
      <c r="J22" s="463"/>
      <c r="K22" s="462"/>
      <c r="L22" s="463"/>
      <c r="M22" s="462"/>
      <c r="N22" s="463"/>
      <c r="O22" s="378"/>
      <c r="P22" s="619"/>
      <c r="Q22" s="811"/>
      <c r="R22" s="346"/>
      <c r="S22" s="811"/>
      <c r="T22" s="811"/>
      <c r="U22" s="852"/>
    </row>
    <row r="23" spans="1:21" ht="99" customHeight="1" x14ac:dyDescent="0.25">
      <c r="A23" s="588" t="s">
        <v>1511</v>
      </c>
      <c r="B23" s="471" t="s">
        <v>1528</v>
      </c>
      <c r="C23" s="593" t="s">
        <v>1935</v>
      </c>
      <c r="D23" s="593" t="s">
        <v>1933</v>
      </c>
      <c r="E23" s="592">
        <v>17.04</v>
      </c>
      <c r="F23" s="590" t="s">
        <v>1930</v>
      </c>
      <c r="G23" s="591"/>
      <c r="H23" s="591"/>
      <c r="I23" s="591">
        <v>0.33329999999999999</v>
      </c>
      <c r="J23" s="591"/>
      <c r="K23" s="591">
        <v>0.33329999999999999</v>
      </c>
      <c r="L23" s="591"/>
      <c r="M23" s="591">
        <v>0.33</v>
      </c>
      <c r="N23" s="591"/>
      <c r="O23" s="591">
        <f>G23+I23+K23+M23</f>
        <v>0.99659999999999993</v>
      </c>
      <c r="P23" s="646">
        <f>H23+J23+L23+N23</f>
        <v>0</v>
      </c>
      <c r="Q23" s="811"/>
      <c r="R23" s="591" t="s">
        <v>2352</v>
      </c>
      <c r="S23" s="811"/>
      <c r="T23" s="811"/>
      <c r="U23" s="852"/>
    </row>
    <row r="24" spans="1:21" ht="15.75" hidden="1" customHeight="1" x14ac:dyDescent="0.25">
      <c r="A24" s="832" t="s">
        <v>1512</v>
      </c>
      <c r="B24" s="848" t="s">
        <v>1529</v>
      </c>
      <c r="C24" s="461"/>
      <c r="D24" s="461"/>
      <c r="E24" s="461"/>
      <c r="F24" s="346"/>
      <c r="G24" s="462"/>
      <c r="H24" s="463"/>
      <c r="I24" s="462"/>
      <c r="J24" s="463"/>
      <c r="K24" s="462"/>
      <c r="L24" s="463"/>
      <c r="M24" s="462"/>
      <c r="N24" s="463"/>
      <c r="O24" s="378">
        <f t="shared" ref="O24:O51" si="0">G24+I24+K24+M24</f>
        <v>0</v>
      </c>
      <c r="P24" s="376">
        <f t="shared" ref="P24:P51" si="1">H24+J24+L24+N24</f>
        <v>0</v>
      </c>
      <c r="Q24" s="346"/>
      <c r="R24" s="346"/>
      <c r="S24" s="346"/>
      <c r="T24" s="346"/>
      <c r="U24" s="346"/>
    </row>
    <row r="25" spans="1:21" ht="15.75" hidden="1" customHeight="1" x14ac:dyDescent="0.25">
      <c r="A25" s="833"/>
      <c r="B25" s="848"/>
      <c r="C25" s="461"/>
      <c r="D25" s="461"/>
      <c r="E25" s="461"/>
      <c r="F25" s="346"/>
      <c r="G25" s="462"/>
      <c r="H25" s="463"/>
      <c r="I25" s="462"/>
      <c r="J25" s="463"/>
      <c r="K25" s="462"/>
      <c r="L25" s="463"/>
      <c r="M25" s="462"/>
      <c r="N25" s="463"/>
      <c r="O25" s="378">
        <f t="shared" si="0"/>
        <v>0</v>
      </c>
      <c r="P25" s="376">
        <f t="shared" si="1"/>
        <v>0</v>
      </c>
      <c r="Q25" s="346"/>
      <c r="R25" s="346"/>
      <c r="S25" s="346"/>
      <c r="T25" s="346"/>
      <c r="U25" s="346"/>
    </row>
    <row r="26" spans="1:21" ht="15.75" hidden="1" customHeight="1" x14ac:dyDescent="0.25">
      <c r="A26" s="833"/>
      <c r="B26" s="848"/>
      <c r="C26" s="461"/>
      <c r="D26" s="461"/>
      <c r="E26" s="461"/>
      <c r="F26" s="346"/>
      <c r="G26" s="462"/>
      <c r="H26" s="463"/>
      <c r="I26" s="462"/>
      <c r="J26" s="463"/>
      <c r="K26" s="462"/>
      <c r="L26" s="463"/>
      <c r="M26" s="462"/>
      <c r="N26" s="463"/>
      <c r="O26" s="378">
        <f t="shared" si="0"/>
        <v>0</v>
      </c>
      <c r="P26" s="376">
        <f t="shared" si="1"/>
        <v>0</v>
      </c>
      <c r="Q26" s="346"/>
      <c r="R26" s="346"/>
      <c r="S26" s="346"/>
      <c r="T26" s="346"/>
      <c r="U26" s="346"/>
    </row>
    <row r="27" spans="1:21" ht="15.75" hidden="1" customHeight="1" x14ac:dyDescent="0.25">
      <c r="A27" s="833"/>
      <c r="B27" s="848"/>
      <c r="C27" s="461"/>
      <c r="D27" s="461"/>
      <c r="E27" s="461"/>
      <c r="F27" s="346"/>
      <c r="G27" s="462"/>
      <c r="H27" s="463"/>
      <c r="I27" s="462"/>
      <c r="J27" s="463"/>
      <c r="K27" s="462"/>
      <c r="L27" s="463"/>
      <c r="M27" s="462"/>
      <c r="N27" s="463"/>
      <c r="O27" s="378">
        <f t="shared" si="0"/>
        <v>0</v>
      </c>
      <c r="P27" s="376">
        <f t="shared" si="1"/>
        <v>0</v>
      </c>
      <c r="Q27" s="346"/>
      <c r="R27" s="346"/>
      <c r="S27" s="346"/>
      <c r="T27" s="346"/>
      <c r="U27" s="346"/>
    </row>
    <row r="28" spans="1:21" ht="15.75" hidden="1" customHeight="1" x14ac:dyDescent="0.25">
      <c r="A28" s="833"/>
      <c r="B28" s="848" t="s">
        <v>1530</v>
      </c>
      <c r="C28" s="461"/>
      <c r="D28" s="461"/>
      <c r="E28" s="461"/>
      <c r="F28" s="346"/>
      <c r="G28" s="462"/>
      <c r="H28" s="463"/>
      <c r="I28" s="462"/>
      <c r="J28" s="463"/>
      <c r="K28" s="462"/>
      <c r="L28" s="463"/>
      <c r="M28" s="462"/>
      <c r="N28" s="463"/>
      <c r="O28" s="378">
        <f t="shared" si="0"/>
        <v>0</v>
      </c>
      <c r="P28" s="376">
        <f t="shared" si="1"/>
        <v>0</v>
      </c>
      <c r="Q28" s="346"/>
      <c r="R28" s="346"/>
      <c r="S28" s="346"/>
      <c r="T28" s="346"/>
      <c r="U28" s="346"/>
    </row>
    <row r="29" spans="1:21" ht="15.75" hidden="1" customHeight="1" x14ac:dyDescent="0.25">
      <c r="A29" s="833"/>
      <c r="B29" s="848"/>
      <c r="C29" s="461"/>
      <c r="D29" s="461"/>
      <c r="E29" s="461"/>
      <c r="F29" s="346"/>
      <c r="G29" s="462"/>
      <c r="H29" s="463"/>
      <c r="I29" s="462"/>
      <c r="J29" s="463"/>
      <c r="K29" s="462"/>
      <c r="L29" s="463"/>
      <c r="M29" s="462"/>
      <c r="N29" s="463"/>
      <c r="O29" s="378">
        <f t="shared" si="0"/>
        <v>0</v>
      </c>
      <c r="P29" s="376">
        <f t="shared" si="1"/>
        <v>0</v>
      </c>
      <c r="Q29" s="346"/>
      <c r="R29" s="346"/>
      <c r="S29" s="346"/>
      <c r="T29" s="346"/>
      <c r="U29" s="346"/>
    </row>
    <row r="30" spans="1:21" ht="15.75" hidden="1" customHeight="1" x14ac:dyDescent="0.25">
      <c r="A30" s="833"/>
      <c r="B30" s="848"/>
      <c r="C30" s="461"/>
      <c r="D30" s="461"/>
      <c r="E30" s="461"/>
      <c r="F30" s="346"/>
      <c r="G30" s="462"/>
      <c r="H30" s="463"/>
      <c r="I30" s="462"/>
      <c r="J30" s="463"/>
      <c r="K30" s="462"/>
      <c r="L30" s="463"/>
      <c r="M30" s="462"/>
      <c r="N30" s="463"/>
      <c r="O30" s="378">
        <f t="shared" si="0"/>
        <v>0</v>
      </c>
      <c r="P30" s="376">
        <f t="shared" si="1"/>
        <v>0</v>
      </c>
      <c r="Q30" s="346"/>
      <c r="R30" s="346"/>
      <c r="S30" s="346"/>
      <c r="T30" s="346"/>
      <c r="U30" s="346"/>
    </row>
    <row r="31" spans="1:21" ht="15.75" hidden="1" customHeight="1" x14ac:dyDescent="0.25">
      <c r="A31" s="833"/>
      <c r="B31" s="848"/>
      <c r="C31" s="461"/>
      <c r="D31" s="461"/>
      <c r="E31" s="461"/>
      <c r="F31" s="346"/>
      <c r="G31" s="462"/>
      <c r="H31" s="463"/>
      <c r="I31" s="462"/>
      <c r="J31" s="463"/>
      <c r="K31" s="462"/>
      <c r="L31" s="463"/>
      <c r="M31" s="462"/>
      <c r="N31" s="463"/>
      <c r="O31" s="378">
        <f t="shared" si="0"/>
        <v>0</v>
      </c>
      <c r="P31" s="376">
        <f t="shared" si="1"/>
        <v>0</v>
      </c>
      <c r="Q31" s="346"/>
      <c r="R31" s="346"/>
      <c r="S31" s="346"/>
      <c r="T31" s="346"/>
      <c r="U31" s="346"/>
    </row>
    <row r="32" spans="1:21" ht="15.75" hidden="1" customHeight="1" x14ac:dyDescent="0.25">
      <c r="A32" s="833"/>
      <c r="B32" s="832" t="s">
        <v>1531</v>
      </c>
      <c r="C32" s="461"/>
      <c r="D32" s="461"/>
      <c r="E32" s="461"/>
      <c r="F32" s="346"/>
      <c r="G32" s="462"/>
      <c r="H32" s="463"/>
      <c r="I32" s="462"/>
      <c r="J32" s="463"/>
      <c r="K32" s="462"/>
      <c r="L32" s="463"/>
      <c r="M32" s="462"/>
      <c r="N32" s="463"/>
      <c r="O32" s="378">
        <f t="shared" si="0"/>
        <v>0</v>
      </c>
      <c r="P32" s="376">
        <f t="shared" si="1"/>
        <v>0</v>
      </c>
      <c r="Q32" s="346"/>
      <c r="R32" s="346"/>
      <c r="S32" s="346"/>
      <c r="T32" s="346"/>
      <c r="U32" s="346"/>
    </row>
    <row r="33" spans="1:21" ht="15.75" hidden="1" customHeight="1" x14ac:dyDescent="0.25">
      <c r="A33" s="833"/>
      <c r="B33" s="833"/>
      <c r="C33" s="461"/>
      <c r="D33" s="461"/>
      <c r="E33" s="461"/>
      <c r="F33" s="346"/>
      <c r="G33" s="462"/>
      <c r="H33" s="463"/>
      <c r="I33" s="462"/>
      <c r="J33" s="463"/>
      <c r="K33" s="462"/>
      <c r="L33" s="463"/>
      <c r="M33" s="462"/>
      <c r="N33" s="463"/>
      <c r="O33" s="378">
        <f t="shared" si="0"/>
        <v>0</v>
      </c>
      <c r="P33" s="376">
        <f t="shared" si="1"/>
        <v>0</v>
      </c>
      <c r="Q33" s="346"/>
      <c r="R33" s="346"/>
      <c r="S33" s="346"/>
      <c r="T33" s="346"/>
      <c r="U33" s="346"/>
    </row>
    <row r="34" spans="1:21" ht="15.75" hidden="1" customHeight="1" x14ac:dyDescent="0.25">
      <c r="A34" s="833"/>
      <c r="B34" s="833"/>
      <c r="C34" s="461"/>
      <c r="D34" s="461"/>
      <c r="E34" s="461"/>
      <c r="F34" s="346"/>
      <c r="G34" s="462"/>
      <c r="H34" s="463"/>
      <c r="I34" s="462"/>
      <c r="J34" s="463"/>
      <c r="K34" s="462"/>
      <c r="L34" s="463"/>
      <c r="M34" s="462"/>
      <c r="N34" s="463"/>
      <c r="O34" s="378">
        <f t="shared" si="0"/>
        <v>0</v>
      </c>
      <c r="P34" s="376">
        <f t="shared" si="1"/>
        <v>0</v>
      </c>
      <c r="Q34" s="346"/>
      <c r="R34" s="346"/>
      <c r="S34" s="346"/>
      <c r="T34" s="346"/>
      <c r="U34" s="346"/>
    </row>
    <row r="35" spans="1:21" ht="15.75" hidden="1" customHeight="1" x14ac:dyDescent="0.25">
      <c r="A35" s="849"/>
      <c r="B35" s="849"/>
      <c r="C35" s="461"/>
      <c r="D35" s="461"/>
      <c r="E35" s="461"/>
      <c r="F35" s="346"/>
      <c r="G35" s="462"/>
      <c r="H35" s="463"/>
      <c r="I35" s="462"/>
      <c r="J35" s="463"/>
      <c r="K35" s="462"/>
      <c r="L35" s="463"/>
      <c r="M35" s="462"/>
      <c r="N35" s="463"/>
      <c r="O35" s="378">
        <f t="shared" si="0"/>
        <v>0</v>
      </c>
      <c r="P35" s="376">
        <f t="shared" si="1"/>
        <v>0</v>
      </c>
      <c r="Q35" s="346"/>
      <c r="R35" s="346"/>
      <c r="S35" s="346"/>
      <c r="T35" s="346"/>
      <c r="U35" s="346"/>
    </row>
    <row r="36" spans="1:21" ht="15.75" hidden="1" customHeight="1" x14ac:dyDescent="0.25">
      <c r="A36" s="832" t="s">
        <v>1513</v>
      </c>
      <c r="B36" s="832" t="s">
        <v>1532</v>
      </c>
      <c r="C36" s="461"/>
      <c r="D36" s="461"/>
      <c r="E36" s="461"/>
      <c r="F36" s="346"/>
      <c r="G36" s="462"/>
      <c r="H36" s="463"/>
      <c r="I36" s="462"/>
      <c r="J36" s="463"/>
      <c r="K36" s="462"/>
      <c r="L36" s="463"/>
      <c r="M36" s="462"/>
      <c r="N36" s="463"/>
      <c r="O36" s="378">
        <f t="shared" si="0"/>
        <v>0</v>
      </c>
      <c r="P36" s="376">
        <f t="shared" si="1"/>
        <v>0</v>
      </c>
      <c r="Q36" s="346"/>
      <c r="R36" s="346"/>
      <c r="S36" s="346"/>
      <c r="T36" s="346"/>
      <c r="U36" s="346"/>
    </row>
    <row r="37" spans="1:21" ht="15.75" hidden="1" customHeight="1" x14ac:dyDescent="0.25">
      <c r="A37" s="833"/>
      <c r="B37" s="833"/>
      <c r="C37" s="461"/>
      <c r="D37" s="461"/>
      <c r="E37" s="461"/>
      <c r="F37" s="346"/>
      <c r="G37" s="462"/>
      <c r="H37" s="463"/>
      <c r="I37" s="462"/>
      <c r="J37" s="463"/>
      <c r="K37" s="462"/>
      <c r="L37" s="463"/>
      <c r="M37" s="462"/>
      <c r="N37" s="463"/>
      <c r="O37" s="378">
        <f t="shared" si="0"/>
        <v>0</v>
      </c>
      <c r="P37" s="376">
        <f t="shared" si="1"/>
        <v>0</v>
      </c>
      <c r="Q37" s="346"/>
      <c r="R37" s="346"/>
      <c r="S37" s="346"/>
      <c r="T37" s="346"/>
      <c r="U37" s="346"/>
    </row>
    <row r="38" spans="1:21" ht="15.75" hidden="1" customHeight="1" x14ac:dyDescent="0.25">
      <c r="A38" s="833"/>
      <c r="B38" s="833"/>
      <c r="C38" s="461"/>
      <c r="D38" s="461"/>
      <c r="E38" s="461"/>
      <c r="F38" s="346"/>
      <c r="G38" s="462"/>
      <c r="H38" s="463"/>
      <c r="I38" s="462"/>
      <c r="J38" s="463"/>
      <c r="K38" s="462"/>
      <c r="L38" s="463"/>
      <c r="M38" s="462"/>
      <c r="N38" s="463"/>
      <c r="O38" s="378">
        <f t="shared" si="0"/>
        <v>0</v>
      </c>
      <c r="P38" s="376">
        <f t="shared" si="1"/>
        <v>0</v>
      </c>
      <c r="Q38" s="346"/>
      <c r="R38" s="346"/>
      <c r="S38" s="346"/>
      <c r="T38" s="346"/>
      <c r="U38" s="346"/>
    </row>
    <row r="39" spans="1:21" ht="15.75" hidden="1" customHeight="1" x14ac:dyDescent="0.25">
      <c r="A39" s="833"/>
      <c r="B39" s="849"/>
      <c r="C39" s="461"/>
      <c r="D39" s="461"/>
      <c r="E39" s="461"/>
      <c r="F39" s="346"/>
      <c r="G39" s="462"/>
      <c r="H39" s="463"/>
      <c r="I39" s="462"/>
      <c r="J39" s="463"/>
      <c r="K39" s="462"/>
      <c r="L39" s="463"/>
      <c r="M39" s="462"/>
      <c r="N39" s="463"/>
      <c r="O39" s="378">
        <f t="shared" si="0"/>
        <v>0</v>
      </c>
      <c r="P39" s="376">
        <f t="shared" si="1"/>
        <v>0</v>
      </c>
      <c r="Q39" s="346"/>
      <c r="R39" s="346"/>
      <c r="S39" s="346"/>
      <c r="T39" s="346"/>
      <c r="U39" s="346"/>
    </row>
    <row r="40" spans="1:21" ht="15.75" hidden="1" customHeight="1" x14ac:dyDescent="0.25">
      <c r="A40" s="833"/>
      <c r="B40" s="832" t="s">
        <v>1533</v>
      </c>
      <c r="C40" s="461"/>
      <c r="D40" s="461"/>
      <c r="E40" s="461"/>
      <c r="F40" s="346"/>
      <c r="G40" s="462"/>
      <c r="H40" s="463"/>
      <c r="I40" s="462"/>
      <c r="J40" s="463"/>
      <c r="K40" s="462"/>
      <c r="L40" s="463"/>
      <c r="M40" s="462"/>
      <c r="N40" s="463"/>
      <c r="O40" s="378">
        <f t="shared" si="0"/>
        <v>0</v>
      </c>
      <c r="P40" s="376">
        <f t="shared" si="1"/>
        <v>0</v>
      </c>
      <c r="Q40" s="346"/>
      <c r="R40" s="346"/>
      <c r="S40" s="346"/>
      <c r="T40" s="346"/>
      <c r="U40" s="346"/>
    </row>
    <row r="41" spans="1:21" ht="15.75" hidden="1" customHeight="1" x14ac:dyDescent="0.25">
      <c r="A41" s="833"/>
      <c r="B41" s="833"/>
      <c r="C41" s="461"/>
      <c r="D41" s="461"/>
      <c r="E41" s="461"/>
      <c r="F41" s="346"/>
      <c r="G41" s="462"/>
      <c r="H41" s="463"/>
      <c r="I41" s="462"/>
      <c r="J41" s="463"/>
      <c r="K41" s="462"/>
      <c r="L41" s="463"/>
      <c r="M41" s="462"/>
      <c r="N41" s="463"/>
      <c r="O41" s="378">
        <f t="shared" si="0"/>
        <v>0</v>
      </c>
      <c r="P41" s="376">
        <f t="shared" si="1"/>
        <v>0</v>
      </c>
      <c r="Q41" s="346"/>
      <c r="R41" s="346"/>
      <c r="S41" s="346"/>
      <c r="T41" s="346"/>
      <c r="U41" s="346"/>
    </row>
    <row r="42" spans="1:21" ht="15.75" hidden="1" customHeight="1" x14ac:dyDescent="0.25">
      <c r="A42" s="833"/>
      <c r="B42" s="833"/>
      <c r="C42" s="461"/>
      <c r="D42" s="461"/>
      <c r="E42" s="461"/>
      <c r="F42" s="346"/>
      <c r="G42" s="462"/>
      <c r="H42" s="463"/>
      <c r="I42" s="462"/>
      <c r="J42" s="463"/>
      <c r="K42" s="462"/>
      <c r="L42" s="463"/>
      <c r="M42" s="462"/>
      <c r="N42" s="463"/>
      <c r="O42" s="378">
        <f t="shared" si="0"/>
        <v>0</v>
      </c>
      <c r="P42" s="376">
        <f t="shared" si="1"/>
        <v>0</v>
      </c>
      <c r="Q42" s="346"/>
      <c r="R42" s="346"/>
      <c r="S42" s="346"/>
      <c r="T42" s="346"/>
      <c r="U42" s="346"/>
    </row>
    <row r="43" spans="1:21" ht="15.75" hidden="1" customHeight="1" x14ac:dyDescent="0.25">
      <c r="A43" s="833"/>
      <c r="B43" s="849"/>
      <c r="C43" s="461"/>
      <c r="D43" s="461"/>
      <c r="E43" s="461"/>
      <c r="F43" s="346"/>
      <c r="G43" s="462"/>
      <c r="H43" s="463"/>
      <c r="I43" s="462"/>
      <c r="J43" s="463"/>
      <c r="K43" s="462"/>
      <c r="L43" s="463"/>
      <c r="M43" s="462"/>
      <c r="N43" s="463"/>
      <c r="O43" s="378">
        <f t="shared" si="0"/>
        <v>0</v>
      </c>
      <c r="P43" s="376">
        <f t="shared" si="1"/>
        <v>0</v>
      </c>
      <c r="Q43" s="346"/>
      <c r="R43" s="346"/>
      <c r="S43" s="346"/>
      <c r="T43" s="346"/>
      <c r="U43" s="346"/>
    </row>
    <row r="44" spans="1:21" ht="15.75" hidden="1" customHeight="1" x14ac:dyDescent="0.25">
      <c r="A44" s="833"/>
      <c r="B44" s="832" t="s">
        <v>1534</v>
      </c>
      <c r="C44" s="461"/>
      <c r="D44" s="461"/>
      <c r="E44" s="461"/>
      <c r="F44" s="346"/>
      <c r="G44" s="462"/>
      <c r="H44" s="463"/>
      <c r="I44" s="462"/>
      <c r="J44" s="463"/>
      <c r="K44" s="462"/>
      <c r="L44" s="463"/>
      <c r="M44" s="462"/>
      <c r="N44" s="463"/>
      <c r="O44" s="378">
        <f t="shared" si="0"/>
        <v>0</v>
      </c>
      <c r="P44" s="376">
        <f t="shared" si="1"/>
        <v>0</v>
      </c>
      <c r="Q44" s="346"/>
      <c r="R44" s="346"/>
      <c r="S44" s="346"/>
      <c r="T44" s="346"/>
      <c r="U44" s="346"/>
    </row>
    <row r="45" spans="1:21" ht="15.75" hidden="1" customHeight="1" x14ac:dyDescent="0.25">
      <c r="A45" s="833"/>
      <c r="B45" s="833"/>
      <c r="C45" s="461"/>
      <c r="D45" s="461"/>
      <c r="E45" s="461"/>
      <c r="F45" s="346"/>
      <c r="G45" s="462"/>
      <c r="H45" s="463"/>
      <c r="I45" s="462"/>
      <c r="J45" s="463"/>
      <c r="K45" s="462"/>
      <c r="L45" s="463"/>
      <c r="M45" s="462"/>
      <c r="N45" s="463"/>
      <c r="O45" s="378">
        <f t="shared" si="0"/>
        <v>0</v>
      </c>
      <c r="P45" s="376">
        <f t="shared" si="1"/>
        <v>0</v>
      </c>
      <c r="Q45" s="346"/>
      <c r="R45" s="346"/>
      <c r="S45" s="346"/>
      <c r="T45" s="346"/>
      <c r="U45" s="346"/>
    </row>
    <row r="46" spans="1:21" ht="15.75" hidden="1" customHeight="1" x14ac:dyDescent="0.25">
      <c r="A46" s="833"/>
      <c r="B46" s="833"/>
      <c r="C46" s="461"/>
      <c r="D46" s="461"/>
      <c r="E46" s="461"/>
      <c r="F46" s="346"/>
      <c r="G46" s="462"/>
      <c r="H46" s="463"/>
      <c r="I46" s="462"/>
      <c r="J46" s="463"/>
      <c r="K46" s="462"/>
      <c r="L46" s="463"/>
      <c r="M46" s="462"/>
      <c r="N46" s="463"/>
      <c r="O46" s="378">
        <f t="shared" si="0"/>
        <v>0</v>
      </c>
      <c r="P46" s="376">
        <f t="shared" si="1"/>
        <v>0</v>
      </c>
      <c r="Q46" s="346"/>
      <c r="R46" s="346"/>
      <c r="S46" s="346"/>
      <c r="T46" s="346"/>
      <c r="U46" s="346"/>
    </row>
    <row r="47" spans="1:21" ht="15.75" hidden="1" customHeight="1" x14ac:dyDescent="0.25">
      <c r="A47" s="833"/>
      <c r="B47" s="849"/>
      <c r="C47" s="461"/>
      <c r="D47" s="461"/>
      <c r="E47" s="461"/>
      <c r="F47" s="346"/>
      <c r="G47" s="462"/>
      <c r="H47" s="463"/>
      <c r="I47" s="462"/>
      <c r="J47" s="463"/>
      <c r="K47" s="462"/>
      <c r="L47" s="463"/>
      <c r="M47" s="462"/>
      <c r="N47" s="463"/>
      <c r="O47" s="378">
        <f t="shared" si="0"/>
        <v>0</v>
      </c>
      <c r="P47" s="376">
        <f t="shared" si="1"/>
        <v>0</v>
      </c>
      <c r="Q47" s="346"/>
      <c r="R47" s="346"/>
      <c r="S47" s="346"/>
      <c r="T47" s="346"/>
      <c r="U47" s="346"/>
    </row>
    <row r="48" spans="1:21" ht="15.75" hidden="1" customHeight="1" x14ac:dyDescent="0.25">
      <c r="A48" s="833"/>
      <c r="B48" s="832" t="s">
        <v>1535</v>
      </c>
      <c r="C48" s="461"/>
      <c r="D48" s="461"/>
      <c r="E48" s="461"/>
      <c r="F48" s="346"/>
      <c r="G48" s="462"/>
      <c r="H48" s="463"/>
      <c r="I48" s="462"/>
      <c r="J48" s="463"/>
      <c r="K48" s="462"/>
      <c r="L48" s="463"/>
      <c r="M48" s="462"/>
      <c r="N48" s="463"/>
      <c r="O48" s="378">
        <f t="shared" si="0"/>
        <v>0</v>
      </c>
      <c r="P48" s="376">
        <f t="shared" si="1"/>
        <v>0</v>
      </c>
      <c r="Q48" s="346"/>
      <c r="R48" s="346"/>
      <c r="S48" s="346"/>
      <c r="T48" s="346"/>
      <c r="U48" s="346"/>
    </row>
    <row r="49" spans="1:21" ht="15.75" hidden="1" customHeight="1" x14ac:dyDescent="0.25">
      <c r="A49" s="833"/>
      <c r="B49" s="833"/>
      <c r="C49" s="461"/>
      <c r="D49" s="461"/>
      <c r="E49" s="461"/>
      <c r="F49" s="346"/>
      <c r="G49" s="462"/>
      <c r="H49" s="463"/>
      <c r="I49" s="462"/>
      <c r="J49" s="463"/>
      <c r="K49" s="462"/>
      <c r="L49" s="463"/>
      <c r="M49" s="462"/>
      <c r="N49" s="463"/>
      <c r="O49" s="378">
        <f t="shared" si="0"/>
        <v>0</v>
      </c>
      <c r="P49" s="376">
        <f t="shared" si="1"/>
        <v>0</v>
      </c>
      <c r="Q49" s="346"/>
      <c r="R49" s="346"/>
      <c r="S49" s="346"/>
      <c r="T49" s="346"/>
      <c r="U49" s="346"/>
    </row>
    <row r="50" spans="1:21" ht="15.75" hidden="1" customHeight="1" x14ac:dyDescent="0.25">
      <c r="A50" s="833"/>
      <c r="B50" s="833"/>
      <c r="C50" s="461"/>
      <c r="D50" s="461"/>
      <c r="E50" s="461"/>
      <c r="F50" s="346"/>
      <c r="G50" s="462"/>
      <c r="H50" s="463"/>
      <c r="I50" s="462"/>
      <c r="J50" s="463"/>
      <c r="K50" s="462"/>
      <c r="L50" s="463"/>
      <c r="M50" s="462"/>
      <c r="N50" s="463"/>
      <c r="O50" s="378">
        <f t="shared" si="0"/>
        <v>0</v>
      </c>
      <c r="P50" s="376">
        <f t="shared" si="1"/>
        <v>0</v>
      </c>
      <c r="Q50" s="346"/>
      <c r="R50" s="346"/>
      <c r="S50" s="346"/>
      <c r="T50" s="346"/>
      <c r="U50" s="346"/>
    </row>
    <row r="51" spans="1:21" ht="19.5" hidden="1" customHeight="1" x14ac:dyDescent="0.25">
      <c r="A51" s="849"/>
      <c r="B51" s="849"/>
      <c r="C51" s="461"/>
      <c r="D51" s="461"/>
      <c r="E51" s="461"/>
      <c r="F51" s="346"/>
      <c r="G51" s="346"/>
      <c r="H51" s="463"/>
      <c r="I51" s="346"/>
      <c r="J51" s="463"/>
      <c r="K51" s="346"/>
      <c r="L51" s="463"/>
      <c r="M51" s="346"/>
      <c r="N51" s="463"/>
      <c r="O51" s="378">
        <f t="shared" si="0"/>
        <v>0</v>
      </c>
      <c r="P51" s="376">
        <f t="shared" si="1"/>
        <v>0</v>
      </c>
      <c r="Q51" s="346"/>
      <c r="R51" s="464"/>
      <c r="S51" s="346"/>
      <c r="T51" s="346"/>
      <c r="U51" s="346"/>
    </row>
    <row r="52" spans="1:21" ht="15.75" x14ac:dyDescent="0.25">
      <c r="A52" s="289"/>
      <c r="B52" s="290"/>
      <c r="C52" s="290"/>
      <c r="D52" s="289" t="s">
        <v>1515</v>
      </c>
      <c r="E52" s="558"/>
      <c r="F52" s="291"/>
      <c r="G52" s="74">
        <f t="shared" ref="G52:P52" si="2">SUM(G13:G51)</f>
        <v>1</v>
      </c>
      <c r="H52" s="232">
        <f t="shared" si="2"/>
        <v>0</v>
      </c>
      <c r="I52" s="74">
        <f t="shared" si="2"/>
        <v>0.66659999999999997</v>
      </c>
      <c r="J52" s="232">
        <f t="shared" si="2"/>
        <v>0</v>
      </c>
      <c r="K52" s="74">
        <f t="shared" si="2"/>
        <v>0.66659999999999997</v>
      </c>
      <c r="L52" s="232">
        <f t="shared" si="2"/>
        <v>0</v>
      </c>
      <c r="M52" s="74">
        <f t="shared" si="2"/>
        <v>0.66</v>
      </c>
      <c r="N52" s="232">
        <f t="shared" si="2"/>
        <v>0</v>
      </c>
      <c r="O52" s="232">
        <f>SUM(O13:O51)</f>
        <v>2.9931999999999999</v>
      </c>
      <c r="P52" s="232">
        <f t="shared" si="2"/>
        <v>0</v>
      </c>
      <c r="Q52" s="68"/>
      <c r="R52" s="68"/>
      <c r="S52" s="68"/>
      <c r="T52" s="68"/>
      <c r="U52" s="68"/>
    </row>
  </sheetData>
  <mergeCells count="36">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A11:A22"/>
    <mergeCell ref="B11:B12"/>
    <mergeCell ref="B36:B39"/>
    <mergeCell ref="B40:B43"/>
    <mergeCell ref="O7:P8"/>
    <mergeCell ref="B15:B18"/>
    <mergeCell ref="B19:B22"/>
    <mergeCell ref="A36:A51"/>
    <mergeCell ref="A24:A35"/>
    <mergeCell ref="B24:B27"/>
    <mergeCell ref="B28:B31"/>
    <mergeCell ref="B32:B35"/>
    <mergeCell ref="U11:U23"/>
    <mergeCell ref="S14:S23"/>
    <mergeCell ref="B44:B47"/>
    <mergeCell ref="B48:B51"/>
    <mergeCell ref="T14:T23"/>
    <mergeCell ref="R11:R14"/>
    <mergeCell ref="Q14:Q23"/>
  </mergeCells>
  <dataValidations xWindow="1140" yWindow="589"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F12"/>
    <dataValidation allowBlank="1" showInputMessage="1" showErrorMessage="1" promptTitle="CORRELATIVO DE LA ACTIVIDAD" prompt="Estos son los mismos utilizados en los cuadros de costos, los cuales sirven para poder reflejar la Actividad a realizar en cada uno de los cuadros de costos." sqref="E7:E12"/>
    <dataValidation allowBlank="1" showInputMessage="1" showErrorMessage="1" promptTitle="INDICADORES DE RESULTADOS" prompt="Medidas o variables para verificar el cumplimiento de cada paso._x000a_" sqref="D7:D12"/>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2"/>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1"/>
    <dataValidation allowBlank="1" showInputMessage="1" showErrorMessage="1" promptTitle="POBLACIÓN OBJETIVO" prompt="Grupo  de personas al cual se pretende beneficiar con dicho actividad." sqref="T7:T12"/>
    <dataValidation allowBlank="1" showInputMessage="1" showErrorMessage="1" promptTitle="MEDIO DE VERIFICACIÓN" prompt="Corresponde a los elementos a través del cual se acredita y se verifican  las actividades." sqref="S7:S12"/>
    <dataValidation allowBlank="1" showInputMessage="1" showErrorMessage="1" promptTitle="JUSTIFICACIÓN" prompt="Es aquella en que se explica de forma convincente el motivo por el que y para que se va realizar dicha actividad, que beneficio va traer a la institución." sqref="R7:R11"/>
    <dataValidation allowBlank="1" showInputMessage="1" showErrorMessage="1" promptTitle="SUPUESTOS" prompt="Un  supuesto es un dato asumido como cierto a efectos de planificación este puede ser positivo como negativo." sqref="Q7:Q12"/>
  </dataValidations>
  <pageMargins left="0.7" right="0.7" top="0.75" bottom="0.75" header="0.3" footer="0.3"/>
  <pageSetup paperSize="9" orientation="portrait" r:id="rId1"/>
  <ignoredErrors>
    <ignoredError sqref="P1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35" activePane="bottomLeft" state="frozen"/>
      <selection activeCell="A11" sqref="A11"/>
      <selection pane="bottomLeft" activeCell="E143" sqref="E143"/>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4" customWidth="1"/>
    <col min="25" max="27" width="34.28515625" style="174" customWidth="1"/>
    <col min="28" max="44" width="24.28515625" style="174" customWidth="1"/>
    <col min="45" max="16384" width="11.5703125" style="85"/>
  </cols>
  <sheetData>
    <row r="1" spans="1:571" ht="26.25" hidden="1" x14ac:dyDescent="0.25">
      <c r="A1" s="186"/>
      <c r="B1" s="189"/>
      <c r="C1" s="186" t="s">
        <v>251</v>
      </c>
      <c r="D1" s="189" t="s">
        <v>252</v>
      </c>
      <c r="E1" s="180" t="s">
        <v>253</v>
      </c>
      <c r="F1" s="180" t="s">
        <v>496</v>
      </c>
      <c r="G1" s="180" t="s">
        <v>498</v>
      </c>
      <c r="H1" s="180" t="s">
        <v>500</v>
      </c>
      <c r="I1" s="180" t="s">
        <v>502</v>
      </c>
      <c r="J1" s="180" t="s">
        <v>504</v>
      </c>
      <c r="K1" s="180" t="s">
        <v>506</v>
      </c>
      <c r="L1" s="180" t="s">
        <v>254</v>
      </c>
      <c r="M1" s="180" t="s">
        <v>509</v>
      </c>
      <c r="N1" s="180" t="s">
        <v>255</v>
      </c>
      <c r="O1" s="180" t="s">
        <v>511</v>
      </c>
      <c r="P1" s="180" t="s">
        <v>513</v>
      </c>
      <c r="Q1" s="180" t="s">
        <v>515</v>
      </c>
      <c r="R1" s="180" t="s">
        <v>513</v>
      </c>
      <c r="S1" s="180" t="s">
        <v>515</v>
      </c>
      <c r="T1" s="180" t="s">
        <v>515</v>
      </c>
      <c r="U1" s="180" t="s">
        <v>256</v>
      </c>
      <c r="V1" s="180" t="s">
        <v>516</v>
      </c>
      <c r="W1" s="180" t="s">
        <v>519</v>
      </c>
      <c r="X1" s="180" t="s">
        <v>519</v>
      </c>
      <c r="Y1" s="180" t="s">
        <v>257</v>
      </c>
      <c r="Z1" s="441"/>
      <c r="AA1" s="180" t="s">
        <v>257</v>
      </c>
      <c r="AB1" s="180" t="s">
        <v>521</v>
      </c>
      <c r="AC1" s="180" t="s">
        <v>258</v>
      </c>
      <c r="AD1" s="180" t="s">
        <v>522</v>
      </c>
      <c r="AE1" s="180" t="s">
        <v>523</v>
      </c>
      <c r="AF1" s="180" t="s">
        <v>527</v>
      </c>
      <c r="AG1" s="180" t="s">
        <v>274</v>
      </c>
      <c r="AH1" s="180" t="s">
        <v>528</v>
      </c>
      <c r="AI1" s="180" t="s">
        <v>530</v>
      </c>
      <c r="AJ1" s="180" t="s">
        <v>532</v>
      </c>
      <c r="AK1" s="180" t="s">
        <v>275</v>
      </c>
      <c r="AL1" s="180" t="s">
        <v>534</v>
      </c>
      <c r="AM1" s="180" t="s">
        <v>536</v>
      </c>
      <c r="AN1" s="180" t="s">
        <v>538</v>
      </c>
      <c r="AO1" s="180" t="s">
        <v>540</v>
      </c>
      <c r="AP1" s="180" t="s">
        <v>250</v>
      </c>
      <c r="AQ1" s="180" t="s">
        <v>542</v>
      </c>
      <c r="AR1" s="189" t="s">
        <v>259</v>
      </c>
      <c r="AS1" s="180" t="s">
        <v>544</v>
      </c>
      <c r="AT1" s="180" t="s">
        <v>260</v>
      </c>
      <c r="AU1" s="180" t="s">
        <v>546</v>
      </c>
      <c r="AV1" s="180" t="s">
        <v>548</v>
      </c>
      <c r="AW1" s="180" t="s">
        <v>261</v>
      </c>
      <c r="AX1" s="180" t="s">
        <v>550</v>
      </c>
      <c r="AY1" s="180" t="s">
        <v>552</v>
      </c>
      <c r="AZ1" s="180" t="s">
        <v>262</v>
      </c>
      <c r="BA1" s="180" t="s">
        <v>553</v>
      </c>
      <c r="BB1" s="180" t="s">
        <v>555</v>
      </c>
      <c r="BC1" s="180" t="s">
        <v>556</v>
      </c>
      <c r="BD1" s="180" t="s">
        <v>557</v>
      </c>
      <c r="BE1" s="180" t="s">
        <v>559</v>
      </c>
      <c r="BF1" s="180" t="s">
        <v>561</v>
      </c>
      <c r="BG1" s="180" t="s">
        <v>562</v>
      </c>
      <c r="BH1" s="180" t="s">
        <v>263</v>
      </c>
      <c r="BI1" s="180" t="s">
        <v>564</v>
      </c>
      <c r="BJ1" s="180" t="s">
        <v>566</v>
      </c>
      <c r="BK1" s="180" t="s">
        <v>568</v>
      </c>
      <c r="BL1" s="180" t="s">
        <v>570</v>
      </c>
      <c r="BM1" s="180" t="s">
        <v>572</v>
      </c>
      <c r="BN1" s="180" t="s">
        <v>574</v>
      </c>
      <c r="BO1" s="180" t="s">
        <v>576</v>
      </c>
      <c r="BP1" s="180" t="s">
        <v>578</v>
      </c>
      <c r="BQ1" s="180" t="s">
        <v>276</v>
      </c>
      <c r="BR1" s="180" t="s">
        <v>580</v>
      </c>
      <c r="BS1" s="180" t="s">
        <v>582</v>
      </c>
      <c r="BT1" s="180" t="s">
        <v>584</v>
      </c>
      <c r="BU1" s="180" t="s">
        <v>586</v>
      </c>
      <c r="BV1" s="180" t="s">
        <v>588</v>
      </c>
      <c r="BW1" s="180" t="s">
        <v>590</v>
      </c>
      <c r="BX1" s="180" t="s">
        <v>592</v>
      </c>
      <c r="BY1" s="180" t="s">
        <v>594</v>
      </c>
      <c r="BZ1" s="180" t="s">
        <v>596</v>
      </c>
      <c r="CA1" s="180" t="s">
        <v>598</v>
      </c>
      <c r="CB1" s="189" t="s">
        <v>264</v>
      </c>
      <c r="CC1" s="180" t="s">
        <v>265</v>
      </c>
      <c r="CD1" s="180" t="s">
        <v>600</v>
      </c>
      <c r="CE1" s="180" t="s">
        <v>266</v>
      </c>
      <c r="CF1" s="180" t="s">
        <v>602</v>
      </c>
      <c r="CG1" s="180" t="s">
        <v>604</v>
      </c>
      <c r="CH1" s="189" t="s">
        <v>267</v>
      </c>
      <c r="CI1" s="180" t="s">
        <v>268</v>
      </c>
      <c r="CJ1" s="180" t="s">
        <v>606</v>
      </c>
      <c r="CK1" s="180" t="s">
        <v>269</v>
      </c>
      <c r="CL1" s="180" t="s">
        <v>608</v>
      </c>
      <c r="CM1" s="180" t="s">
        <v>610</v>
      </c>
      <c r="CN1" s="180" t="s">
        <v>612</v>
      </c>
      <c r="CO1" s="189" t="s">
        <v>270</v>
      </c>
      <c r="CP1" s="180" t="s">
        <v>618</v>
      </c>
      <c r="CQ1" s="180" t="s">
        <v>620</v>
      </c>
      <c r="CR1" s="180" t="s">
        <v>271</v>
      </c>
      <c r="CS1" s="180" t="s">
        <v>614</v>
      </c>
      <c r="CT1" s="180" t="s">
        <v>616</v>
      </c>
      <c r="CU1" s="180" t="s">
        <v>272</v>
      </c>
      <c r="CV1" s="180" t="s">
        <v>622</v>
      </c>
      <c r="CW1" s="180" t="s">
        <v>273</v>
      </c>
      <c r="CX1" s="180" t="s">
        <v>623</v>
      </c>
      <c r="CY1" s="177" t="s">
        <v>277</v>
      </c>
      <c r="CZ1" s="189" t="s">
        <v>278</v>
      </c>
      <c r="DA1" s="180" t="s">
        <v>624</v>
      </c>
      <c r="DB1" s="180" t="s">
        <v>625</v>
      </c>
      <c r="DC1" s="180" t="s">
        <v>627</v>
      </c>
      <c r="DD1" s="180" t="s">
        <v>279</v>
      </c>
      <c r="DE1" s="180" t="s">
        <v>629</v>
      </c>
      <c r="DF1" s="180" t="s">
        <v>631</v>
      </c>
      <c r="DG1" s="180" t="s">
        <v>633</v>
      </c>
      <c r="DH1" s="180" t="s">
        <v>635</v>
      </c>
      <c r="DI1" s="180" t="s">
        <v>637</v>
      </c>
      <c r="DJ1" s="180" t="s">
        <v>639</v>
      </c>
      <c r="DK1" s="189" t="s">
        <v>280</v>
      </c>
      <c r="DL1" s="180" t="s">
        <v>281</v>
      </c>
      <c r="DM1" s="180" t="s">
        <v>641</v>
      </c>
      <c r="DN1" s="180" t="s">
        <v>282</v>
      </c>
      <c r="DO1" s="180" t="s">
        <v>643</v>
      </c>
      <c r="DP1" s="180" t="s">
        <v>645</v>
      </c>
      <c r="DQ1" s="180" t="s">
        <v>647</v>
      </c>
      <c r="DR1" s="180" t="s">
        <v>649</v>
      </c>
      <c r="DS1" s="180" t="s">
        <v>651</v>
      </c>
      <c r="DT1" s="180" t="s">
        <v>653</v>
      </c>
      <c r="DU1" s="180" t="s">
        <v>655</v>
      </c>
      <c r="DV1" s="180" t="s">
        <v>283</v>
      </c>
      <c r="DW1" s="180" t="s">
        <v>657</v>
      </c>
      <c r="DX1" s="180" t="s">
        <v>659</v>
      </c>
      <c r="DY1" s="180" t="s">
        <v>661</v>
      </c>
      <c r="DZ1" s="189" t="s">
        <v>284</v>
      </c>
      <c r="EA1" s="180" t="s">
        <v>663</v>
      </c>
      <c r="EB1" s="180" t="s">
        <v>285</v>
      </c>
      <c r="EC1" s="180" t="s">
        <v>665</v>
      </c>
      <c r="ED1" s="180" t="s">
        <v>286</v>
      </c>
      <c r="EE1" s="180" t="s">
        <v>667</v>
      </c>
      <c r="EF1" s="180" t="s">
        <v>669</v>
      </c>
      <c r="EG1" s="180" t="s">
        <v>671</v>
      </c>
      <c r="EH1" s="180" t="s">
        <v>673</v>
      </c>
      <c r="EI1" s="180" t="s">
        <v>675</v>
      </c>
      <c r="EJ1" s="180" t="s">
        <v>677</v>
      </c>
      <c r="EK1" s="180" t="s">
        <v>679</v>
      </c>
      <c r="EL1" s="180" t="s">
        <v>681</v>
      </c>
      <c r="EM1" s="180" t="s">
        <v>683</v>
      </c>
      <c r="EN1" s="180" t="s">
        <v>685</v>
      </c>
      <c r="EO1" s="180" t="s">
        <v>687</v>
      </c>
      <c r="EP1" s="189" t="s">
        <v>287</v>
      </c>
      <c r="EQ1" s="180" t="s">
        <v>689</v>
      </c>
      <c r="ER1" s="180" t="s">
        <v>288</v>
      </c>
      <c r="ES1" s="180" t="s">
        <v>691</v>
      </c>
      <c r="ET1" s="180" t="s">
        <v>693</v>
      </c>
      <c r="EU1" s="180" t="s">
        <v>289</v>
      </c>
      <c r="EV1" s="180" t="s">
        <v>695</v>
      </c>
      <c r="EW1" s="180" t="s">
        <v>697</v>
      </c>
      <c r="EX1" s="180" t="s">
        <v>290</v>
      </c>
      <c r="EY1" s="180" t="s">
        <v>699</v>
      </c>
      <c r="EZ1" s="180" t="s">
        <v>701</v>
      </c>
      <c r="FA1" s="180" t="s">
        <v>703</v>
      </c>
      <c r="FB1" s="180" t="s">
        <v>291</v>
      </c>
      <c r="FC1" s="180" t="s">
        <v>705</v>
      </c>
      <c r="FD1" s="180" t="s">
        <v>707</v>
      </c>
      <c r="FE1" s="189" t="s">
        <v>292</v>
      </c>
      <c r="FF1" s="180" t="s">
        <v>293</v>
      </c>
      <c r="FG1" s="180" t="s">
        <v>709</v>
      </c>
      <c r="FH1" s="180" t="s">
        <v>711</v>
      </c>
      <c r="FI1" s="180" t="s">
        <v>713</v>
      </c>
      <c r="FJ1" s="180" t="s">
        <v>715</v>
      </c>
      <c r="FK1" s="180" t="s">
        <v>294</v>
      </c>
      <c r="FL1" s="180" t="s">
        <v>717</v>
      </c>
      <c r="FM1" s="180" t="s">
        <v>719</v>
      </c>
      <c r="FN1" s="180" t="s">
        <v>721</v>
      </c>
      <c r="FO1" s="180" t="s">
        <v>723</v>
      </c>
      <c r="FP1" s="180" t="s">
        <v>725</v>
      </c>
      <c r="FQ1" s="180" t="s">
        <v>295</v>
      </c>
      <c r="FR1" s="180" t="s">
        <v>728</v>
      </c>
      <c r="FS1" s="180" t="s">
        <v>296</v>
      </c>
      <c r="FT1" s="180" t="s">
        <v>731</v>
      </c>
      <c r="FU1" s="180" t="s">
        <v>732</v>
      </c>
      <c r="FV1" s="180" t="s">
        <v>734</v>
      </c>
      <c r="FW1" s="180" t="s">
        <v>297</v>
      </c>
      <c r="FX1" s="180" t="s">
        <v>737</v>
      </c>
      <c r="FY1" s="180" t="s">
        <v>738</v>
      </c>
      <c r="FZ1" s="180" t="s">
        <v>740</v>
      </c>
      <c r="GA1" s="180" t="s">
        <v>298</v>
      </c>
      <c r="GB1" s="180" t="s">
        <v>743</v>
      </c>
      <c r="GC1" s="180" t="s">
        <v>745</v>
      </c>
      <c r="GD1" s="180" t="s">
        <v>747</v>
      </c>
      <c r="GE1" s="189" t="s">
        <v>299</v>
      </c>
      <c r="GF1" s="189" t="s">
        <v>300</v>
      </c>
      <c r="GG1" s="180" t="s">
        <v>306</v>
      </c>
      <c r="GH1" s="180" t="s">
        <v>749</v>
      </c>
      <c r="GI1" s="180" t="s">
        <v>751</v>
      </c>
      <c r="GJ1" s="180" t="s">
        <v>753</v>
      </c>
      <c r="GK1" s="180" t="s">
        <v>755</v>
      </c>
      <c r="GL1" s="180" t="s">
        <v>757</v>
      </c>
      <c r="GM1" s="180" t="s">
        <v>759</v>
      </c>
      <c r="GN1" s="189" t="s">
        <v>301</v>
      </c>
      <c r="GO1" s="180" t="s">
        <v>307</v>
      </c>
      <c r="GP1" s="180" t="s">
        <v>761</v>
      </c>
      <c r="GQ1" s="180" t="s">
        <v>763</v>
      </c>
      <c r="GR1" s="180" t="s">
        <v>764</v>
      </c>
      <c r="GS1" s="180" t="s">
        <v>308</v>
      </c>
      <c r="GT1" s="180" t="s">
        <v>767</v>
      </c>
      <c r="GU1" s="180" t="s">
        <v>768</v>
      </c>
      <c r="GV1" s="189" t="s">
        <v>302</v>
      </c>
      <c r="GW1" s="180" t="s">
        <v>303</v>
      </c>
      <c r="GX1" s="180" t="s">
        <v>770</v>
      </c>
      <c r="GY1" s="180" t="s">
        <v>772</v>
      </c>
      <c r="GZ1" s="180" t="s">
        <v>774</v>
      </c>
      <c r="HA1" s="180" t="s">
        <v>776</v>
      </c>
      <c r="HB1" s="180" t="s">
        <v>778</v>
      </c>
      <c r="HC1" s="189" t="s">
        <v>304</v>
      </c>
      <c r="HD1" s="180" t="s">
        <v>305</v>
      </c>
      <c r="HE1" s="180" t="s">
        <v>780</v>
      </c>
      <c r="HF1" s="180" t="s">
        <v>782</v>
      </c>
      <c r="HG1" s="180" t="s">
        <v>784</v>
      </c>
      <c r="HH1" s="180" t="s">
        <v>786</v>
      </c>
      <c r="HI1" s="180" t="s">
        <v>788</v>
      </c>
      <c r="HJ1" s="180" t="s">
        <v>790</v>
      </c>
      <c r="HK1" s="177" t="s">
        <v>309</v>
      </c>
      <c r="HL1" s="189" t="s">
        <v>310</v>
      </c>
      <c r="HM1" s="180" t="s">
        <v>311</v>
      </c>
      <c r="HN1" s="180" t="s">
        <v>792</v>
      </c>
      <c r="HO1" s="180" t="s">
        <v>794</v>
      </c>
      <c r="HP1" s="180" t="s">
        <v>796</v>
      </c>
      <c r="HQ1" s="180" t="s">
        <v>798</v>
      </c>
      <c r="HR1" s="180" t="s">
        <v>312</v>
      </c>
      <c r="HS1" s="180" t="s">
        <v>801</v>
      </c>
      <c r="HT1" s="180" t="s">
        <v>329</v>
      </c>
      <c r="HU1" s="180" t="s">
        <v>839</v>
      </c>
      <c r="HV1" s="180" t="s">
        <v>841</v>
      </c>
      <c r="HW1" s="180" t="s">
        <v>843</v>
      </c>
      <c r="HX1" s="189" t="s">
        <v>313</v>
      </c>
      <c r="HY1" s="180" t="s">
        <v>803</v>
      </c>
      <c r="HZ1" s="180" t="s">
        <v>805</v>
      </c>
      <c r="IA1" s="180" t="s">
        <v>314</v>
      </c>
      <c r="IB1" s="180" t="s">
        <v>808</v>
      </c>
      <c r="IC1" s="180" t="s">
        <v>810</v>
      </c>
      <c r="ID1" s="180" t="s">
        <v>811</v>
      </c>
      <c r="IE1" s="180" t="s">
        <v>813</v>
      </c>
      <c r="IF1" s="189" t="s">
        <v>315</v>
      </c>
      <c r="IG1" s="180" t="s">
        <v>815</v>
      </c>
      <c r="IH1" s="180" t="s">
        <v>817</v>
      </c>
      <c r="II1" s="180" t="s">
        <v>819</v>
      </c>
      <c r="IJ1" s="180" t="s">
        <v>316</v>
      </c>
      <c r="IK1" s="180" t="s">
        <v>821</v>
      </c>
      <c r="IL1" s="180" t="s">
        <v>823</v>
      </c>
      <c r="IM1" s="180" t="s">
        <v>317</v>
      </c>
      <c r="IN1" s="180" t="s">
        <v>825</v>
      </c>
      <c r="IO1" s="180" t="s">
        <v>827</v>
      </c>
      <c r="IP1" s="180" t="s">
        <v>318</v>
      </c>
      <c r="IQ1" s="180" t="s">
        <v>829</v>
      </c>
      <c r="IR1" s="180" t="s">
        <v>831</v>
      </c>
      <c r="IS1" s="180" t="s">
        <v>833</v>
      </c>
      <c r="IT1" s="180" t="s">
        <v>835</v>
      </c>
      <c r="IU1" s="180" t="s">
        <v>319</v>
      </c>
      <c r="IV1" s="180" t="s">
        <v>837</v>
      </c>
      <c r="IW1" s="189" t="s">
        <v>320</v>
      </c>
      <c r="IX1" s="180" t="s">
        <v>845</v>
      </c>
      <c r="IY1" s="180" t="s">
        <v>847</v>
      </c>
      <c r="IZ1" s="180" t="s">
        <v>321</v>
      </c>
      <c r="JA1" s="180" t="s">
        <v>849</v>
      </c>
      <c r="JB1" s="180" t="s">
        <v>851</v>
      </c>
      <c r="JC1" s="180" t="s">
        <v>853</v>
      </c>
      <c r="JD1" s="189" t="s">
        <v>322</v>
      </c>
      <c r="JE1" s="180" t="s">
        <v>855</v>
      </c>
      <c r="JF1" s="180" t="s">
        <v>323</v>
      </c>
      <c r="JG1" s="180" t="s">
        <v>858</v>
      </c>
      <c r="JH1" s="180" t="s">
        <v>860</v>
      </c>
      <c r="JI1" s="180" t="s">
        <v>862</v>
      </c>
      <c r="JJ1" s="180" t="s">
        <v>864</v>
      </c>
      <c r="JK1" s="180" t="s">
        <v>866</v>
      </c>
      <c r="JL1" s="180" t="s">
        <v>868</v>
      </c>
      <c r="JM1" s="180" t="s">
        <v>324</v>
      </c>
      <c r="JN1" s="180" t="s">
        <v>871</v>
      </c>
      <c r="JO1" s="180" t="s">
        <v>873</v>
      </c>
      <c r="JP1" s="180" t="s">
        <v>875</v>
      </c>
      <c r="JQ1" s="180" t="s">
        <v>877</v>
      </c>
      <c r="JR1" s="180" t="s">
        <v>879</v>
      </c>
      <c r="JS1" s="180" t="s">
        <v>881</v>
      </c>
      <c r="JT1" s="180" t="s">
        <v>883</v>
      </c>
      <c r="JU1" s="180" t="s">
        <v>885</v>
      </c>
      <c r="JV1" s="180" t="s">
        <v>325</v>
      </c>
      <c r="JW1" s="180" t="s">
        <v>888</v>
      </c>
      <c r="JX1" s="180" t="s">
        <v>890</v>
      </c>
      <c r="JY1" s="180" t="s">
        <v>892</v>
      </c>
      <c r="JZ1" s="180" t="s">
        <v>894</v>
      </c>
      <c r="KA1" s="180" t="s">
        <v>895</v>
      </c>
      <c r="KB1" s="180" t="s">
        <v>897</v>
      </c>
      <c r="KC1" s="180" t="s">
        <v>899</v>
      </c>
      <c r="KD1" s="180" t="s">
        <v>901</v>
      </c>
      <c r="KE1" s="180" t="s">
        <v>903</v>
      </c>
      <c r="KF1" s="180" t="s">
        <v>905</v>
      </c>
      <c r="KG1" s="180" t="s">
        <v>907</v>
      </c>
      <c r="KH1" s="180" t="s">
        <v>909</v>
      </c>
      <c r="KI1" s="180" t="s">
        <v>911</v>
      </c>
      <c r="KJ1" s="180" t="s">
        <v>913</v>
      </c>
      <c r="KK1" s="180" t="s">
        <v>915</v>
      </c>
      <c r="KL1" s="180" t="s">
        <v>917</v>
      </c>
      <c r="KM1" s="180" t="s">
        <v>919</v>
      </c>
      <c r="KN1" s="180" t="s">
        <v>921</v>
      </c>
      <c r="KO1" s="180" t="s">
        <v>923</v>
      </c>
      <c r="KP1" s="180" t="s">
        <v>925</v>
      </c>
      <c r="KQ1" s="180" t="s">
        <v>927</v>
      </c>
      <c r="KR1" s="180" t="s">
        <v>929</v>
      </c>
      <c r="KS1" s="180" t="s">
        <v>931</v>
      </c>
      <c r="KT1" s="180" t="s">
        <v>933</v>
      </c>
      <c r="KU1" s="180" t="s">
        <v>935</v>
      </c>
      <c r="KV1" s="180" t="s">
        <v>937</v>
      </c>
      <c r="KW1" s="189" t="s">
        <v>326</v>
      </c>
      <c r="KX1" s="180" t="s">
        <v>939</v>
      </c>
      <c r="KY1" s="180" t="s">
        <v>327</v>
      </c>
      <c r="KZ1" s="180" t="s">
        <v>942</v>
      </c>
      <c r="LA1" s="180" t="s">
        <v>944</v>
      </c>
      <c r="LB1" s="180" t="s">
        <v>946</v>
      </c>
      <c r="LC1" s="180" t="s">
        <v>948</v>
      </c>
      <c r="LD1" s="180" t="s">
        <v>328</v>
      </c>
      <c r="LE1" s="180" t="s">
        <v>951</v>
      </c>
      <c r="LF1" s="180" t="s">
        <v>953</v>
      </c>
      <c r="LG1" s="180" t="s">
        <v>955</v>
      </c>
      <c r="LH1" s="180" t="s">
        <v>957</v>
      </c>
      <c r="LI1" s="180" t="s">
        <v>959</v>
      </c>
      <c r="LJ1" s="180" t="s">
        <v>961</v>
      </c>
      <c r="LK1" s="180" t="s">
        <v>963</v>
      </c>
      <c r="LL1" s="177" t="s">
        <v>330</v>
      </c>
      <c r="LM1" s="189" t="s">
        <v>331</v>
      </c>
      <c r="LN1" s="180" t="s">
        <v>332</v>
      </c>
      <c r="LO1" s="180" t="s">
        <v>333</v>
      </c>
      <c r="LP1" s="189" t="s">
        <v>334</v>
      </c>
      <c r="LQ1" s="180" t="s">
        <v>335</v>
      </c>
      <c r="LR1" s="180" t="s">
        <v>983</v>
      </c>
      <c r="LS1" s="180" t="s">
        <v>985</v>
      </c>
      <c r="LT1" s="180" t="s">
        <v>986</v>
      </c>
      <c r="LU1" s="180" t="s">
        <v>988</v>
      </c>
      <c r="LV1" s="180" t="s">
        <v>989</v>
      </c>
      <c r="LW1" s="180" t="s">
        <v>991</v>
      </c>
      <c r="LX1" s="180" t="s">
        <v>993</v>
      </c>
      <c r="LY1" s="180" t="s">
        <v>995</v>
      </c>
      <c r="LZ1" s="180" t="s">
        <v>997</v>
      </c>
      <c r="MA1" s="180" t="s">
        <v>336</v>
      </c>
      <c r="MB1" s="180" t="s">
        <v>1000</v>
      </c>
      <c r="MC1" s="180" t="s">
        <v>1001</v>
      </c>
      <c r="MD1" s="180" t="s">
        <v>1003</v>
      </c>
      <c r="ME1" s="180" t="s">
        <v>337</v>
      </c>
      <c r="MF1" s="180" t="s">
        <v>1006</v>
      </c>
      <c r="MG1" s="180" t="s">
        <v>1007</v>
      </c>
      <c r="MH1" s="180" t="s">
        <v>1009</v>
      </c>
      <c r="MI1" s="180" t="s">
        <v>1011</v>
      </c>
      <c r="MJ1" s="180" t="s">
        <v>338</v>
      </c>
      <c r="MK1" s="180" t="s">
        <v>1014</v>
      </c>
      <c r="ML1" s="180" t="s">
        <v>1016</v>
      </c>
      <c r="MM1" s="180" t="s">
        <v>1018</v>
      </c>
      <c r="MN1" s="180" t="s">
        <v>1020</v>
      </c>
      <c r="MO1" s="180" t="s">
        <v>339</v>
      </c>
      <c r="MP1" s="180" t="s">
        <v>1023</v>
      </c>
      <c r="MQ1" s="180" t="s">
        <v>1025</v>
      </c>
      <c r="MR1" s="180" t="s">
        <v>1027</v>
      </c>
      <c r="MS1" s="180" t="s">
        <v>1029</v>
      </c>
      <c r="MT1" s="180" t="s">
        <v>1031</v>
      </c>
      <c r="MU1" s="180" t="s">
        <v>1033</v>
      </c>
      <c r="MV1" s="180" t="s">
        <v>1035</v>
      </c>
      <c r="MW1" s="180" t="s">
        <v>1037</v>
      </c>
      <c r="MX1" s="180" t="s">
        <v>1039</v>
      </c>
      <c r="MY1" s="180" t="s">
        <v>1041</v>
      </c>
      <c r="MZ1" s="180" t="s">
        <v>1043</v>
      </c>
      <c r="NA1" s="180" t="s">
        <v>1044</v>
      </c>
      <c r="NB1" s="189" t="s">
        <v>340</v>
      </c>
      <c r="NC1" s="180" t="s">
        <v>341</v>
      </c>
      <c r="ND1" s="180" t="s">
        <v>1046</v>
      </c>
      <c r="NE1" s="180" t="s">
        <v>1048</v>
      </c>
      <c r="NF1" s="180" t="s">
        <v>1050</v>
      </c>
      <c r="NG1" s="180" t="s">
        <v>1052</v>
      </c>
      <c r="NH1" s="189" t="s">
        <v>342</v>
      </c>
      <c r="NI1" s="180" t="s">
        <v>343</v>
      </c>
      <c r="NJ1" s="180" t="s">
        <v>1053</v>
      </c>
      <c r="NK1" s="180" t="s">
        <v>344</v>
      </c>
      <c r="NL1" s="180" t="s">
        <v>1055</v>
      </c>
      <c r="NM1" s="180" t="s">
        <v>1057</v>
      </c>
      <c r="NN1" s="180" t="s">
        <v>345</v>
      </c>
      <c r="NO1" s="180" t="s">
        <v>1059</v>
      </c>
      <c r="NP1" s="180" t="s">
        <v>1061</v>
      </c>
      <c r="NQ1" s="177" t="s">
        <v>331</v>
      </c>
      <c r="NR1" s="189" t="s">
        <v>332</v>
      </c>
      <c r="NS1" s="180" t="s">
        <v>346</v>
      </c>
      <c r="NT1" s="180" t="s">
        <v>965</v>
      </c>
      <c r="NU1" s="180" t="s">
        <v>967</v>
      </c>
      <c r="NV1" s="180" t="s">
        <v>969</v>
      </c>
      <c r="NW1" s="180" t="s">
        <v>971</v>
      </c>
      <c r="NX1" s="180" t="s">
        <v>347</v>
      </c>
      <c r="NY1" s="180" t="s">
        <v>973</v>
      </c>
      <c r="NZ1" s="180" t="s">
        <v>348</v>
      </c>
      <c r="OA1" s="180" t="s">
        <v>975</v>
      </c>
      <c r="OB1" s="189" t="s">
        <v>333</v>
      </c>
      <c r="OC1" s="180" t="s">
        <v>977</v>
      </c>
      <c r="OD1" s="180" t="s">
        <v>349</v>
      </c>
      <c r="OE1" s="177" t="s">
        <v>333</v>
      </c>
      <c r="OF1" s="189" t="s">
        <v>349</v>
      </c>
      <c r="OG1" s="180" t="s">
        <v>979</v>
      </c>
      <c r="OH1" s="180" t="s">
        <v>981</v>
      </c>
      <c r="OI1" s="180" t="s">
        <v>350</v>
      </c>
      <c r="OJ1" s="177" t="s">
        <v>351</v>
      </c>
      <c r="OK1" s="189" t="s">
        <v>352</v>
      </c>
      <c r="OL1" s="180" t="s">
        <v>353</v>
      </c>
      <c r="OM1" s="180" t="s">
        <v>1062</v>
      </c>
      <c r="ON1" s="180" t="s">
        <v>1064</v>
      </c>
      <c r="OO1" s="180" t="s">
        <v>354</v>
      </c>
      <c r="OP1" s="180" t="s">
        <v>364</v>
      </c>
      <c r="OQ1" s="180" t="s">
        <v>1066</v>
      </c>
      <c r="OR1" s="180" t="s">
        <v>1068</v>
      </c>
      <c r="OS1" s="180" t="s">
        <v>1070</v>
      </c>
      <c r="OT1" s="180" t="s">
        <v>1072</v>
      </c>
      <c r="OU1" s="180" t="s">
        <v>1074</v>
      </c>
      <c r="OV1" s="180" t="s">
        <v>1076</v>
      </c>
      <c r="OW1" s="180" t="s">
        <v>1078</v>
      </c>
      <c r="OX1" s="180" t="s">
        <v>1080</v>
      </c>
      <c r="OY1" s="180" t="s">
        <v>1082</v>
      </c>
      <c r="OZ1" s="180" t="s">
        <v>1084</v>
      </c>
      <c r="PA1" s="180" t="s">
        <v>1086</v>
      </c>
      <c r="PB1" s="180" t="s">
        <v>1088</v>
      </c>
      <c r="PC1" s="180" t="s">
        <v>1090</v>
      </c>
      <c r="PD1" s="180" t="s">
        <v>1092</v>
      </c>
      <c r="PE1" s="180" t="s">
        <v>1094</v>
      </c>
      <c r="PF1" s="180" t="s">
        <v>1096</v>
      </c>
      <c r="PG1" s="180" t="s">
        <v>1098</v>
      </c>
      <c r="PH1" s="180" t="s">
        <v>1100</v>
      </c>
      <c r="PI1" s="180" t="s">
        <v>1102</v>
      </c>
      <c r="PJ1" s="180" t="s">
        <v>1104</v>
      </c>
      <c r="PK1" s="180" t="s">
        <v>1106</v>
      </c>
      <c r="PL1" s="180" t="s">
        <v>1108</v>
      </c>
      <c r="PM1" s="180" t="s">
        <v>365</v>
      </c>
      <c r="PN1" s="180" t="s">
        <v>1111</v>
      </c>
      <c r="PO1" s="180" t="s">
        <v>1113</v>
      </c>
      <c r="PP1" s="180" t="s">
        <v>1114</v>
      </c>
      <c r="PQ1" s="180" t="s">
        <v>1116</v>
      </c>
      <c r="PR1" s="180" t="s">
        <v>1118</v>
      </c>
      <c r="PS1" s="180" t="s">
        <v>1120</v>
      </c>
      <c r="PT1" s="180" t="s">
        <v>1122</v>
      </c>
      <c r="PU1" s="180" t="s">
        <v>1124</v>
      </c>
      <c r="PV1" s="180" t="s">
        <v>1126</v>
      </c>
      <c r="PW1" s="180" t="s">
        <v>1128</v>
      </c>
      <c r="PX1" s="180" t="s">
        <v>1130</v>
      </c>
      <c r="PY1" s="180" t="s">
        <v>1132</v>
      </c>
      <c r="PZ1" s="180" t="s">
        <v>1134</v>
      </c>
      <c r="QA1" s="180" t="s">
        <v>1136</v>
      </c>
      <c r="QB1" s="180" t="s">
        <v>1138</v>
      </c>
      <c r="QC1" s="180" t="s">
        <v>1140</v>
      </c>
      <c r="QD1" s="180" t="s">
        <v>1142</v>
      </c>
      <c r="QE1" s="180" t="s">
        <v>1144</v>
      </c>
      <c r="QF1" s="180" t="s">
        <v>1146</v>
      </c>
      <c r="QG1" s="180" t="s">
        <v>1148</v>
      </c>
      <c r="QH1" s="180" t="s">
        <v>1150</v>
      </c>
      <c r="QI1" s="180" t="s">
        <v>1152</v>
      </c>
      <c r="QJ1" s="180" t="s">
        <v>1154</v>
      </c>
      <c r="QK1" s="180" t="s">
        <v>1156</v>
      </c>
      <c r="QL1" s="180" t="s">
        <v>1158</v>
      </c>
      <c r="QM1" s="180" t="s">
        <v>1160</v>
      </c>
      <c r="QN1" s="180" t="s">
        <v>355</v>
      </c>
      <c r="QO1" s="180" t="s">
        <v>1162</v>
      </c>
      <c r="QP1" s="180" t="s">
        <v>1164</v>
      </c>
      <c r="QQ1" s="180" t="s">
        <v>1166</v>
      </c>
      <c r="QR1" s="180" t="s">
        <v>1168</v>
      </c>
      <c r="QS1" s="180" t="s">
        <v>1170</v>
      </c>
      <c r="QT1" s="189" t="s">
        <v>356</v>
      </c>
      <c r="QU1" s="180" t="s">
        <v>357</v>
      </c>
      <c r="QV1" s="180" t="s">
        <v>1172</v>
      </c>
      <c r="QW1" s="180" t="s">
        <v>1174</v>
      </c>
      <c r="QX1" s="180" t="s">
        <v>1176</v>
      </c>
      <c r="QY1" s="180" t="s">
        <v>1178</v>
      </c>
      <c r="QZ1" s="180" t="s">
        <v>1180</v>
      </c>
      <c r="RA1" s="180" t="s">
        <v>1182</v>
      </c>
      <c r="RB1" s="189" t="s">
        <v>358</v>
      </c>
      <c r="RC1" s="180" t="s">
        <v>1184</v>
      </c>
      <c r="RD1" s="180" t="s">
        <v>359</v>
      </c>
      <c r="RE1" s="189" t="s">
        <v>360</v>
      </c>
      <c r="RF1" s="180" t="s">
        <v>361</v>
      </c>
      <c r="RG1" s="180" t="s">
        <v>1214</v>
      </c>
      <c r="RH1" s="180" t="s">
        <v>1216</v>
      </c>
      <c r="RI1" s="189" t="s">
        <v>362</v>
      </c>
      <c r="RJ1" s="180" t="s">
        <v>363</v>
      </c>
      <c r="RK1" s="180" t="s">
        <v>1218</v>
      </c>
      <c r="RL1" s="180" t="s">
        <v>1219</v>
      </c>
      <c r="RM1" s="180" t="s">
        <v>1220</v>
      </c>
      <c r="RN1" s="180" t="s">
        <v>1221</v>
      </c>
      <c r="RO1" s="180" t="s">
        <v>1223</v>
      </c>
      <c r="RP1" s="180" t="s">
        <v>1224</v>
      </c>
      <c r="RQ1" s="180" t="s">
        <v>1226</v>
      </c>
      <c r="RR1" s="180" t="s">
        <v>1227</v>
      </c>
      <c r="RS1" s="177" t="s">
        <v>358</v>
      </c>
      <c r="RT1" s="189" t="s">
        <v>359</v>
      </c>
      <c r="RU1" s="180" t="s">
        <v>366</v>
      </c>
      <c r="RV1" s="180" t="s">
        <v>1186</v>
      </c>
      <c r="RW1" s="180" t="s">
        <v>1188</v>
      </c>
      <c r="RX1" s="180" t="s">
        <v>1190</v>
      </c>
      <c r="RY1" s="180" t="s">
        <v>1192</v>
      </c>
      <c r="RZ1" s="180" t="s">
        <v>1194</v>
      </c>
      <c r="SA1" s="180" t="s">
        <v>1196</v>
      </c>
      <c r="SB1" s="180" t="s">
        <v>1198</v>
      </c>
      <c r="SC1" s="180" t="s">
        <v>1200</v>
      </c>
      <c r="SD1" s="180" t="s">
        <v>1202</v>
      </c>
      <c r="SE1" s="180" t="s">
        <v>1204</v>
      </c>
      <c r="SF1" s="180" t="s">
        <v>1206</v>
      </c>
      <c r="SG1" s="180" t="s">
        <v>1208</v>
      </c>
      <c r="SH1" s="180" t="s">
        <v>1210</v>
      </c>
      <c r="SI1" s="180" t="s">
        <v>1212</v>
      </c>
      <c r="SJ1" s="177" t="s">
        <v>367</v>
      </c>
      <c r="SK1" s="189" t="s">
        <v>368</v>
      </c>
      <c r="SL1" s="180" t="s">
        <v>369</v>
      </c>
      <c r="SM1" s="180" t="s">
        <v>1229</v>
      </c>
      <c r="SN1" s="180" t="s">
        <v>1231</v>
      </c>
      <c r="SO1" s="180" t="s">
        <v>370</v>
      </c>
      <c r="SP1" s="180" t="s">
        <v>1233</v>
      </c>
      <c r="SQ1" s="180" t="s">
        <v>1235</v>
      </c>
      <c r="SR1" s="180" t="s">
        <v>1237</v>
      </c>
      <c r="SS1" s="180" t="s">
        <v>1239</v>
      </c>
      <c r="ST1" s="189" t="s">
        <v>371</v>
      </c>
      <c r="SU1" s="180" t="s">
        <v>372</v>
      </c>
      <c r="SV1" s="180" t="s">
        <v>1241</v>
      </c>
      <c r="SW1" s="180" t="s">
        <v>1243</v>
      </c>
      <c r="SX1" s="180" t="s">
        <v>1245</v>
      </c>
      <c r="SY1" s="180" t="s">
        <v>1247</v>
      </c>
      <c r="SZ1" s="180" t="s">
        <v>1249</v>
      </c>
      <c r="TA1" s="180" t="s">
        <v>1251</v>
      </c>
      <c r="TB1" s="180" t="s">
        <v>1253</v>
      </c>
      <c r="TC1" s="180" t="s">
        <v>1255</v>
      </c>
      <c r="TD1" s="180" t="s">
        <v>1257</v>
      </c>
      <c r="TE1" s="180" t="s">
        <v>1259</v>
      </c>
      <c r="TF1" s="180" t="s">
        <v>1261</v>
      </c>
      <c r="TG1" s="180" t="s">
        <v>1263</v>
      </c>
      <c r="TH1" s="180" t="s">
        <v>1265</v>
      </c>
      <c r="TI1" s="180" t="s">
        <v>1267</v>
      </c>
      <c r="TJ1" s="180" t="s">
        <v>1269</v>
      </c>
      <c r="TK1" s="177" t="s">
        <v>373</v>
      </c>
      <c r="TL1" s="189" t="s">
        <v>374</v>
      </c>
      <c r="TM1" s="180" t="s">
        <v>375</v>
      </c>
      <c r="TN1" s="180" t="s">
        <v>1271</v>
      </c>
      <c r="TO1" s="180" t="s">
        <v>1273</v>
      </c>
      <c r="TP1" s="180" t="s">
        <v>1275</v>
      </c>
      <c r="TQ1" s="180" t="s">
        <v>1277</v>
      </c>
      <c r="TR1" s="180" t="s">
        <v>1279</v>
      </c>
      <c r="TS1" s="180" t="s">
        <v>376</v>
      </c>
      <c r="TT1" s="180" t="s">
        <v>1281</v>
      </c>
      <c r="TU1" s="180" t="s">
        <v>1283</v>
      </c>
      <c r="TV1" s="180" t="s">
        <v>1285</v>
      </c>
      <c r="TW1" s="180" t="s">
        <v>1287</v>
      </c>
      <c r="TX1" s="180" t="s">
        <v>1289</v>
      </c>
      <c r="TY1" s="180" t="s">
        <v>1291</v>
      </c>
      <c r="TZ1" s="189" t="s">
        <v>377</v>
      </c>
      <c r="UA1" s="180" t="s">
        <v>378</v>
      </c>
      <c r="UB1" s="180" t="s">
        <v>379</v>
      </c>
      <c r="UC1" s="180" t="s">
        <v>1293</v>
      </c>
      <c r="UD1" s="180" t="s">
        <v>1295</v>
      </c>
      <c r="UE1" s="180" t="s">
        <v>1296</v>
      </c>
      <c r="UF1" s="180" t="s">
        <v>1298</v>
      </c>
      <c r="UG1" s="180" t="s">
        <v>1300</v>
      </c>
      <c r="UH1" s="180" t="s">
        <v>1302</v>
      </c>
      <c r="UI1" s="180" t="s">
        <v>1304</v>
      </c>
      <c r="UJ1" s="180" t="s">
        <v>1306</v>
      </c>
      <c r="UK1" s="180" t="s">
        <v>1308</v>
      </c>
      <c r="UL1" s="180" t="s">
        <v>1310</v>
      </c>
      <c r="UM1" s="180" t="s">
        <v>1312</v>
      </c>
      <c r="UN1" s="180" t="s">
        <v>1314</v>
      </c>
      <c r="UO1" s="180" t="s">
        <v>1316</v>
      </c>
      <c r="UP1" s="180" t="s">
        <v>1318</v>
      </c>
      <c r="UQ1" s="180" t="s">
        <v>1320</v>
      </c>
      <c r="UR1" s="180" t="s">
        <v>1322</v>
      </c>
      <c r="US1" s="177" t="s">
        <v>1324</v>
      </c>
      <c r="UT1" s="180" t="s">
        <v>1326</v>
      </c>
      <c r="UU1" s="180" t="s">
        <v>1328</v>
      </c>
      <c r="UV1" s="180" t="s">
        <v>1330</v>
      </c>
      <c r="UW1" s="180" t="s">
        <v>1332</v>
      </c>
      <c r="UX1" s="180" t="s">
        <v>1334</v>
      </c>
      <c r="UY1" s="183"/>
    </row>
    <row r="2" spans="1:571" s="121" customFormat="1" hidden="1" x14ac:dyDescent="0.25">
      <c r="K2" s="159"/>
      <c r="Z2" s="438"/>
      <c r="AB2" s="121" t="s">
        <v>129</v>
      </c>
      <c r="AC2" s="121" t="s">
        <v>130</v>
      </c>
    </row>
    <row r="3" spans="1:571" hidden="1" x14ac:dyDescent="0.2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idden="1" x14ac:dyDescent="0.2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x14ac:dyDescent="0.2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x14ac:dyDescent="0.25">
      <c r="B6" s="87"/>
      <c r="C6" s="88" t="s">
        <v>247</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x14ac:dyDescent="0.25">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x14ac:dyDescent="0.25">
      <c r="B8" s="90"/>
      <c r="C8" s="88" t="s">
        <v>1505</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x14ac:dyDescent="0.25">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x14ac:dyDescent="0.3">
      <c r="K10" s="736" t="s">
        <v>393</v>
      </c>
      <c r="L10" s="736"/>
      <c r="M10" s="736"/>
      <c r="N10" s="736"/>
      <c r="O10" s="736"/>
      <c r="P10" s="736"/>
      <c r="Q10" s="736"/>
      <c r="R10" s="736"/>
      <c r="S10" s="736"/>
      <c r="T10" s="736"/>
      <c r="U10" s="736"/>
      <c r="V10" s="736"/>
      <c r="W10" s="736"/>
      <c r="X10" s="736"/>
      <c r="Y10" s="736"/>
      <c r="Z10" s="736"/>
      <c r="AA10" s="736"/>
    </row>
    <row r="11" spans="1:571" ht="79.5" thickBot="1" x14ac:dyDescent="0.3">
      <c r="A11" s="354"/>
      <c r="B11" s="314" t="s">
        <v>133</v>
      </c>
      <c r="C11" s="192" t="s">
        <v>132</v>
      </c>
      <c r="D11" s="193" t="s">
        <v>129</v>
      </c>
      <c r="E11" s="208" t="s">
        <v>1508</v>
      </c>
      <c r="F11" s="193" t="s">
        <v>248</v>
      </c>
      <c r="G11" s="193" t="s">
        <v>460</v>
      </c>
      <c r="H11" s="193" t="s">
        <v>462</v>
      </c>
      <c r="I11" s="208" t="s">
        <v>463</v>
      </c>
      <c r="J11" s="193" t="s">
        <v>461</v>
      </c>
      <c r="K11" s="330" t="s">
        <v>1357</v>
      </c>
      <c r="L11" s="330" t="s">
        <v>1359</v>
      </c>
      <c r="M11" s="330" t="s">
        <v>471</v>
      </c>
      <c r="N11" s="330" t="s">
        <v>1358</v>
      </c>
      <c r="O11" s="330" t="s">
        <v>1360</v>
      </c>
      <c r="P11" s="330" t="s">
        <v>472</v>
      </c>
      <c r="Q11" s="330" t="s">
        <v>1361</v>
      </c>
      <c r="R11" s="330" t="s">
        <v>1362</v>
      </c>
      <c r="S11" s="330" t="s">
        <v>1363</v>
      </c>
      <c r="T11" s="330" t="s">
        <v>1454</v>
      </c>
      <c r="U11" s="330" t="s">
        <v>1364</v>
      </c>
      <c r="V11" s="330" t="s">
        <v>1365</v>
      </c>
      <c r="W11" s="330" t="s">
        <v>1366</v>
      </c>
      <c r="X11" s="330" t="s">
        <v>1367</v>
      </c>
      <c r="Y11" s="330" t="s">
        <v>1368</v>
      </c>
      <c r="Z11" s="330" t="s">
        <v>1478</v>
      </c>
      <c r="AA11" s="330" t="s">
        <v>1516</v>
      </c>
      <c r="AB11" s="329" t="s">
        <v>394</v>
      </c>
      <c r="AC11" s="208" t="s">
        <v>412</v>
      </c>
      <c r="AD11" s="208" t="s">
        <v>395</v>
      </c>
      <c r="AE11" s="208" t="s">
        <v>409</v>
      </c>
      <c r="AF11" s="208" t="s">
        <v>396</v>
      </c>
      <c r="AG11" s="208" t="s">
        <v>397</v>
      </c>
      <c r="AH11" s="208" t="s">
        <v>398</v>
      </c>
      <c r="AI11" s="208" t="s">
        <v>408</v>
      </c>
      <c r="AJ11" s="208" t="s">
        <v>399</v>
      </c>
      <c r="AK11" s="208" t="s">
        <v>400</v>
      </c>
      <c r="AL11" s="208" t="s">
        <v>401</v>
      </c>
      <c r="AM11" s="208" t="s">
        <v>407</v>
      </c>
      <c r="AN11" s="208" t="s">
        <v>402</v>
      </c>
      <c r="AO11" s="208" t="s">
        <v>403</v>
      </c>
      <c r="AP11" s="208" t="s">
        <v>404</v>
      </c>
      <c r="AQ11" s="208" t="s">
        <v>406</v>
      </c>
      <c r="AR11" s="208" t="s">
        <v>405</v>
      </c>
    </row>
    <row r="12" spans="1:571" x14ac:dyDescent="0.25">
      <c r="A12" s="353"/>
      <c r="B12" s="186" t="s">
        <v>251</v>
      </c>
      <c r="C12" s="187" t="s">
        <v>134</v>
      </c>
      <c r="D12" s="188">
        <f>D13+D47+D83+D89+D96</f>
        <v>10358786.887500001</v>
      </c>
      <c r="E12" s="188">
        <f>E13+E47+E83+E89+E96</f>
        <v>0</v>
      </c>
      <c r="F12" s="188">
        <f t="shared" ref="F12:F106" si="0">D12+E12</f>
        <v>10358786.887500001</v>
      </c>
      <c r="G12" s="188">
        <f>G13+G47+G83+G89+G96</f>
        <v>0</v>
      </c>
      <c r="H12" s="188">
        <f>F12-G12</f>
        <v>10358786.887500001</v>
      </c>
      <c r="I12" s="188">
        <f>I13+I47+I83+I89+I96</f>
        <v>0</v>
      </c>
      <c r="J12" s="188">
        <f>F12-I12</f>
        <v>10358786.887500001</v>
      </c>
      <c r="K12" s="188">
        <f t="shared" ref="K12:AD12" si="1">K13+K47+K83+K89+K96</f>
        <v>144000</v>
      </c>
      <c r="L12" s="188">
        <f t="shared" si="1"/>
        <v>0</v>
      </c>
      <c r="M12" s="188">
        <f t="shared" si="1"/>
        <v>0</v>
      </c>
      <c r="N12" s="188">
        <f t="shared" si="1"/>
        <v>0</v>
      </c>
      <c r="O12" s="188">
        <f t="shared" si="1"/>
        <v>0</v>
      </c>
      <c r="P12" s="188">
        <f t="shared" si="1"/>
        <v>0</v>
      </c>
      <c r="Q12" s="188">
        <f t="shared" si="1"/>
        <v>0</v>
      </c>
      <c r="R12" s="188">
        <f t="shared" si="1"/>
        <v>330000</v>
      </c>
      <c r="S12" s="188">
        <f t="shared" si="1"/>
        <v>0</v>
      </c>
      <c r="T12" s="188">
        <f t="shared" ref="T12" si="2">T13+T47+T83+T89+T96</f>
        <v>0</v>
      </c>
      <c r="U12" s="188">
        <f t="shared" si="1"/>
        <v>9884786.8875000011</v>
      </c>
      <c r="V12" s="188">
        <f t="shared" si="1"/>
        <v>0</v>
      </c>
      <c r="W12" s="188">
        <f t="shared" si="1"/>
        <v>0</v>
      </c>
      <c r="X12" s="188">
        <f t="shared" si="1"/>
        <v>0</v>
      </c>
      <c r="Y12" s="188">
        <f t="shared" ref="Y12:Z12" si="3">Y13+Y47+Y83+Y89+Y96</f>
        <v>0</v>
      </c>
      <c r="Z12" s="188">
        <f t="shared" si="3"/>
        <v>0</v>
      </c>
      <c r="AA12" s="188">
        <f t="shared" si="1"/>
        <v>0</v>
      </c>
      <c r="AB12" s="188">
        <f t="shared" si="1"/>
        <v>7224928.9624999994</v>
      </c>
      <c r="AC12" s="188">
        <f t="shared" si="1"/>
        <v>72000</v>
      </c>
      <c r="AD12" s="188">
        <f t="shared" si="1"/>
        <v>90000</v>
      </c>
      <c r="AE12" s="188">
        <f>AB12+AC12+AD12</f>
        <v>7386928.9624999994</v>
      </c>
      <c r="AF12" s="188">
        <f>AF13+AF47+AF83+AF89+AF96</f>
        <v>72000</v>
      </c>
      <c r="AG12" s="188">
        <f>AG13+AG47+AG83+AG89+AG96</f>
        <v>270000</v>
      </c>
      <c r="AH12" s="188">
        <f>AH13+AH47+AH83+AH89+AH96</f>
        <v>1284928.9624999999</v>
      </c>
      <c r="AI12" s="188">
        <f>AF12+AG12+AH12</f>
        <v>1626928.9624999999</v>
      </c>
      <c r="AJ12" s="188">
        <f>AJ13+AJ47+AJ83+AJ89+AJ96</f>
        <v>0</v>
      </c>
      <c r="AK12" s="188">
        <f>AK13+AK47+AK83+AK89+AK96</f>
        <v>0</v>
      </c>
      <c r="AL12" s="188">
        <f>AL13+AL47+AL83+AL89+AL96</f>
        <v>1284928.9624999999</v>
      </c>
      <c r="AM12" s="188">
        <f>AJ12+AK12+AL12</f>
        <v>1284928.9624999999</v>
      </c>
      <c r="AN12" s="188">
        <f>AN13+AN47+AN83+AN89+AN96</f>
        <v>0</v>
      </c>
      <c r="AO12" s="188">
        <f>AO13+AO47+AO83+AO89+AO96</f>
        <v>60000</v>
      </c>
      <c r="AP12" s="188">
        <f>AP13+AP47+AP83+AP89+AP96</f>
        <v>0</v>
      </c>
      <c r="AQ12" s="188">
        <f>AN12+AO12+AP12</f>
        <v>60000</v>
      </c>
      <c r="AR12" s="188">
        <f>AE12+AI12+AM12+AQ12</f>
        <v>10358786.887499999</v>
      </c>
    </row>
    <row r="13" spans="1:571" x14ac:dyDescent="0.25">
      <c r="B13" s="189" t="s">
        <v>252</v>
      </c>
      <c r="C13" s="190" t="s">
        <v>135</v>
      </c>
      <c r="D13" s="191">
        <f>SUM(D14:D46)</f>
        <v>9614786.8875000011</v>
      </c>
      <c r="E13" s="191">
        <f>SUM(E14:E46)</f>
        <v>0</v>
      </c>
      <c r="F13" s="191">
        <f t="shared" si="0"/>
        <v>9614786.8875000011</v>
      </c>
      <c r="G13" s="191">
        <f>SUM(G14:G46)</f>
        <v>0</v>
      </c>
      <c r="H13" s="191">
        <f t="shared" ref="H13:H220" si="4">F13-G13</f>
        <v>9614786.8875000011</v>
      </c>
      <c r="I13" s="191">
        <f>SUM(I14:I46)</f>
        <v>0</v>
      </c>
      <c r="J13" s="191">
        <f t="shared" ref="J13:J220" si="5">F13-I13</f>
        <v>9614786.8875000011</v>
      </c>
      <c r="K13" s="191">
        <f t="shared" ref="K13:AD13" si="6">SUM(K14:K46)</f>
        <v>0</v>
      </c>
      <c r="L13" s="191">
        <f t="shared" si="6"/>
        <v>0</v>
      </c>
      <c r="M13" s="191">
        <f t="shared" si="6"/>
        <v>0</v>
      </c>
      <c r="N13" s="191">
        <f t="shared" si="6"/>
        <v>0</v>
      </c>
      <c r="O13" s="191">
        <f t="shared" si="6"/>
        <v>0</v>
      </c>
      <c r="P13" s="191">
        <f t="shared" si="6"/>
        <v>0</v>
      </c>
      <c r="Q13" s="191">
        <f t="shared" si="6"/>
        <v>0</v>
      </c>
      <c r="R13" s="191">
        <f t="shared" si="6"/>
        <v>0</v>
      </c>
      <c r="S13" s="191">
        <f t="shared" si="6"/>
        <v>0</v>
      </c>
      <c r="T13" s="191">
        <f t="shared" ref="T13" si="7">SUM(T14:T46)</f>
        <v>0</v>
      </c>
      <c r="U13" s="191">
        <f t="shared" si="6"/>
        <v>9614786.8875000011</v>
      </c>
      <c r="V13" s="191">
        <f t="shared" si="6"/>
        <v>0</v>
      </c>
      <c r="W13" s="191">
        <f t="shared" si="6"/>
        <v>0</v>
      </c>
      <c r="X13" s="191">
        <f t="shared" si="6"/>
        <v>0</v>
      </c>
      <c r="Y13" s="191">
        <f t="shared" ref="Y13:Z13" si="8">SUM(Y14:Y46)</f>
        <v>0</v>
      </c>
      <c r="Z13" s="191">
        <f t="shared" si="8"/>
        <v>0</v>
      </c>
      <c r="AA13" s="191">
        <f t="shared" si="6"/>
        <v>0</v>
      </c>
      <c r="AB13" s="191">
        <f t="shared" si="6"/>
        <v>7224928.9624999994</v>
      </c>
      <c r="AC13" s="191">
        <f t="shared" si="6"/>
        <v>0</v>
      </c>
      <c r="AD13" s="191">
        <f t="shared" si="6"/>
        <v>0</v>
      </c>
      <c r="AE13" s="191">
        <f t="shared" ref="AE13:AE220" si="9">AB13+AC13+AD13</f>
        <v>7224928.9624999994</v>
      </c>
      <c r="AF13" s="191">
        <f>SUM(AF14:AF46)</f>
        <v>0</v>
      </c>
      <c r="AG13" s="191">
        <f>SUM(AG14:AG46)</f>
        <v>0</v>
      </c>
      <c r="AH13" s="191">
        <f>SUM(AH14:AH46)</f>
        <v>1194928.9624999999</v>
      </c>
      <c r="AI13" s="191">
        <f t="shared" ref="AI13:AI220" si="10">AF13+AG13+AH13</f>
        <v>1194928.9624999999</v>
      </c>
      <c r="AJ13" s="191">
        <f>SUM(AJ14:AJ46)</f>
        <v>0</v>
      </c>
      <c r="AK13" s="191">
        <f>SUM(AK14:AK46)</f>
        <v>0</v>
      </c>
      <c r="AL13" s="191">
        <f>SUM(AL14:AL46)</f>
        <v>1194928.9624999999</v>
      </c>
      <c r="AM13" s="191">
        <f t="shared" ref="AM13:AM220" si="11">AJ13+AK13+AL13</f>
        <v>1194928.9624999999</v>
      </c>
      <c r="AN13" s="191">
        <f>SUM(AN14:AN46)</f>
        <v>0</v>
      </c>
      <c r="AO13" s="191">
        <f>SUM(AO14:AO46)</f>
        <v>0</v>
      </c>
      <c r="AP13" s="191">
        <f>SUM(AP14:AP46)</f>
        <v>0</v>
      </c>
      <c r="AQ13" s="191">
        <f t="shared" ref="AQ13:AQ220" si="12">AN13+AO13+AP13</f>
        <v>0</v>
      </c>
      <c r="AR13" s="191">
        <f t="shared" ref="AR13:AR220" si="13">AE13+AI13+AM13+AQ13</f>
        <v>9614786.8874999993</v>
      </c>
    </row>
    <row r="14" spans="1:571" x14ac:dyDescent="0.25">
      <c r="B14" s="180" t="s">
        <v>253</v>
      </c>
      <c r="C14" s="181" t="s">
        <v>136</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4"/>
        <v>0</v>
      </c>
      <c r="I14" s="182"/>
      <c r="J14" s="182">
        <f t="shared" si="5"/>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9"/>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10"/>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11"/>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12"/>
        <v>0</v>
      </c>
      <c r="AR14" s="182">
        <f t="shared" si="13"/>
        <v>0</v>
      </c>
    </row>
    <row r="15" spans="1:571" x14ac:dyDescent="0.25">
      <c r="B15" s="180" t="s">
        <v>496</v>
      </c>
      <c r="C15" s="181" t="s">
        <v>497</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9339034.0500000007</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9339034.0500000007</v>
      </c>
      <c r="G15" s="182"/>
      <c r="H15" s="182">
        <f t="shared" si="4"/>
        <v>9339034.0500000007</v>
      </c>
      <c r="I15" s="182"/>
      <c r="J15" s="182">
        <f t="shared" si="5"/>
        <v>9339034.0500000007</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9339034.0500000007</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7133011.3499999996</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2">
        <f t="shared" si="9"/>
        <v>7133011.3499999996</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1103011.3499999999</v>
      </c>
      <c r="AI15" s="182">
        <f t="shared" si="10"/>
        <v>1103011.3499999999</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1103011.3499999999</v>
      </c>
      <c r="AM15" s="182">
        <f t="shared" si="11"/>
        <v>1103011.3499999999</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12"/>
        <v>0</v>
      </c>
      <c r="AR15" s="182">
        <f t="shared" si="13"/>
        <v>9339034.0499999989</v>
      </c>
    </row>
    <row r="16" spans="1:571" x14ac:dyDescent="0.25">
      <c r="B16" s="180" t="s">
        <v>498</v>
      </c>
      <c r="C16" s="181" t="s">
        <v>499</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4"/>
        <v>0</v>
      </c>
      <c r="I16" s="182"/>
      <c r="J16" s="182">
        <f t="shared" si="5"/>
        <v>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9"/>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10"/>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11"/>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12"/>
        <v>0</v>
      </c>
      <c r="AR16" s="182">
        <f t="shared" si="13"/>
        <v>0</v>
      </c>
    </row>
    <row r="17" spans="2:44" x14ac:dyDescent="0.25">
      <c r="B17" s="180" t="s">
        <v>500</v>
      </c>
      <c r="C17" s="181" t="s">
        <v>501</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4"/>
        <v>0</v>
      </c>
      <c r="I17" s="182"/>
      <c r="J17" s="182">
        <f t="shared" si="5"/>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9"/>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10"/>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11"/>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12"/>
        <v>0</v>
      </c>
      <c r="AR17" s="182">
        <f t="shared" si="13"/>
        <v>0</v>
      </c>
    </row>
    <row r="18" spans="2:44" x14ac:dyDescent="0.25">
      <c r="B18" s="180" t="s">
        <v>502</v>
      </c>
      <c r="C18" s="181" t="s">
        <v>503</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4"/>
        <v>0</v>
      </c>
      <c r="I18" s="182"/>
      <c r="J18" s="182">
        <f t="shared" si="5"/>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9"/>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10"/>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11"/>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12"/>
        <v>0</v>
      </c>
      <c r="AR18" s="182">
        <f t="shared" si="13"/>
        <v>0</v>
      </c>
    </row>
    <row r="19" spans="2:44" x14ac:dyDescent="0.25">
      <c r="B19" s="180" t="s">
        <v>504</v>
      </c>
      <c r="C19" s="181" t="s">
        <v>505</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4"/>
        <v>0</v>
      </c>
      <c r="I19" s="182"/>
      <c r="J19" s="182">
        <f t="shared" si="5"/>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9"/>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10"/>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11"/>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12"/>
        <v>0</v>
      </c>
      <c r="AR19" s="182">
        <f t="shared" si="13"/>
        <v>0</v>
      </c>
    </row>
    <row r="20" spans="2:44" x14ac:dyDescent="0.25">
      <c r="B20" s="180" t="s">
        <v>506</v>
      </c>
      <c r="C20" s="181" t="s">
        <v>507</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4"/>
        <v>0</v>
      </c>
      <c r="I20" s="182"/>
      <c r="J20" s="182">
        <f t="shared" si="5"/>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9"/>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10"/>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11"/>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12"/>
        <v>0</v>
      </c>
      <c r="AR20" s="182">
        <f t="shared" si="13"/>
        <v>0</v>
      </c>
    </row>
    <row r="21" spans="2:44" x14ac:dyDescent="0.25">
      <c r="B21" s="180" t="s">
        <v>254</v>
      </c>
      <c r="C21" s="181" t="s">
        <v>137</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4">D21+E21</f>
        <v>0</v>
      </c>
      <c r="G21" s="182"/>
      <c r="H21" s="182">
        <f t="shared" ref="H21:H46" si="15">F21-G21</f>
        <v>0</v>
      </c>
      <c r="I21" s="182"/>
      <c r="J21" s="182">
        <f t="shared" ref="J21:J46" si="16">F21-I21</f>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ref="AE21:AE47" si="17">AB21+AC21+AD21</f>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ref="AI21:AI46" si="18">AF21+AG21+AH21</f>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ref="AM21:AM46" si="19">AJ21+AK21+AL21</f>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ref="AQ21:AQ46" si="20">AN21+AO21+AP21</f>
        <v>0</v>
      </c>
      <c r="AR21" s="182">
        <f t="shared" ref="AR21:AR46" si="21">AE21+AI21+AM21+AQ21</f>
        <v>0</v>
      </c>
    </row>
    <row r="22" spans="2:44" x14ac:dyDescent="0.25">
      <c r="B22" s="180" t="s">
        <v>509</v>
      </c>
      <c r="C22" s="181" t="s">
        <v>508</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2">D22+E22</f>
        <v>0</v>
      </c>
      <c r="G22" s="182"/>
      <c r="H22" s="182">
        <f t="shared" ref="H22" si="23">F22-G22</f>
        <v>0</v>
      </c>
      <c r="I22" s="182"/>
      <c r="J22" s="182">
        <f t="shared" ref="J22" si="24">F22-I22</f>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ref="AE22" si="25">AB22+AC22+AD22</f>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ref="AI22" si="26">AF22+AG22+AH22</f>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ref="AM22" si="27">AJ22+AK22+AL22</f>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ref="AQ22" si="28">AN22+AO22+AP22</f>
        <v>0</v>
      </c>
      <c r="AR22" s="182">
        <f t="shared" ref="AR22" si="29">AE22+AI22+AM22+AQ22</f>
        <v>0</v>
      </c>
    </row>
    <row r="23" spans="2:44" x14ac:dyDescent="0.25">
      <c r="B23" s="180" t="s">
        <v>255</v>
      </c>
      <c r="C23" s="181" t="s">
        <v>138</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4"/>
        <v>0</v>
      </c>
      <c r="G23" s="182"/>
      <c r="H23" s="182">
        <f t="shared" si="15"/>
        <v>0</v>
      </c>
      <c r="I23" s="182"/>
      <c r="J23" s="182">
        <f t="shared" si="16"/>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17"/>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18"/>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19"/>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20"/>
        <v>0</v>
      </c>
      <c r="AR23" s="182">
        <f t="shared" si="21"/>
        <v>0</v>
      </c>
    </row>
    <row r="24" spans="2:44" x14ac:dyDescent="0.25">
      <c r="B24" s="180" t="s">
        <v>511</v>
      </c>
      <c r="C24" s="181" t="s">
        <v>510</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30">D24+E24</f>
        <v>0</v>
      </c>
      <c r="G24" s="182"/>
      <c r="H24" s="182">
        <f t="shared" ref="H24:H27" si="31">F24-G24</f>
        <v>0</v>
      </c>
      <c r="I24" s="182"/>
      <c r="J24" s="182">
        <f t="shared" ref="J24:J27" si="32">F24-I24</f>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ref="AE24:AE27" si="33">AB24+AC24+AD24</f>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ref="AI24:AI27" si="34">AF24+AG24+AH24</f>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ref="AM24:AM27" si="35">AJ24+AK24+AL24</f>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ref="AQ24:AQ27" si="36">AN24+AO24+AP24</f>
        <v>0</v>
      </c>
      <c r="AR24" s="182">
        <f t="shared" ref="AR24:AR27" si="37">AE24+AI24+AM24+AQ24</f>
        <v>0</v>
      </c>
    </row>
    <row r="25" spans="2:44" x14ac:dyDescent="0.25">
      <c r="B25" s="180" t="s">
        <v>513</v>
      </c>
      <c r="C25" s="181" t="s">
        <v>512</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30"/>
        <v>0</v>
      </c>
      <c r="G25" s="182"/>
      <c r="H25" s="182">
        <f t="shared" si="31"/>
        <v>0</v>
      </c>
      <c r="I25" s="182"/>
      <c r="J25" s="182">
        <f t="shared" si="3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33"/>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34"/>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35"/>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36"/>
        <v>0</v>
      </c>
      <c r="AR25" s="182">
        <f t="shared" si="37"/>
        <v>0</v>
      </c>
    </row>
    <row r="26" spans="2:44" x14ac:dyDescent="0.25">
      <c r="B26" s="180" t="s">
        <v>515</v>
      </c>
      <c r="C26" s="181" t="s">
        <v>514</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30"/>
        <v>0</v>
      </c>
      <c r="G26" s="182"/>
      <c r="H26" s="182">
        <f t="shared" si="31"/>
        <v>0</v>
      </c>
      <c r="I26" s="182"/>
      <c r="J26" s="182">
        <f t="shared" si="32"/>
        <v>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33"/>
        <v>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34"/>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35"/>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36"/>
        <v>0</v>
      </c>
      <c r="AR26" s="182">
        <f t="shared" si="37"/>
        <v>0</v>
      </c>
    </row>
    <row r="27" spans="2:44" x14ac:dyDescent="0.25">
      <c r="B27" s="180" t="s">
        <v>256</v>
      </c>
      <c r="C27" s="181" t="s">
        <v>139</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30"/>
        <v>0</v>
      </c>
      <c r="G27" s="182"/>
      <c r="H27" s="182">
        <f t="shared" si="31"/>
        <v>0</v>
      </c>
      <c r="I27" s="182"/>
      <c r="J27" s="182">
        <f t="shared" si="3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33"/>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34"/>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35"/>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36"/>
        <v>0</v>
      </c>
      <c r="AR27" s="182">
        <f t="shared" si="37"/>
        <v>0</v>
      </c>
    </row>
    <row r="28" spans="2:44" x14ac:dyDescent="0.25">
      <c r="B28" s="180" t="s">
        <v>516</v>
      </c>
      <c r="C28" s="181" t="s">
        <v>517</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275752.83750000002</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4"/>
        <v>275752.83750000002</v>
      </c>
      <c r="G28" s="182"/>
      <c r="H28" s="182">
        <f t="shared" si="15"/>
        <v>275752.83750000002</v>
      </c>
      <c r="I28" s="182"/>
      <c r="J28" s="182">
        <f t="shared" si="16"/>
        <v>275752.83750000002</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275752.83750000002</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91917.612500000003</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2">
        <f t="shared" si="17"/>
        <v>91917.612500000003</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91917.612500000003</v>
      </c>
      <c r="AI28" s="182">
        <f t="shared" si="18"/>
        <v>91917.612500000003</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91917.612500000003</v>
      </c>
      <c r="AM28" s="182">
        <f t="shared" si="19"/>
        <v>91917.612500000003</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20"/>
        <v>0</v>
      </c>
      <c r="AR28" s="182">
        <f t="shared" si="21"/>
        <v>275752.83750000002</v>
      </c>
    </row>
    <row r="29" spans="2:44" x14ac:dyDescent="0.25">
      <c r="B29" s="180" t="s">
        <v>519</v>
      </c>
      <c r="C29" s="181" t="s">
        <v>518</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ref="F29:F30" si="38">D29+E29</f>
        <v>0</v>
      </c>
      <c r="G29" s="182"/>
      <c r="H29" s="182">
        <f t="shared" ref="H29:H30" si="39">F29-G29</f>
        <v>0</v>
      </c>
      <c r="I29" s="182"/>
      <c r="J29" s="182">
        <f t="shared" ref="J29:J30" si="40">F29-I29</f>
        <v>0</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2">
        <f t="shared" ref="AE29:AE30" si="41">AB29+AC29+AD29</f>
        <v>0</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ref="AI29:AI30" si="42">AF29+AG29+AH29</f>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ref="AM29:AM30" si="43">AJ29+AK29+AL29</f>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ref="AQ29:AQ30" si="44">AN29+AO29+AP29</f>
        <v>0</v>
      </c>
      <c r="AR29" s="182">
        <f t="shared" ref="AR29:AR30" si="45">AE29+AI29+AM29+AQ29</f>
        <v>0</v>
      </c>
    </row>
    <row r="30" spans="2:44" x14ac:dyDescent="0.25">
      <c r="B30" s="180" t="s">
        <v>257</v>
      </c>
      <c r="C30" s="181" t="s">
        <v>140</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8"/>
        <v>0</v>
      </c>
      <c r="G30" s="182"/>
      <c r="H30" s="182">
        <f t="shared" si="39"/>
        <v>0</v>
      </c>
      <c r="I30" s="182"/>
      <c r="J30" s="182">
        <f t="shared" si="40"/>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1"/>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42"/>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43"/>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44"/>
        <v>0</v>
      </c>
      <c r="AR30" s="182">
        <f t="shared" si="45"/>
        <v>0</v>
      </c>
    </row>
    <row r="31" spans="2:44" x14ac:dyDescent="0.25">
      <c r="B31" s="180" t="s">
        <v>521</v>
      </c>
      <c r="C31" s="181" t="s">
        <v>520</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4"/>
        <v>0</v>
      </c>
      <c r="G31" s="182"/>
      <c r="H31" s="182">
        <f t="shared" si="15"/>
        <v>0</v>
      </c>
      <c r="I31" s="182"/>
      <c r="J31" s="182">
        <f t="shared" si="16"/>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17"/>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18"/>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19"/>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20"/>
        <v>0</v>
      </c>
      <c r="AR31" s="182">
        <f t="shared" si="21"/>
        <v>0</v>
      </c>
    </row>
    <row r="32" spans="2:44" x14ac:dyDescent="0.25">
      <c r="B32" s="180" t="s">
        <v>258</v>
      </c>
      <c r="C32" s="181" t="s">
        <v>141</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4"/>
        <v>0</v>
      </c>
      <c r="G32" s="182"/>
      <c r="H32" s="182">
        <f t="shared" si="15"/>
        <v>0</v>
      </c>
      <c r="I32" s="182"/>
      <c r="J32" s="182">
        <f t="shared" si="16"/>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17"/>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18"/>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19"/>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20"/>
        <v>0</v>
      </c>
      <c r="AR32" s="182">
        <f t="shared" si="21"/>
        <v>0</v>
      </c>
    </row>
    <row r="33" spans="2:44" x14ac:dyDescent="0.25">
      <c r="B33" s="180" t="s">
        <v>522</v>
      </c>
      <c r="C33" s="181" t="s">
        <v>524</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6">D33+E33</f>
        <v>0</v>
      </c>
      <c r="G33" s="182"/>
      <c r="H33" s="182">
        <f t="shared" ref="H33:H34" si="47">F33-G33</f>
        <v>0</v>
      </c>
      <c r="I33" s="182"/>
      <c r="J33" s="182">
        <f t="shared" ref="J33:J34" si="48">F33-I33</f>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ref="AE33:AE34" si="49">AB33+AC33+AD33</f>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ref="AI33:AI34" si="50">AF33+AG33+AH33</f>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ref="AM33:AM34" si="51">AJ33+AK33+AL33</f>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ref="AQ33:AQ34" si="52">AN33+AO33+AP33</f>
        <v>0</v>
      </c>
      <c r="AR33" s="182">
        <f t="shared" ref="AR33:AR34" si="53">AE33+AI33+AM33+AQ33</f>
        <v>0</v>
      </c>
    </row>
    <row r="34" spans="2:44" x14ac:dyDescent="0.25">
      <c r="B34" s="180" t="s">
        <v>523</v>
      </c>
      <c r="C34" s="181" t="s">
        <v>525</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6"/>
        <v>0</v>
      </c>
      <c r="G34" s="182"/>
      <c r="H34" s="182">
        <f t="shared" si="47"/>
        <v>0</v>
      </c>
      <c r="I34" s="182"/>
      <c r="J34" s="182">
        <f t="shared" si="48"/>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9"/>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0"/>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51"/>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52"/>
        <v>0</v>
      </c>
      <c r="AR34" s="182">
        <f t="shared" si="53"/>
        <v>0</v>
      </c>
    </row>
    <row r="35" spans="2:44" x14ac:dyDescent="0.25">
      <c r="B35" s="180" t="s">
        <v>527</v>
      </c>
      <c r="C35" s="181" t="s">
        <v>526</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4"/>
        <v>0</v>
      </c>
      <c r="G35" s="182"/>
      <c r="H35" s="182">
        <f t="shared" si="15"/>
        <v>0</v>
      </c>
      <c r="I35" s="182"/>
      <c r="J35" s="182">
        <f t="shared" si="16"/>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17"/>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18"/>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19"/>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20"/>
        <v>0</v>
      </c>
      <c r="AR35" s="182">
        <f t="shared" si="21"/>
        <v>0</v>
      </c>
    </row>
    <row r="36" spans="2:44" x14ac:dyDescent="0.25">
      <c r="B36" s="180" t="s">
        <v>274</v>
      </c>
      <c r="C36" s="181" t="s">
        <v>158</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4">D36+E36</f>
        <v>0</v>
      </c>
      <c r="G36" s="182"/>
      <c r="H36" s="182">
        <f t="shared" ref="H36:H44" si="55">F36-G36</f>
        <v>0</v>
      </c>
      <c r="I36" s="182"/>
      <c r="J36" s="182">
        <f t="shared" ref="J36:J44" si="56">F36-I36</f>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ref="AE36:AE44" si="57">AB36+AC36+AD36</f>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ref="AI36:AI44" si="58">AF36+AG36+AH36</f>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ref="AM36:AM44" si="59">AJ36+AK36+AL36</f>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ref="AQ36:AQ44" si="60">AN36+AO36+AP36</f>
        <v>0</v>
      </c>
      <c r="AR36" s="182">
        <f t="shared" ref="AR36:AR44" si="61">AE36+AI36+AM36+AQ36</f>
        <v>0</v>
      </c>
    </row>
    <row r="37" spans="2:44" x14ac:dyDescent="0.25">
      <c r="B37" s="180" t="s">
        <v>528</v>
      </c>
      <c r="C37" s="181" t="s">
        <v>529</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2">D37+E37</f>
        <v>0</v>
      </c>
      <c r="G37" s="182"/>
      <c r="H37" s="182">
        <f t="shared" ref="H37" si="63">F37-G37</f>
        <v>0</v>
      </c>
      <c r="I37" s="182"/>
      <c r="J37" s="182">
        <f t="shared" ref="J37" si="64">F37-I37</f>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ref="AE37" si="65">AB37+AC37+AD37</f>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ref="AI37" si="66">AF37+AG37+AH37</f>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ref="AM37" si="67">AJ37+AK37+AL37</f>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ref="AQ37" si="68">AN37+AO37+AP37</f>
        <v>0</v>
      </c>
      <c r="AR37" s="182">
        <f t="shared" ref="AR37" si="69">AE37+AI37+AM37+AQ37</f>
        <v>0</v>
      </c>
    </row>
    <row r="38" spans="2:44" x14ac:dyDescent="0.25">
      <c r="B38" s="180" t="s">
        <v>530</v>
      </c>
      <c r="C38" s="181" t="s">
        <v>531</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4"/>
        <v>0</v>
      </c>
      <c r="G38" s="182"/>
      <c r="H38" s="182">
        <f t="shared" si="55"/>
        <v>0</v>
      </c>
      <c r="I38" s="182"/>
      <c r="J38" s="182">
        <f t="shared" si="56"/>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57"/>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8"/>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59"/>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60"/>
        <v>0</v>
      </c>
      <c r="AR38" s="182">
        <f t="shared" si="61"/>
        <v>0</v>
      </c>
    </row>
    <row r="39" spans="2:44" x14ac:dyDescent="0.25">
      <c r="B39" s="180" t="s">
        <v>532</v>
      </c>
      <c r="C39" s="181" t="s">
        <v>533</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70">D39+E39</f>
        <v>0</v>
      </c>
      <c r="G39" s="182"/>
      <c r="H39" s="182">
        <f t="shared" ref="H39:H43" si="71">F39-G39</f>
        <v>0</v>
      </c>
      <c r="I39" s="182"/>
      <c r="J39" s="182">
        <f t="shared" ref="J39:J43" si="72">F39-I39</f>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ref="AE39:AE43" si="73">AB39+AC39+AD39</f>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ref="AI39:AI43" si="74">AF39+AG39+AH39</f>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ref="AM39:AM43" si="75">AJ39+AK39+AL39</f>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ref="AQ39:AQ43" si="76">AN39+AO39+AP39</f>
        <v>0</v>
      </c>
      <c r="AR39" s="182">
        <f t="shared" ref="AR39:AR43" si="77">AE39+AI39+AM39+AQ39</f>
        <v>0</v>
      </c>
    </row>
    <row r="40" spans="2:44" x14ac:dyDescent="0.25">
      <c r="B40" s="180" t="s">
        <v>275</v>
      </c>
      <c r="C40" s="181" t="s">
        <v>159</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8">D40+E40</f>
        <v>0</v>
      </c>
      <c r="G40" s="182"/>
      <c r="H40" s="182">
        <f t="shared" ref="H40" si="79">F40-G40</f>
        <v>0</v>
      </c>
      <c r="I40" s="182"/>
      <c r="J40" s="182">
        <f t="shared" ref="J40" si="80">F40-I40</f>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ref="AE40" si="81">AB40+AC40+AD40</f>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ref="AI40" si="82">AF40+AG40+AH40</f>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ref="AM40" si="83">AJ40+AK40+AL40</f>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ref="AQ40" si="84">AN40+AO40+AP40</f>
        <v>0</v>
      </c>
      <c r="AR40" s="182">
        <f t="shared" ref="AR40" si="85">AE40+AI40+AM40+AQ40</f>
        <v>0</v>
      </c>
    </row>
    <row r="41" spans="2:44" x14ac:dyDescent="0.25">
      <c r="B41" s="180" t="s">
        <v>534</v>
      </c>
      <c r="C41" s="181" t="s">
        <v>535</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70"/>
        <v>0</v>
      </c>
      <c r="G41" s="182"/>
      <c r="H41" s="182">
        <f t="shared" si="71"/>
        <v>0</v>
      </c>
      <c r="I41" s="182"/>
      <c r="J41" s="182">
        <f t="shared" si="7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73"/>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74"/>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75"/>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6"/>
        <v>0</v>
      </c>
      <c r="AR41" s="182">
        <f t="shared" si="77"/>
        <v>0</v>
      </c>
    </row>
    <row r="42" spans="2:44" x14ac:dyDescent="0.25">
      <c r="B42" s="180" t="s">
        <v>536</v>
      </c>
      <c r="C42" s="181" t="s">
        <v>537</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6">D42+E42</f>
        <v>0</v>
      </c>
      <c r="G42" s="182"/>
      <c r="H42" s="182">
        <f t="shared" ref="H42" si="87">F42-G42</f>
        <v>0</v>
      </c>
      <c r="I42" s="182"/>
      <c r="J42" s="182">
        <f t="shared" ref="J42" si="88">F42-I42</f>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ref="AE42" si="89">AB42+AC42+AD42</f>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ref="AI42" si="90">AF42+AG42+AH42</f>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ref="AM42" si="91">AJ42+AK42+AL42</f>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ref="AQ42" si="92">AN42+AO42+AP42</f>
        <v>0</v>
      </c>
      <c r="AR42" s="182">
        <f t="shared" ref="AR42" si="93">AE42+AI42+AM42+AQ42</f>
        <v>0</v>
      </c>
    </row>
    <row r="43" spans="2:44" x14ac:dyDescent="0.25">
      <c r="B43" s="180" t="s">
        <v>538</v>
      </c>
      <c r="C43" s="181" t="s">
        <v>539</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70"/>
        <v>0</v>
      </c>
      <c r="G43" s="182"/>
      <c r="H43" s="182">
        <f t="shared" si="71"/>
        <v>0</v>
      </c>
      <c r="I43" s="182"/>
      <c r="J43" s="182">
        <f t="shared" si="7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73"/>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74"/>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75"/>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6"/>
        <v>0</v>
      </c>
      <c r="AR43" s="182">
        <f t="shared" si="77"/>
        <v>0</v>
      </c>
    </row>
    <row r="44" spans="2:44" x14ac:dyDescent="0.25">
      <c r="B44" s="180" t="s">
        <v>540</v>
      </c>
      <c r="C44" s="181" t="s">
        <v>541</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4"/>
        <v>0</v>
      </c>
      <c r="G44" s="182"/>
      <c r="H44" s="182">
        <f t="shared" si="55"/>
        <v>0</v>
      </c>
      <c r="I44" s="182"/>
      <c r="J44" s="182">
        <f t="shared" si="56"/>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57"/>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8"/>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59"/>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60"/>
        <v>0</v>
      </c>
      <c r="AR44" s="182">
        <f t="shared" si="61"/>
        <v>0</v>
      </c>
    </row>
    <row r="45" spans="2:44" x14ac:dyDescent="0.25">
      <c r="B45" s="180" t="s">
        <v>250</v>
      </c>
      <c r="C45" s="181" t="s">
        <v>142</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4">D45+E45</f>
        <v>0</v>
      </c>
      <c r="G45" s="182"/>
      <c r="H45" s="182">
        <f t="shared" ref="H45" si="95">F45-G45</f>
        <v>0</v>
      </c>
      <c r="I45" s="182"/>
      <c r="J45" s="182">
        <f t="shared" ref="J45" si="96">F45-I45</f>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ref="AE45" si="97">AB45+AC45+AD45</f>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ref="AI45" si="98">AF45+AG45+AH45</f>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ref="AM45" si="99">AJ45+AK45+AL45</f>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ref="AQ45" si="100">AN45+AO45+AP45</f>
        <v>0</v>
      </c>
      <c r="AR45" s="182">
        <f t="shared" ref="AR45" si="101">AE45+AI45+AM45+AQ45</f>
        <v>0</v>
      </c>
    </row>
    <row r="46" spans="2:44" x14ac:dyDescent="0.25">
      <c r="B46" s="180" t="s">
        <v>542</v>
      </c>
      <c r="C46" s="181" t="s">
        <v>543</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4"/>
        <v>0</v>
      </c>
      <c r="G46" s="182"/>
      <c r="H46" s="182">
        <f t="shared" si="15"/>
        <v>0</v>
      </c>
      <c r="I46" s="182"/>
      <c r="J46" s="182">
        <f t="shared" si="16"/>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17"/>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18"/>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19"/>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20"/>
        <v>0</v>
      </c>
      <c r="AR46" s="182">
        <f t="shared" si="21"/>
        <v>0</v>
      </c>
    </row>
    <row r="47" spans="2:44" x14ac:dyDescent="0.25">
      <c r="B47" s="189" t="s">
        <v>259</v>
      </c>
      <c r="C47" s="190" t="s">
        <v>143</v>
      </c>
      <c r="D47" s="191">
        <f>SUM(D48:D82)</f>
        <v>744000</v>
      </c>
      <c r="E47" s="191">
        <f>SUM(E48:E82)</f>
        <v>0</v>
      </c>
      <c r="F47" s="191">
        <f t="shared" si="0"/>
        <v>744000</v>
      </c>
      <c r="G47" s="191">
        <f>SUM(G48:G82)</f>
        <v>0</v>
      </c>
      <c r="H47" s="191">
        <f t="shared" si="4"/>
        <v>744000</v>
      </c>
      <c r="I47" s="191">
        <f t="shared" ref="I47:AD47" si="102">SUM(I48:I82)</f>
        <v>0</v>
      </c>
      <c r="J47" s="191">
        <f t="shared" si="102"/>
        <v>744000</v>
      </c>
      <c r="K47" s="191">
        <f t="shared" si="102"/>
        <v>144000</v>
      </c>
      <c r="L47" s="191">
        <f t="shared" si="102"/>
        <v>0</v>
      </c>
      <c r="M47" s="191">
        <f t="shared" si="102"/>
        <v>0</v>
      </c>
      <c r="N47" s="191">
        <f t="shared" si="102"/>
        <v>0</v>
      </c>
      <c r="O47" s="191">
        <f t="shared" si="102"/>
        <v>0</v>
      </c>
      <c r="P47" s="191">
        <f t="shared" si="102"/>
        <v>0</v>
      </c>
      <c r="Q47" s="191">
        <f t="shared" si="102"/>
        <v>0</v>
      </c>
      <c r="R47" s="191">
        <f t="shared" si="102"/>
        <v>330000</v>
      </c>
      <c r="S47" s="191">
        <f t="shared" si="102"/>
        <v>0</v>
      </c>
      <c r="T47" s="191">
        <f t="shared" ref="T47" si="103">SUM(T48:T82)</f>
        <v>0</v>
      </c>
      <c r="U47" s="191">
        <f t="shared" si="102"/>
        <v>270000</v>
      </c>
      <c r="V47" s="191">
        <f t="shared" si="102"/>
        <v>0</v>
      </c>
      <c r="W47" s="191">
        <f t="shared" si="102"/>
        <v>0</v>
      </c>
      <c r="X47" s="191">
        <f t="shared" si="102"/>
        <v>0</v>
      </c>
      <c r="Y47" s="191">
        <f t="shared" ref="Y47:Z47" si="104">SUM(Y48:Y82)</f>
        <v>0</v>
      </c>
      <c r="Z47" s="191">
        <f t="shared" si="104"/>
        <v>0</v>
      </c>
      <c r="AA47" s="191">
        <f t="shared" si="102"/>
        <v>0</v>
      </c>
      <c r="AB47" s="191">
        <f t="shared" si="102"/>
        <v>0</v>
      </c>
      <c r="AC47" s="191">
        <f t="shared" si="102"/>
        <v>72000</v>
      </c>
      <c r="AD47" s="191">
        <f t="shared" si="102"/>
        <v>90000</v>
      </c>
      <c r="AE47" s="191">
        <f t="shared" si="17"/>
        <v>162000</v>
      </c>
      <c r="AF47" s="191">
        <f>SUM(AF48:AF82)</f>
        <v>72000</v>
      </c>
      <c r="AG47" s="191">
        <f>SUM(AG48:AG82)</f>
        <v>270000</v>
      </c>
      <c r="AH47" s="191">
        <f>SUM(AH48:AH82)</f>
        <v>90000</v>
      </c>
      <c r="AI47" s="191">
        <f t="shared" si="10"/>
        <v>432000</v>
      </c>
      <c r="AJ47" s="191">
        <f>SUM(AJ48:AJ82)</f>
        <v>0</v>
      </c>
      <c r="AK47" s="191">
        <f>SUM(AK48:AK82)</f>
        <v>0</v>
      </c>
      <c r="AL47" s="191">
        <f>SUM(AL48:AL82)</f>
        <v>90000</v>
      </c>
      <c r="AM47" s="191">
        <f t="shared" si="11"/>
        <v>90000</v>
      </c>
      <c r="AN47" s="191">
        <f>SUM(AN48:AN82)</f>
        <v>0</v>
      </c>
      <c r="AO47" s="191">
        <f>SUM(AO48:AO82)</f>
        <v>60000</v>
      </c>
      <c r="AP47" s="191">
        <f>SUM(AP48:AP82)</f>
        <v>0</v>
      </c>
      <c r="AQ47" s="191">
        <f t="shared" si="12"/>
        <v>60000</v>
      </c>
      <c r="AR47" s="191">
        <f t="shared" si="13"/>
        <v>744000</v>
      </c>
    </row>
    <row r="48" spans="2:44" x14ac:dyDescent="0.25">
      <c r="B48" s="180" t="s">
        <v>544</v>
      </c>
      <c r="C48" s="181" t="s">
        <v>545</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5">D48+E48</f>
        <v>0</v>
      </c>
      <c r="G48" s="182"/>
      <c r="H48" s="182">
        <f t="shared" ref="H48" si="106">F48-G48</f>
        <v>0</v>
      </c>
      <c r="I48" s="182"/>
      <c r="J48" s="182">
        <f t="shared" ref="J48" si="107">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ref="AE48" si="108">AB48+AC48+AD48</f>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ref="AI48" si="109">AF48+AG48+AH48</f>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ref="AM48" si="110">AJ48+AK48+AL48</f>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ref="AQ48" si="111">AN48+AO48+AP48</f>
        <v>0</v>
      </c>
      <c r="AR48" s="182">
        <f t="shared" ref="AR48" si="112">AE48+AI48+AM48+AQ48</f>
        <v>0</v>
      </c>
    </row>
    <row r="49" spans="2:44" x14ac:dyDescent="0.25">
      <c r="B49" s="180" t="s">
        <v>260</v>
      </c>
      <c r="C49" s="181" t="s">
        <v>144</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4"/>
        <v>0</v>
      </c>
      <c r="I49" s="182"/>
      <c r="J49" s="182">
        <f t="shared" si="5"/>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9"/>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10"/>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11"/>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12"/>
        <v>0</v>
      </c>
      <c r="AR49" s="182">
        <f t="shared" si="13"/>
        <v>0</v>
      </c>
    </row>
    <row r="50" spans="2:44" x14ac:dyDescent="0.25">
      <c r="B50" s="180" t="s">
        <v>546</v>
      </c>
      <c r="C50" s="181" t="s">
        <v>547</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4"/>
        <v>0</v>
      </c>
      <c r="I50" s="182"/>
      <c r="J50" s="182">
        <f t="shared" si="5"/>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9"/>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10"/>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11"/>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12"/>
        <v>0</v>
      </c>
      <c r="AR50" s="182">
        <f t="shared" si="13"/>
        <v>0</v>
      </c>
    </row>
    <row r="51" spans="2:44" x14ac:dyDescent="0.25">
      <c r="B51" s="180" t="s">
        <v>548</v>
      </c>
      <c r="C51" s="181" t="s">
        <v>549</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3">D51+E51</f>
        <v>0</v>
      </c>
      <c r="G51" s="182"/>
      <c r="H51" s="182">
        <f t="shared" ref="H51:H69" si="114">F51-G51</f>
        <v>0</v>
      </c>
      <c r="I51" s="182"/>
      <c r="J51" s="182">
        <f t="shared" ref="J51:J69" si="115">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16">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17">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18">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19">AN51+AO51+AP51</f>
        <v>0</v>
      </c>
      <c r="AR51" s="182">
        <f t="shared" ref="AR51:AR69" si="120">AE51+AI51+AM51+AQ51</f>
        <v>0</v>
      </c>
    </row>
    <row r="52" spans="2:44" x14ac:dyDescent="0.25">
      <c r="B52" s="180" t="s">
        <v>261</v>
      </c>
      <c r="C52" s="181" t="s">
        <v>145</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3"/>
        <v>0</v>
      </c>
      <c r="G52" s="182"/>
      <c r="H52" s="182">
        <f t="shared" si="114"/>
        <v>0</v>
      </c>
      <c r="I52" s="182"/>
      <c r="J52" s="182">
        <f t="shared" si="115"/>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16"/>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17"/>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18"/>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19"/>
        <v>0</v>
      </c>
      <c r="AR52" s="182">
        <f t="shared" si="120"/>
        <v>0</v>
      </c>
    </row>
    <row r="53" spans="2:44" x14ac:dyDescent="0.25">
      <c r="B53" s="180" t="s">
        <v>550</v>
      </c>
      <c r="C53" s="181" t="s">
        <v>551</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21">D53+E53</f>
        <v>0</v>
      </c>
      <c r="G53" s="182"/>
      <c r="H53" s="182">
        <f t="shared" ref="H53" si="122">F53-G53</f>
        <v>0</v>
      </c>
      <c r="I53" s="182"/>
      <c r="J53" s="182">
        <f t="shared" ref="J53" si="123">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 t="shared" ref="AE53" si="124">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 t="shared" ref="AI53" si="125">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 t="shared" ref="AM53" si="126">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 t="shared" ref="AQ53" si="127">AN53+AO53+AP53</f>
        <v>0</v>
      </c>
      <c r="AR53" s="182">
        <f t="shared" ref="AR53" si="128">AE53+AI53+AM53+AQ53</f>
        <v>0</v>
      </c>
    </row>
    <row r="54" spans="2:44" x14ac:dyDescent="0.25">
      <c r="B54" s="180" t="s">
        <v>552</v>
      </c>
      <c r="C54" s="181" t="s">
        <v>518</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3"/>
        <v>0</v>
      </c>
      <c r="G54" s="182"/>
      <c r="H54" s="182">
        <f t="shared" si="114"/>
        <v>0</v>
      </c>
      <c r="I54" s="182"/>
      <c r="J54" s="182">
        <f t="shared" si="115"/>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16"/>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17"/>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18"/>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19"/>
        <v>0</v>
      </c>
      <c r="AR54" s="182">
        <f t="shared" si="120"/>
        <v>0</v>
      </c>
    </row>
    <row r="55" spans="2:44" x14ac:dyDescent="0.25">
      <c r="B55" s="180" t="s">
        <v>262</v>
      </c>
      <c r="C55" s="181" t="s">
        <v>146</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9">D55+E55</f>
        <v>0</v>
      </c>
      <c r="G55" s="182"/>
      <c r="H55" s="182">
        <f t="shared" ref="H55" si="130">F55-G55</f>
        <v>0</v>
      </c>
      <c r="I55" s="182"/>
      <c r="J55" s="182">
        <f t="shared" ref="J55" si="131">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 t="shared" ref="AE55" si="132">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 t="shared" ref="AI55" si="133">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 t="shared" ref="AM55" si="134">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 t="shared" ref="AQ55" si="135">AN55+AO55+AP55</f>
        <v>0</v>
      </c>
      <c r="AR55" s="182">
        <f t="shared" ref="AR55" si="136">AE55+AI55+AM55+AQ55</f>
        <v>0</v>
      </c>
    </row>
    <row r="56" spans="2:44" x14ac:dyDescent="0.25">
      <c r="B56" s="180" t="s">
        <v>553</v>
      </c>
      <c r="C56" s="181" t="s">
        <v>554</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3"/>
        <v>0</v>
      </c>
      <c r="G56" s="182"/>
      <c r="H56" s="182">
        <f t="shared" si="114"/>
        <v>0</v>
      </c>
      <c r="I56" s="182"/>
      <c r="J56" s="182">
        <f t="shared" si="115"/>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16"/>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17"/>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18"/>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19"/>
        <v>0</v>
      </c>
      <c r="AR56" s="182">
        <f t="shared" si="120"/>
        <v>0</v>
      </c>
    </row>
    <row r="57" spans="2:44" x14ac:dyDescent="0.25">
      <c r="B57" s="180" t="s">
        <v>555</v>
      </c>
      <c r="C57" s="181" t="s">
        <v>525</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7">D57+E57</f>
        <v>0</v>
      </c>
      <c r="G57" s="182"/>
      <c r="H57" s="182">
        <f t="shared" ref="H57" si="138">F57-G57</f>
        <v>0</v>
      </c>
      <c r="I57" s="182"/>
      <c r="J57" s="182">
        <f t="shared" ref="J57" si="139">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 t="shared" ref="AE57" si="140">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 t="shared" ref="AI57" si="141">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 t="shared" ref="AM57" si="142">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 t="shared" ref="AQ57" si="143">AN57+AO57+AP57</f>
        <v>0</v>
      </c>
      <c r="AR57" s="182">
        <f t="shared" ref="AR57" si="144">AE57+AI57+AM57+AQ57</f>
        <v>0</v>
      </c>
    </row>
    <row r="58" spans="2:44" x14ac:dyDescent="0.25">
      <c r="B58" s="180" t="s">
        <v>556</v>
      </c>
      <c r="C58" s="181" t="s">
        <v>526</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3"/>
        <v>0</v>
      </c>
      <c r="G58" s="182"/>
      <c r="H58" s="182">
        <f t="shared" si="114"/>
        <v>0</v>
      </c>
      <c r="I58" s="182"/>
      <c r="J58" s="182">
        <f t="shared" si="115"/>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16"/>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17"/>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18"/>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19"/>
        <v>0</v>
      </c>
      <c r="AR58" s="182">
        <f t="shared" si="120"/>
        <v>0</v>
      </c>
    </row>
    <row r="59" spans="2:44" x14ac:dyDescent="0.25">
      <c r="B59" s="180" t="s">
        <v>557</v>
      </c>
      <c r="C59" s="181" t="s">
        <v>558</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5">D59+E59</f>
        <v>0</v>
      </c>
      <c r="G59" s="182"/>
      <c r="H59" s="182">
        <f t="shared" ref="H59" si="146">F59-G59</f>
        <v>0</v>
      </c>
      <c r="I59" s="182"/>
      <c r="J59" s="182">
        <f t="shared" ref="J59" si="147">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 t="shared" ref="AE59" si="148">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 t="shared" ref="AI59" si="149">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 t="shared" ref="AM59" si="150">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 t="shared" ref="AQ59" si="151">AN59+AO59+AP59</f>
        <v>0</v>
      </c>
      <c r="AR59" s="182">
        <f t="shared" ref="AR59" si="152">AE59+AI59+AM59+AQ59</f>
        <v>0</v>
      </c>
    </row>
    <row r="60" spans="2:44" x14ac:dyDescent="0.25">
      <c r="B60" s="180" t="s">
        <v>559</v>
      </c>
      <c r="C60" s="181" t="s">
        <v>560</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3"/>
        <v>0</v>
      </c>
      <c r="G60" s="182"/>
      <c r="H60" s="182">
        <f t="shared" si="114"/>
        <v>0</v>
      </c>
      <c r="I60" s="182"/>
      <c r="J60" s="182">
        <f t="shared" si="115"/>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16"/>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17"/>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18"/>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19"/>
        <v>0</v>
      </c>
      <c r="AR60" s="182">
        <f t="shared" si="120"/>
        <v>0</v>
      </c>
    </row>
    <row r="61" spans="2:44" x14ac:dyDescent="0.25">
      <c r="B61" s="180" t="s">
        <v>561</v>
      </c>
      <c r="C61" s="181" t="s">
        <v>533</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3">D61+E61</f>
        <v>0</v>
      </c>
      <c r="G61" s="182"/>
      <c r="H61" s="182">
        <f t="shared" ref="H61" si="154">F61-G61</f>
        <v>0</v>
      </c>
      <c r="I61" s="182"/>
      <c r="J61" s="182">
        <f t="shared" ref="J61" si="155">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 t="shared" ref="AE61" si="156">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 t="shared" ref="AI61" si="157">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 t="shared" ref="AM61" si="158">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 t="shared" ref="AQ61" si="159">AN61+AO61+AP61</f>
        <v>0</v>
      </c>
      <c r="AR61" s="182">
        <f t="shared" ref="AR61" si="160">AE61+AI61+AM61+AQ61</f>
        <v>0</v>
      </c>
    </row>
    <row r="62" spans="2:44" x14ac:dyDescent="0.25">
      <c r="B62" s="180" t="s">
        <v>562</v>
      </c>
      <c r="C62" s="181" t="s">
        <v>563</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3"/>
        <v>0</v>
      </c>
      <c r="G62" s="182"/>
      <c r="H62" s="182">
        <f t="shared" si="114"/>
        <v>0</v>
      </c>
      <c r="I62" s="182"/>
      <c r="J62" s="182">
        <f t="shared" si="115"/>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16"/>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17"/>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18"/>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19"/>
        <v>0</v>
      </c>
      <c r="AR62" s="182">
        <f t="shared" si="120"/>
        <v>0</v>
      </c>
    </row>
    <row r="63" spans="2:44" x14ac:dyDescent="0.25">
      <c r="B63" s="180" t="s">
        <v>263</v>
      </c>
      <c r="C63" s="181" t="s">
        <v>147</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3"/>
        <v>0</v>
      </c>
      <c r="G63" s="182"/>
      <c r="H63" s="182">
        <f t="shared" si="114"/>
        <v>0</v>
      </c>
      <c r="I63" s="182"/>
      <c r="J63" s="182">
        <f t="shared" si="115"/>
        <v>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16"/>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17"/>
        <v>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18"/>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19"/>
        <v>0</v>
      </c>
      <c r="AR63" s="182">
        <f t="shared" si="120"/>
        <v>0</v>
      </c>
    </row>
    <row r="64" spans="2:44" x14ac:dyDescent="0.25">
      <c r="B64" s="180" t="s">
        <v>564</v>
      </c>
      <c r="C64" s="181" t="s">
        <v>565</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744000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 t="shared" ref="F64" si="161">D64+E64</f>
        <v>744000</v>
      </c>
      <c r="G64" s="182"/>
      <c r="H64" s="182">
        <f t="shared" ref="H64" si="162">F64-G64</f>
        <v>744000</v>
      </c>
      <c r="I64" s="182"/>
      <c r="J64" s="182">
        <f t="shared" ref="J64" si="163">F64-I64</f>
        <v>744000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144000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330000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E64" s="182">
        <f t="shared" ref="AE64" si="164">AB64+AC64+AD64</f>
        <v>162000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I64" s="182">
        <f t="shared" ref="AI64" si="165">AF64+AG64+AH64</f>
        <v>432000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M64" s="182">
        <f t="shared" ref="AM64" si="166">AJ64+AK64+AL64</f>
        <v>90000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 t="shared" ref="AQ64" si="167">AN64+AO64+AP64</f>
        <v>60000</v>
      </c>
      <c r="AR64" s="182">
        <f t="shared" ref="AR64" si="168">AE64+AI64+AM64+AQ64</f>
        <v>744000</v>
      </c>
    </row>
    <row r="65" spans="2:44" x14ac:dyDescent="0.25">
      <c r="B65" s="180" t="s">
        <v>566</v>
      </c>
      <c r="C65" s="181" t="s">
        <v>567</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3"/>
        <v>0</v>
      </c>
      <c r="G65" s="182"/>
      <c r="H65" s="182">
        <f t="shared" si="114"/>
        <v>0</v>
      </c>
      <c r="I65" s="182"/>
      <c r="J65" s="182">
        <f t="shared" si="115"/>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16"/>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17"/>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18"/>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19"/>
        <v>0</v>
      </c>
      <c r="AR65" s="182">
        <f t="shared" si="120"/>
        <v>0</v>
      </c>
    </row>
    <row r="66" spans="2:44" x14ac:dyDescent="0.25">
      <c r="B66" s="180" t="s">
        <v>568</v>
      </c>
      <c r="C66" s="181" t="s">
        <v>569</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9">D66+E66</f>
        <v>0</v>
      </c>
      <c r="G66" s="182"/>
      <c r="H66" s="182">
        <f t="shared" ref="H66" si="170">F66-G66</f>
        <v>0</v>
      </c>
      <c r="I66" s="182"/>
      <c r="J66" s="182">
        <f t="shared" ref="J66" si="171">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 t="shared" ref="AE66" si="172">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 t="shared" ref="AI66" si="173">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 t="shared" ref="AM66" si="174">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 t="shared" ref="AQ66" si="175">AN66+AO66+AP66</f>
        <v>0</v>
      </c>
      <c r="AR66" s="182">
        <f t="shared" ref="AR66" si="176">AE66+AI66+AM66+AQ66</f>
        <v>0</v>
      </c>
    </row>
    <row r="67" spans="2:44" x14ac:dyDescent="0.25">
      <c r="B67" s="180" t="s">
        <v>570</v>
      </c>
      <c r="C67" s="181" t="s">
        <v>571</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3"/>
        <v>0</v>
      </c>
      <c r="G67" s="182"/>
      <c r="H67" s="182">
        <f t="shared" si="114"/>
        <v>0</v>
      </c>
      <c r="I67" s="182"/>
      <c r="J67" s="182">
        <f t="shared" si="115"/>
        <v>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16"/>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2">
        <f t="shared" si="117"/>
        <v>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18"/>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19"/>
        <v>0</v>
      </c>
      <c r="AR67" s="182">
        <f t="shared" si="120"/>
        <v>0</v>
      </c>
    </row>
    <row r="68" spans="2:44" x14ac:dyDescent="0.25">
      <c r="B68" s="180" t="s">
        <v>572</v>
      </c>
      <c r="C68" s="181" t="s">
        <v>573</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7">D68+E68</f>
        <v>0</v>
      </c>
      <c r="G68" s="182"/>
      <c r="H68" s="182">
        <f t="shared" ref="H68" si="178">F68-G68</f>
        <v>0</v>
      </c>
      <c r="I68" s="182"/>
      <c r="J68" s="182">
        <f t="shared" ref="J68" si="179">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 t="shared" ref="AE68" si="180">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 t="shared" ref="AI68" si="181">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 t="shared" ref="AM68" si="182">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 t="shared" ref="AQ68" si="183">AN68+AO68+AP68</f>
        <v>0</v>
      </c>
      <c r="AR68" s="182">
        <f t="shared" ref="AR68" si="184">AE68+AI68+AM68+AQ68</f>
        <v>0</v>
      </c>
    </row>
    <row r="69" spans="2:44" x14ac:dyDescent="0.25">
      <c r="B69" s="180" t="s">
        <v>574</v>
      </c>
      <c r="C69" s="181" t="s">
        <v>575</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3"/>
        <v>0</v>
      </c>
      <c r="G69" s="182"/>
      <c r="H69" s="182">
        <f t="shared" si="114"/>
        <v>0</v>
      </c>
      <c r="I69" s="182"/>
      <c r="J69" s="182">
        <f t="shared" si="115"/>
        <v>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16"/>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17"/>
        <v>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18"/>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19"/>
        <v>0</v>
      </c>
      <c r="AR69" s="182">
        <f t="shared" si="120"/>
        <v>0</v>
      </c>
    </row>
    <row r="70" spans="2:44" x14ac:dyDescent="0.25">
      <c r="B70" s="180" t="s">
        <v>576</v>
      </c>
      <c r="C70" s="181" t="s">
        <v>577</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5">D70+E70</f>
        <v>0</v>
      </c>
      <c r="G70" s="182"/>
      <c r="H70" s="182">
        <f t="shared" ref="H70" si="186">F70-G70</f>
        <v>0</v>
      </c>
      <c r="I70" s="182"/>
      <c r="J70" s="182">
        <f t="shared" ref="J70" si="187">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 t="shared" ref="AE70" si="188">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 t="shared" ref="AI70" si="189">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 t="shared" ref="AM70" si="190">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 t="shared" ref="AQ70" si="191">AN70+AO70+AP70</f>
        <v>0</v>
      </c>
      <c r="AR70" s="182">
        <f t="shared" ref="AR70" si="192">AE70+AI70+AM70+AQ70</f>
        <v>0</v>
      </c>
    </row>
    <row r="71" spans="2:44" x14ac:dyDescent="0.25">
      <c r="B71" s="180" t="s">
        <v>578</v>
      </c>
      <c r="C71" s="181" t="s">
        <v>579</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3">D71+E71</f>
        <v>0</v>
      </c>
      <c r="G71" s="182"/>
      <c r="H71" s="182">
        <f t="shared" ref="H71:H82" si="194">F71-G71</f>
        <v>0</v>
      </c>
      <c r="I71" s="182"/>
      <c r="J71" s="182">
        <f t="shared" ref="J71:J82" si="195">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196">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197">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198">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199">AN71+AO71+AP71</f>
        <v>0</v>
      </c>
      <c r="AR71" s="182">
        <f t="shared" ref="AR71:AR82" si="200">AE71+AI71+AM71+AQ71</f>
        <v>0</v>
      </c>
    </row>
    <row r="72" spans="2:44" x14ac:dyDescent="0.25">
      <c r="B72" s="180" t="s">
        <v>276</v>
      </c>
      <c r="C72" s="181" t="s">
        <v>160</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3"/>
        <v>0</v>
      </c>
      <c r="G72" s="182"/>
      <c r="H72" s="182">
        <f t="shared" si="194"/>
        <v>0</v>
      </c>
      <c r="I72" s="182"/>
      <c r="J72" s="182">
        <f t="shared" si="195"/>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196"/>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197"/>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198"/>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199"/>
        <v>0</v>
      </c>
      <c r="AR72" s="182">
        <f t="shared" si="200"/>
        <v>0</v>
      </c>
    </row>
    <row r="73" spans="2:44" x14ac:dyDescent="0.25">
      <c r="B73" s="180" t="s">
        <v>580</v>
      </c>
      <c r="C73" s="181" t="s">
        <v>581</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3"/>
        <v>0</v>
      </c>
      <c r="G73" s="182"/>
      <c r="H73" s="182">
        <f t="shared" si="194"/>
        <v>0</v>
      </c>
      <c r="I73" s="182"/>
      <c r="J73" s="182">
        <f t="shared" si="195"/>
        <v>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196"/>
        <v>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197"/>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198"/>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199"/>
        <v>0</v>
      </c>
      <c r="AR73" s="182">
        <f t="shared" si="200"/>
        <v>0</v>
      </c>
    </row>
    <row r="74" spans="2:44" x14ac:dyDescent="0.25">
      <c r="B74" s="180" t="s">
        <v>582</v>
      </c>
      <c r="C74" s="181" t="s">
        <v>583</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3"/>
        <v>0</v>
      </c>
      <c r="G74" s="182"/>
      <c r="H74" s="182">
        <f t="shared" si="194"/>
        <v>0</v>
      </c>
      <c r="I74" s="182"/>
      <c r="J74" s="182">
        <f t="shared" si="195"/>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196"/>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197"/>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198"/>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199"/>
        <v>0</v>
      </c>
      <c r="AR74" s="182">
        <f t="shared" si="200"/>
        <v>0</v>
      </c>
    </row>
    <row r="75" spans="2:44" x14ac:dyDescent="0.25">
      <c r="B75" s="180" t="s">
        <v>584</v>
      </c>
      <c r="C75" s="181" t="s">
        <v>585</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3"/>
        <v>0</v>
      </c>
      <c r="G75" s="182"/>
      <c r="H75" s="182">
        <f t="shared" si="194"/>
        <v>0</v>
      </c>
      <c r="I75" s="182"/>
      <c r="J75" s="182">
        <f t="shared" si="195"/>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196"/>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197"/>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198"/>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199"/>
        <v>0</v>
      </c>
      <c r="AR75" s="182">
        <f t="shared" si="200"/>
        <v>0</v>
      </c>
    </row>
    <row r="76" spans="2:44" x14ac:dyDescent="0.25">
      <c r="B76" s="180" t="s">
        <v>586</v>
      </c>
      <c r="C76" s="181" t="s">
        <v>587</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3"/>
        <v>0</v>
      </c>
      <c r="G76" s="182"/>
      <c r="H76" s="182">
        <f t="shared" si="194"/>
        <v>0</v>
      </c>
      <c r="I76" s="182"/>
      <c r="J76" s="182">
        <f t="shared" si="195"/>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196"/>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197"/>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198"/>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199"/>
        <v>0</v>
      </c>
      <c r="AR76" s="182">
        <f t="shared" si="200"/>
        <v>0</v>
      </c>
    </row>
    <row r="77" spans="2:44" x14ac:dyDescent="0.25">
      <c r="B77" s="180" t="s">
        <v>588</v>
      </c>
      <c r="C77" s="181" t="s">
        <v>589</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3"/>
        <v>0</v>
      </c>
      <c r="G77" s="182"/>
      <c r="H77" s="182">
        <f t="shared" si="194"/>
        <v>0</v>
      </c>
      <c r="I77" s="182"/>
      <c r="J77" s="182">
        <f t="shared" si="195"/>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196"/>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197"/>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198"/>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199"/>
        <v>0</v>
      </c>
      <c r="AR77" s="182">
        <f t="shared" si="200"/>
        <v>0</v>
      </c>
    </row>
    <row r="78" spans="2:44" x14ac:dyDescent="0.25">
      <c r="B78" s="180" t="s">
        <v>590</v>
      </c>
      <c r="C78" s="181" t="s">
        <v>591</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3"/>
        <v>0</v>
      </c>
      <c r="G78" s="182"/>
      <c r="H78" s="182">
        <f t="shared" si="194"/>
        <v>0</v>
      </c>
      <c r="I78" s="182"/>
      <c r="J78" s="182">
        <f t="shared" si="195"/>
        <v>0</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2">
        <f t="shared" si="196"/>
        <v>0</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2">
        <f t="shared" si="197"/>
        <v>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198"/>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199"/>
        <v>0</v>
      </c>
      <c r="AR78" s="182">
        <f t="shared" si="200"/>
        <v>0</v>
      </c>
    </row>
    <row r="79" spans="2:44" x14ac:dyDescent="0.25">
      <c r="B79" s="180" t="s">
        <v>592</v>
      </c>
      <c r="C79" s="181" t="s">
        <v>593</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3"/>
        <v>0</v>
      </c>
      <c r="G79" s="182"/>
      <c r="H79" s="182">
        <f t="shared" si="194"/>
        <v>0</v>
      </c>
      <c r="I79" s="182"/>
      <c r="J79" s="182">
        <f t="shared" si="195"/>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196"/>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197"/>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198"/>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199"/>
        <v>0</v>
      </c>
      <c r="AR79" s="182">
        <f t="shared" si="200"/>
        <v>0</v>
      </c>
    </row>
    <row r="80" spans="2:44" x14ac:dyDescent="0.25">
      <c r="B80" s="180" t="s">
        <v>594</v>
      </c>
      <c r="C80" s="181" t="s">
        <v>595</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3"/>
        <v>0</v>
      </c>
      <c r="G80" s="182"/>
      <c r="H80" s="182">
        <f t="shared" si="194"/>
        <v>0</v>
      </c>
      <c r="I80" s="182"/>
      <c r="J80" s="182">
        <f t="shared" si="195"/>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196"/>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197"/>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198"/>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199"/>
        <v>0</v>
      </c>
      <c r="AR80" s="182">
        <f t="shared" si="200"/>
        <v>0</v>
      </c>
    </row>
    <row r="81" spans="2:44" x14ac:dyDescent="0.25">
      <c r="B81" s="180" t="s">
        <v>596</v>
      </c>
      <c r="C81" s="181" t="s">
        <v>597</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3"/>
        <v>0</v>
      </c>
      <c r="G81" s="182"/>
      <c r="H81" s="182">
        <f t="shared" si="194"/>
        <v>0</v>
      </c>
      <c r="I81" s="182"/>
      <c r="J81" s="182">
        <f t="shared" si="195"/>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196"/>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197"/>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198"/>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199"/>
        <v>0</v>
      </c>
      <c r="AR81" s="182">
        <f t="shared" si="200"/>
        <v>0</v>
      </c>
    </row>
    <row r="82" spans="2:44" x14ac:dyDescent="0.25">
      <c r="B82" s="180" t="s">
        <v>598</v>
      </c>
      <c r="C82" s="181" t="s">
        <v>599</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3"/>
        <v>0</v>
      </c>
      <c r="G82" s="182"/>
      <c r="H82" s="182">
        <f t="shared" si="194"/>
        <v>0</v>
      </c>
      <c r="I82" s="182"/>
      <c r="J82" s="182">
        <f t="shared" si="195"/>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196"/>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197"/>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198"/>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199"/>
        <v>0</v>
      </c>
      <c r="AR82" s="182">
        <f t="shared" si="200"/>
        <v>0</v>
      </c>
    </row>
    <row r="83" spans="2:44" x14ac:dyDescent="0.25">
      <c r="B83" s="189" t="s">
        <v>264</v>
      </c>
      <c r="C83" s="190" t="s">
        <v>148</v>
      </c>
      <c r="D83" s="191">
        <f>SUM(D84:D88)</f>
        <v>0</v>
      </c>
      <c r="E83" s="191">
        <f>SUM(E84:E88)</f>
        <v>0</v>
      </c>
      <c r="F83" s="191">
        <f t="shared" si="0"/>
        <v>0</v>
      </c>
      <c r="G83" s="191">
        <f>SUM(G84:G88)</f>
        <v>0</v>
      </c>
      <c r="H83" s="191">
        <f t="shared" si="4"/>
        <v>0</v>
      </c>
      <c r="I83" s="191">
        <f>SUM(I84:I88)</f>
        <v>0</v>
      </c>
      <c r="J83" s="191">
        <f t="shared" si="5"/>
        <v>0</v>
      </c>
      <c r="K83" s="191">
        <f t="shared" ref="K83:AD83" si="201">SUM(K84:K88)</f>
        <v>0</v>
      </c>
      <c r="L83" s="191">
        <f t="shared" si="201"/>
        <v>0</v>
      </c>
      <c r="M83" s="191">
        <f t="shared" si="201"/>
        <v>0</v>
      </c>
      <c r="N83" s="191">
        <f t="shared" si="201"/>
        <v>0</v>
      </c>
      <c r="O83" s="191">
        <f t="shared" si="201"/>
        <v>0</v>
      </c>
      <c r="P83" s="191">
        <f t="shared" ref="P83:Q83" si="202">SUM(P84:P88)</f>
        <v>0</v>
      </c>
      <c r="Q83" s="191">
        <f t="shared" si="202"/>
        <v>0</v>
      </c>
      <c r="R83" s="191">
        <f t="shared" si="201"/>
        <v>0</v>
      </c>
      <c r="S83" s="191">
        <f t="shared" si="201"/>
        <v>0</v>
      </c>
      <c r="T83" s="191">
        <f t="shared" ref="T83" si="203">SUM(T84:T88)</f>
        <v>0</v>
      </c>
      <c r="U83" s="191">
        <f t="shared" si="201"/>
        <v>0</v>
      </c>
      <c r="V83" s="191">
        <f t="shared" si="201"/>
        <v>0</v>
      </c>
      <c r="W83" s="191">
        <f t="shared" ref="W83" si="204">SUM(W84:W88)</f>
        <v>0</v>
      </c>
      <c r="X83" s="191">
        <f t="shared" si="201"/>
        <v>0</v>
      </c>
      <c r="Y83" s="191">
        <f t="shared" ref="Y83:Z83" si="205">SUM(Y84:Y88)</f>
        <v>0</v>
      </c>
      <c r="Z83" s="191">
        <f t="shared" si="205"/>
        <v>0</v>
      </c>
      <c r="AA83" s="191">
        <f t="shared" si="201"/>
        <v>0</v>
      </c>
      <c r="AB83" s="191">
        <f t="shared" si="201"/>
        <v>0</v>
      </c>
      <c r="AC83" s="191">
        <f t="shared" si="201"/>
        <v>0</v>
      </c>
      <c r="AD83" s="191">
        <f t="shared" si="201"/>
        <v>0</v>
      </c>
      <c r="AE83" s="191">
        <f t="shared" si="9"/>
        <v>0</v>
      </c>
      <c r="AF83" s="191">
        <f>SUM(AF84:AF88)</f>
        <v>0</v>
      </c>
      <c r="AG83" s="191">
        <f>SUM(AG84:AG88)</f>
        <v>0</v>
      </c>
      <c r="AH83" s="191">
        <f>SUM(AH84:AH88)</f>
        <v>0</v>
      </c>
      <c r="AI83" s="191">
        <f t="shared" si="10"/>
        <v>0</v>
      </c>
      <c r="AJ83" s="191">
        <f>SUM(AJ84:AJ88)</f>
        <v>0</v>
      </c>
      <c r="AK83" s="191">
        <f>SUM(AK84:AK88)</f>
        <v>0</v>
      </c>
      <c r="AL83" s="191">
        <f>SUM(AL84:AL88)</f>
        <v>0</v>
      </c>
      <c r="AM83" s="191">
        <f t="shared" si="11"/>
        <v>0</v>
      </c>
      <c r="AN83" s="191">
        <f>SUM(AN84:AN88)</f>
        <v>0</v>
      </c>
      <c r="AO83" s="191">
        <f>SUM(AO84:AO88)</f>
        <v>0</v>
      </c>
      <c r="AP83" s="191">
        <f>SUM(AP84:AP88)</f>
        <v>0</v>
      </c>
      <c r="AQ83" s="191">
        <f t="shared" si="12"/>
        <v>0</v>
      </c>
      <c r="AR83" s="191">
        <f t="shared" si="13"/>
        <v>0</v>
      </c>
    </row>
    <row r="84" spans="2:44" x14ac:dyDescent="0.25">
      <c r="B84" s="180" t="s">
        <v>265</v>
      </c>
      <c r="C84" s="181" t="s">
        <v>149</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4"/>
        <v>0</v>
      </c>
      <c r="I84" s="182"/>
      <c r="J84" s="182">
        <f t="shared" si="5"/>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9"/>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10"/>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11"/>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12"/>
        <v>0</v>
      </c>
      <c r="AR84" s="182">
        <f t="shared" si="13"/>
        <v>0</v>
      </c>
    </row>
    <row r="85" spans="2:44" x14ac:dyDescent="0.25">
      <c r="B85" s="180" t="s">
        <v>600</v>
      </c>
      <c r="C85" s="181" t="s">
        <v>601</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6">D85+E85</f>
        <v>0</v>
      </c>
      <c r="G85" s="182"/>
      <c r="H85" s="182">
        <f t="shared" ref="H85:H88" si="207">F85-G85</f>
        <v>0</v>
      </c>
      <c r="I85" s="182"/>
      <c r="J85" s="182">
        <f t="shared" ref="J85:J88" si="208">F85-I85</f>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ref="AE85:AE88" si="209">AB85+AC85+AD85</f>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ref="AI85:AI88" si="210">AF85+AG85+AH85</f>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ref="AM85:AM88" si="211">AJ85+AK85+AL85</f>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ref="AQ85:AQ88" si="212">AN85+AO85+AP85</f>
        <v>0</v>
      </c>
      <c r="AR85" s="182">
        <f t="shared" ref="AR85:AR88" si="213">AE85+AI85+AM85+AQ85</f>
        <v>0</v>
      </c>
    </row>
    <row r="86" spans="2:44" x14ac:dyDescent="0.25">
      <c r="B86" s="180" t="s">
        <v>266</v>
      </c>
      <c r="C86" s="181" t="s">
        <v>150</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6"/>
        <v>0</v>
      </c>
      <c r="G86" s="182"/>
      <c r="H86" s="182">
        <f t="shared" si="207"/>
        <v>0</v>
      </c>
      <c r="I86" s="182"/>
      <c r="J86" s="182">
        <f t="shared" si="208"/>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209"/>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210"/>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211"/>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212"/>
        <v>0</v>
      </c>
      <c r="AR86" s="182">
        <f t="shared" si="213"/>
        <v>0</v>
      </c>
    </row>
    <row r="87" spans="2:44" x14ac:dyDescent="0.25">
      <c r="B87" s="180" t="s">
        <v>602</v>
      </c>
      <c r="C87" s="181" t="s">
        <v>603</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4">D87+E87</f>
        <v>0</v>
      </c>
      <c r="G87" s="182"/>
      <c r="H87" s="182">
        <f t="shared" ref="H87" si="215">F87-G87</f>
        <v>0</v>
      </c>
      <c r="I87" s="182"/>
      <c r="J87" s="182">
        <f t="shared" ref="J87" si="216">F87-I87</f>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ref="AE87" si="217">AB87+AC87+AD87</f>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ref="AI87" si="218">AF87+AG87+AH87</f>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ref="AM87" si="219">AJ87+AK87+AL87</f>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ref="AQ87" si="220">AN87+AO87+AP87</f>
        <v>0</v>
      </c>
      <c r="AR87" s="182">
        <f t="shared" ref="AR87" si="221">AE87+AI87+AM87+AQ87</f>
        <v>0</v>
      </c>
    </row>
    <row r="88" spans="2:44" x14ac:dyDescent="0.25">
      <c r="B88" s="180" t="s">
        <v>604</v>
      </c>
      <c r="C88" s="181" t="s">
        <v>605</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6"/>
        <v>0</v>
      </c>
      <c r="G88" s="182"/>
      <c r="H88" s="182">
        <f t="shared" si="207"/>
        <v>0</v>
      </c>
      <c r="I88" s="182"/>
      <c r="J88" s="182">
        <f t="shared" si="208"/>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209"/>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210"/>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211"/>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212"/>
        <v>0</v>
      </c>
      <c r="AR88" s="182">
        <f t="shared" si="213"/>
        <v>0</v>
      </c>
    </row>
    <row r="89" spans="2:44" x14ac:dyDescent="0.25">
      <c r="B89" s="189" t="s">
        <v>267</v>
      </c>
      <c r="C89" s="190" t="s">
        <v>151</v>
      </c>
      <c r="D89" s="191">
        <f>SUM(D90:D95)</f>
        <v>0</v>
      </c>
      <c r="E89" s="191">
        <f>SUM(E90:E95)</f>
        <v>0</v>
      </c>
      <c r="F89" s="191">
        <f t="shared" si="0"/>
        <v>0</v>
      </c>
      <c r="G89" s="191">
        <f t="shared" ref="G89:I89" si="222">SUM(G90:G95)</f>
        <v>0</v>
      </c>
      <c r="H89" s="191">
        <f t="shared" si="4"/>
        <v>0</v>
      </c>
      <c r="I89" s="191">
        <f t="shared" si="222"/>
        <v>0</v>
      </c>
      <c r="J89" s="191">
        <f t="shared" si="5"/>
        <v>0</v>
      </c>
      <c r="K89" s="191">
        <f t="shared" ref="K89:AP89" si="223">SUM(K90:K95)</f>
        <v>0</v>
      </c>
      <c r="L89" s="191">
        <f t="shared" si="223"/>
        <v>0</v>
      </c>
      <c r="M89" s="191">
        <f t="shared" si="223"/>
        <v>0</v>
      </c>
      <c r="N89" s="191">
        <f t="shared" si="223"/>
        <v>0</v>
      </c>
      <c r="O89" s="191">
        <f t="shared" si="223"/>
        <v>0</v>
      </c>
      <c r="P89" s="191">
        <f t="shared" ref="P89:Q89" si="224">SUM(P90:P95)</f>
        <v>0</v>
      </c>
      <c r="Q89" s="191">
        <f t="shared" si="224"/>
        <v>0</v>
      </c>
      <c r="R89" s="191">
        <f t="shared" si="223"/>
        <v>0</v>
      </c>
      <c r="S89" s="191">
        <f t="shared" si="223"/>
        <v>0</v>
      </c>
      <c r="T89" s="191">
        <f t="shared" ref="T89" si="225">SUM(T90:T95)</f>
        <v>0</v>
      </c>
      <c r="U89" s="191">
        <f t="shared" si="223"/>
        <v>0</v>
      </c>
      <c r="V89" s="191">
        <f t="shared" si="223"/>
        <v>0</v>
      </c>
      <c r="W89" s="191">
        <f t="shared" ref="W89" si="226">SUM(W90:W95)</f>
        <v>0</v>
      </c>
      <c r="X89" s="191">
        <f t="shared" si="223"/>
        <v>0</v>
      </c>
      <c r="Y89" s="191">
        <f t="shared" ref="Y89:Z89" si="227">SUM(Y90:Y95)</f>
        <v>0</v>
      </c>
      <c r="Z89" s="191">
        <f t="shared" si="227"/>
        <v>0</v>
      </c>
      <c r="AA89" s="191">
        <f t="shared" si="223"/>
        <v>0</v>
      </c>
      <c r="AB89" s="191">
        <f t="shared" si="223"/>
        <v>0</v>
      </c>
      <c r="AC89" s="191">
        <f t="shared" si="223"/>
        <v>0</v>
      </c>
      <c r="AD89" s="191">
        <f t="shared" si="223"/>
        <v>0</v>
      </c>
      <c r="AE89" s="191">
        <f t="shared" si="9"/>
        <v>0</v>
      </c>
      <c r="AF89" s="191">
        <f t="shared" si="223"/>
        <v>0</v>
      </c>
      <c r="AG89" s="191">
        <f t="shared" si="223"/>
        <v>0</v>
      </c>
      <c r="AH89" s="191">
        <f t="shared" si="223"/>
        <v>0</v>
      </c>
      <c r="AI89" s="191">
        <f t="shared" si="10"/>
        <v>0</v>
      </c>
      <c r="AJ89" s="191">
        <f t="shared" si="223"/>
        <v>0</v>
      </c>
      <c r="AK89" s="191">
        <f t="shared" si="223"/>
        <v>0</v>
      </c>
      <c r="AL89" s="191">
        <f t="shared" si="223"/>
        <v>0</v>
      </c>
      <c r="AM89" s="191">
        <f t="shared" si="11"/>
        <v>0</v>
      </c>
      <c r="AN89" s="191">
        <f t="shared" si="223"/>
        <v>0</v>
      </c>
      <c r="AO89" s="191">
        <f t="shared" si="223"/>
        <v>0</v>
      </c>
      <c r="AP89" s="191">
        <f t="shared" si="223"/>
        <v>0</v>
      </c>
      <c r="AQ89" s="191">
        <f t="shared" si="12"/>
        <v>0</v>
      </c>
      <c r="AR89" s="191">
        <f t="shared" si="13"/>
        <v>0</v>
      </c>
    </row>
    <row r="90" spans="2:44" x14ac:dyDescent="0.25">
      <c r="B90" s="180" t="s">
        <v>268</v>
      </c>
      <c r="C90" s="181" t="s">
        <v>152</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8">D90+E90</f>
        <v>0</v>
      </c>
      <c r="G90" s="182"/>
      <c r="H90" s="182">
        <f t="shared" ref="H90:H95" si="229">F90-G90</f>
        <v>0</v>
      </c>
      <c r="I90" s="182"/>
      <c r="J90" s="182">
        <f t="shared" ref="J90:J95" si="230">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231">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232">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233">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234">AN90+AO90+AP90</f>
        <v>0</v>
      </c>
      <c r="AR90" s="182">
        <f t="shared" ref="AR90:AR95" si="235">AE90+AI90+AM90+AQ90</f>
        <v>0</v>
      </c>
    </row>
    <row r="91" spans="2:44" x14ac:dyDescent="0.25">
      <c r="B91" s="180" t="s">
        <v>606</v>
      </c>
      <c r="C91" s="181" t="s">
        <v>607</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8"/>
        <v>0</v>
      </c>
      <c r="G91" s="182"/>
      <c r="H91" s="182">
        <f t="shared" si="229"/>
        <v>0</v>
      </c>
      <c r="I91" s="182"/>
      <c r="J91" s="182">
        <f t="shared" si="230"/>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231"/>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232"/>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233"/>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234"/>
        <v>0</v>
      </c>
      <c r="AR91" s="182">
        <f t="shared" si="235"/>
        <v>0</v>
      </c>
    </row>
    <row r="92" spans="2:44" x14ac:dyDescent="0.25">
      <c r="B92" s="180" t="s">
        <v>269</v>
      </c>
      <c r="C92" s="181" t="s">
        <v>153</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6">D92+E92</f>
        <v>0</v>
      </c>
      <c r="G92" s="182"/>
      <c r="H92" s="182">
        <f t="shared" ref="H92:H93" si="237">F92-G92</f>
        <v>0</v>
      </c>
      <c r="I92" s="182"/>
      <c r="J92" s="182">
        <f t="shared" ref="J92:J93" si="238">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 t="shared" ref="AE92:AE93" si="239">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 t="shared" ref="AI92:AI93" si="240">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 t="shared" ref="AM92:AM93" si="241">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 t="shared" ref="AQ92:AQ93" si="242">AN92+AO92+AP92</f>
        <v>0</v>
      </c>
      <c r="AR92" s="182">
        <f t="shared" ref="AR92:AR93" si="243">AE92+AI92+AM92+AQ92</f>
        <v>0</v>
      </c>
    </row>
    <row r="93" spans="2:44" x14ac:dyDescent="0.25">
      <c r="B93" s="180" t="s">
        <v>608</v>
      </c>
      <c r="C93" s="181" t="s">
        <v>609</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6"/>
        <v>0</v>
      </c>
      <c r="G93" s="182"/>
      <c r="H93" s="182">
        <f t="shared" si="237"/>
        <v>0</v>
      </c>
      <c r="I93" s="182"/>
      <c r="J93" s="182">
        <f t="shared" si="238"/>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 t="shared" si="239"/>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 t="shared" si="240"/>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 t="shared" si="241"/>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 t="shared" si="242"/>
        <v>0</v>
      </c>
      <c r="AR93" s="182">
        <f t="shared" si="243"/>
        <v>0</v>
      </c>
    </row>
    <row r="94" spans="2:44" x14ac:dyDescent="0.25">
      <c r="B94" s="180" t="s">
        <v>610</v>
      </c>
      <c r="C94" s="181" t="s">
        <v>611</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44">D94+E94</f>
        <v>0</v>
      </c>
      <c r="G94" s="182"/>
      <c r="H94" s="182">
        <f t="shared" ref="H94" si="245">F94-G94</f>
        <v>0</v>
      </c>
      <c r="I94" s="182"/>
      <c r="J94" s="182">
        <f t="shared" ref="J94" si="246">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 t="shared" ref="AE94" si="247">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 t="shared" ref="AI94" si="248">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 t="shared" ref="AM94" si="249">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 t="shared" ref="AQ94" si="250">AN94+AO94+AP94</f>
        <v>0</v>
      </c>
      <c r="AR94" s="182">
        <f t="shared" ref="AR94" si="251">AE94+AI94+AM94+AQ94</f>
        <v>0</v>
      </c>
    </row>
    <row r="95" spans="2:44" x14ac:dyDescent="0.25">
      <c r="B95" s="180" t="s">
        <v>612</v>
      </c>
      <c r="C95" s="181" t="s">
        <v>613</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8"/>
        <v>0</v>
      </c>
      <c r="G95" s="182"/>
      <c r="H95" s="182">
        <f t="shared" si="229"/>
        <v>0</v>
      </c>
      <c r="I95" s="182"/>
      <c r="J95" s="182">
        <f t="shared" si="230"/>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231"/>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232"/>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233"/>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234"/>
        <v>0</v>
      </c>
      <c r="AR95" s="182">
        <f t="shared" si="235"/>
        <v>0</v>
      </c>
    </row>
    <row r="96" spans="2:44" x14ac:dyDescent="0.25">
      <c r="B96" s="189" t="s">
        <v>270</v>
      </c>
      <c r="C96" s="190" t="s">
        <v>154</v>
      </c>
      <c r="D96" s="191">
        <f>SUM(D97:D105)</f>
        <v>0</v>
      </c>
      <c r="E96" s="191">
        <f>SUM(E97:E105)</f>
        <v>0</v>
      </c>
      <c r="F96" s="191">
        <f t="shared" si="0"/>
        <v>0</v>
      </c>
      <c r="G96" s="191">
        <f>SUM(G97:G105)</f>
        <v>0</v>
      </c>
      <c r="H96" s="191">
        <f t="shared" si="4"/>
        <v>0</v>
      </c>
      <c r="I96" s="191">
        <f>SUM(I97:I105)</f>
        <v>0</v>
      </c>
      <c r="J96" s="191">
        <f t="shared" si="5"/>
        <v>0</v>
      </c>
      <c r="K96" s="191">
        <f t="shared" ref="K96:AD96" si="252">SUM(K97:K105)</f>
        <v>0</v>
      </c>
      <c r="L96" s="191">
        <f t="shared" si="252"/>
        <v>0</v>
      </c>
      <c r="M96" s="191">
        <f t="shared" si="252"/>
        <v>0</v>
      </c>
      <c r="N96" s="191">
        <f t="shared" si="252"/>
        <v>0</v>
      </c>
      <c r="O96" s="191">
        <f t="shared" si="252"/>
        <v>0</v>
      </c>
      <c r="P96" s="191">
        <f t="shared" ref="P96:Q96" si="253">SUM(P97:P105)</f>
        <v>0</v>
      </c>
      <c r="Q96" s="191">
        <f t="shared" si="253"/>
        <v>0</v>
      </c>
      <c r="R96" s="191">
        <f t="shared" si="252"/>
        <v>0</v>
      </c>
      <c r="S96" s="191">
        <f t="shared" si="252"/>
        <v>0</v>
      </c>
      <c r="T96" s="191">
        <f t="shared" ref="T96" si="254">SUM(T97:T105)</f>
        <v>0</v>
      </c>
      <c r="U96" s="191">
        <f t="shared" si="252"/>
        <v>0</v>
      </c>
      <c r="V96" s="191">
        <f t="shared" si="252"/>
        <v>0</v>
      </c>
      <c r="W96" s="191">
        <f t="shared" ref="W96" si="255">SUM(W97:W105)</f>
        <v>0</v>
      </c>
      <c r="X96" s="191">
        <f t="shared" si="252"/>
        <v>0</v>
      </c>
      <c r="Y96" s="191">
        <f t="shared" ref="Y96:Z96" si="256">SUM(Y97:Y105)</f>
        <v>0</v>
      </c>
      <c r="Z96" s="191">
        <f t="shared" si="256"/>
        <v>0</v>
      </c>
      <c r="AA96" s="191">
        <f t="shared" si="252"/>
        <v>0</v>
      </c>
      <c r="AB96" s="191">
        <f t="shared" si="252"/>
        <v>0</v>
      </c>
      <c r="AC96" s="191">
        <f t="shared" si="252"/>
        <v>0</v>
      </c>
      <c r="AD96" s="191">
        <f t="shared" si="252"/>
        <v>0</v>
      </c>
      <c r="AE96" s="191">
        <f t="shared" si="9"/>
        <v>0</v>
      </c>
      <c r="AF96" s="191">
        <f>SUM(AF97:AF105)</f>
        <v>0</v>
      </c>
      <c r="AG96" s="191">
        <f>SUM(AG97:AG105)</f>
        <v>0</v>
      </c>
      <c r="AH96" s="191">
        <f>SUM(AH97:AH105)</f>
        <v>0</v>
      </c>
      <c r="AI96" s="191">
        <f t="shared" si="10"/>
        <v>0</v>
      </c>
      <c r="AJ96" s="191">
        <f>SUM(AJ97:AJ105)</f>
        <v>0</v>
      </c>
      <c r="AK96" s="191">
        <f>SUM(AK97:AK105)</f>
        <v>0</v>
      </c>
      <c r="AL96" s="191">
        <f>SUM(AL97:AL105)</f>
        <v>0</v>
      </c>
      <c r="AM96" s="191">
        <f t="shared" si="11"/>
        <v>0</v>
      </c>
      <c r="AN96" s="191">
        <f>SUM(AN97:AN105)</f>
        <v>0</v>
      </c>
      <c r="AO96" s="191">
        <f>SUM(AO97:AO105)</f>
        <v>0</v>
      </c>
      <c r="AP96" s="191">
        <f>SUM(AP97:AP105)</f>
        <v>0</v>
      </c>
      <c r="AQ96" s="191">
        <f t="shared" si="12"/>
        <v>0</v>
      </c>
      <c r="AR96" s="191">
        <f t="shared" si="13"/>
        <v>0</v>
      </c>
    </row>
    <row r="97" spans="2:44" x14ac:dyDescent="0.25">
      <c r="B97" s="180" t="s">
        <v>618</v>
      </c>
      <c r="C97" s="181" t="s">
        <v>619</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AB97+AC97+AD97</f>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AF97+AG97+AH97</f>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AJ97+AK97+AL97</f>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AN97+AO97+AP97</f>
        <v>0</v>
      </c>
      <c r="AR97" s="182">
        <f>AE97+AI97+AM97+AQ97</f>
        <v>0</v>
      </c>
    </row>
    <row r="98" spans="2:44" x14ac:dyDescent="0.25">
      <c r="B98" s="180" t="s">
        <v>620</v>
      </c>
      <c r="C98" s="181" t="s">
        <v>621</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7">D98+E98</f>
        <v>0</v>
      </c>
      <c r="G98" s="182"/>
      <c r="H98" s="182">
        <f t="shared" ref="H98" si="258">F98-G98</f>
        <v>0</v>
      </c>
      <c r="I98" s="182"/>
      <c r="J98" s="182">
        <f t="shared" ref="J98" si="259">F98-I98</f>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ref="AE98" si="260">AB98+AC98+AD98</f>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ref="AI98" si="261">AF98+AG98+AH98</f>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ref="AM98" si="262">AJ98+AK98+AL98</f>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ref="AQ98" si="263">AN98+AO98+AP98</f>
        <v>0</v>
      </c>
      <c r="AR98" s="182">
        <f t="shared" ref="AR98" si="264">AE98+AI98+AM98+AQ98</f>
        <v>0</v>
      </c>
    </row>
    <row r="99" spans="2:44" x14ac:dyDescent="0.25">
      <c r="B99" s="180" t="s">
        <v>271</v>
      </c>
      <c r="C99" s="181" t="s">
        <v>155</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65">D99+E99</f>
        <v>0</v>
      </c>
      <c r="G99" s="182"/>
      <c r="H99" s="182">
        <f t="shared" ref="H99" si="266">F99-G99</f>
        <v>0</v>
      </c>
      <c r="I99" s="182"/>
      <c r="J99" s="182">
        <f t="shared" ref="J99" si="267">F99-I99</f>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ref="AE99" si="268">AB99+AC99+AD99</f>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ref="AI99" si="269">AF99+AG99+AH99</f>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ref="AM99" si="270">AJ99+AK99+AL99</f>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ref="AQ99" si="271">AN99+AO99+AP99</f>
        <v>0</v>
      </c>
      <c r="AR99" s="182">
        <f t="shared" ref="AR99" si="272">AE99+AI99+AM99+AQ99</f>
        <v>0</v>
      </c>
    </row>
    <row r="100" spans="2:44" x14ac:dyDescent="0.25">
      <c r="B100" s="180" t="s">
        <v>614</v>
      </c>
      <c r="C100" s="181" t="s">
        <v>615</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73">D100+E100</f>
        <v>0</v>
      </c>
      <c r="G100" s="182"/>
      <c r="H100" s="182">
        <f t="shared" ref="H100:H105" si="274">F100-G100</f>
        <v>0</v>
      </c>
      <c r="I100" s="182"/>
      <c r="J100" s="182">
        <f t="shared" ref="J100:J105" si="275">F100-I100</f>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ref="AE100:AE105" si="276">AB100+AC100+AD100</f>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ref="AI100:AI105" si="277">AF100+AG100+AH100</f>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ref="AM100:AM105" si="278">AJ100+AK100+AL100</f>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ref="AQ100:AQ105" si="279">AN100+AO100+AP100</f>
        <v>0</v>
      </c>
      <c r="AR100" s="182">
        <f t="shared" ref="AR100:AR105" si="280">AE100+AI100+AM100+AQ100</f>
        <v>0</v>
      </c>
    </row>
    <row r="101" spans="2:44" x14ac:dyDescent="0.25">
      <c r="B101" s="180" t="s">
        <v>616</v>
      </c>
      <c r="C101" s="181" t="s">
        <v>617</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81">D101+E101</f>
        <v>0</v>
      </c>
      <c r="G101" s="182"/>
      <c r="H101" s="182">
        <f t="shared" ref="H101:H102" si="282">F101-G101</f>
        <v>0</v>
      </c>
      <c r="I101" s="182"/>
      <c r="J101" s="182">
        <f t="shared" ref="J101:J102" si="283">F101-I101</f>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ref="AE101:AE102" si="284">AB101+AC101+AD101</f>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ref="AI101:AI102" si="285">AF101+AG101+AH101</f>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ref="AM101:AM102" si="286">AJ101+AK101+AL101</f>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ref="AQ101:AQ102" si="287">AN101+AO101+AP101</f>
        <v>0</v>
      </c>
      <c r="AR101" s="182">
        <f t="shared" ref="AR101:AR102" si="288">AE101+AI101+AM101+AQ101</f>
        <v>0</v>
      </c>
    </row>
    <row r="102" spans="2:44" x14ac:dyDescent="0.25">
      <c r="B102" s="180" t="s">
        <v>272</v>
      </c>
      <c r="C102" s="181" t="s">
        <v>156</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81"/>
        <v>0</v>
      </c>
      <c r="G102" s="182"/>
      <c r="H102" s="182">
        <f t="shared" si="282"/>
        <v>0</v>
      </c>
      <c r="I102" s="182"/>
      <c r="J102" s="182">
        <f t="shared" si="283"/>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284"/>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285"/>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286"/>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287"/>
        <v>0</v>
      </c>
      <c r="AR102" s="182">
        <f t="shared" si="288"/>
        <v>0</v>
      </c>
    </row>
    <row r="103" spans="2:44" x14ac:dyDescent="0.25">
      <c r="B103" s="180" t="s">
        <v>622</v>
      </c>
      <c r="C103" s="181" t="s">
        <v>619</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AB103+AC103+AD103</f>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AF103+AG103+AH103</f>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AJ103+AK103+AL103</f>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AN103+AO103+AP103</f>
        <v>0</v>
      </c>
      <c r="AR103" s="182">
        <f>AE103+AI103+AM103+AQ103</f>
        <v>0</v>
      </c>
    </row>
    <row r="104" spans="2:44" x14ac:dyDescent="0.25">
      <c r="B104" s="180" t="s">
        <v>273</v>
      </c>
      <c r="C104" s="181" t="s">
        <v>157</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9">D104+E104</f>
        <v>0</v>
      </c>
      <c r="G104" s="182"/>
      <c r="H104" s="182">
        <f t="shared" ref="H104" si="290">F104-G104</f>
        <v>0</v>
      </c>
      <c r="I104" s="182"/>
      <c r="J104" s="182">
        <f t="shared" ref="J104" si="291">F104-I104</f>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ref="AE104" si="292">AB104+AC104+AD104</f>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ref="AI104" si="293">AF104+AG104+AH104</f>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ref="AM104" si="294">AJ104+AK104+AL104</f>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ref="AQ104" si="295">AN104+AO104+AP104</f>
        <v>0</v>
      </c>
      <c r="AR104" s="182">
        <f t="shared" ref="AR104" si="296">AE104+AI104+AM104+AQ104</f>
        <v>0</v>
      </c>
    </row>
    <row r="105" spans="2:44" x14ac:dyDescent="0.25">
      <c r="B105" s="180" t="s">
        <v>623</v>
      </c>
      <c r="C105" s="181" t="s">
        <v>621</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73"/>
        <v>0</v>
      </c>
      <c r="G105" s="182"/>
      <c r="H105" s="182">
        <f t="shared" si="274"/>
        <v>0</v>
      </c>
      <c r="I105" s="182"/>
      <c r="J105" s="182">
        <f t="shared" si="275"/>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276"/>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277"/>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278"/>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279"/>
        <v>0</v>
      </c>
      <c r="AR105" s="182">
        <f t="shared" si="280"/>
        <v>0</v>
      </c>
    </row>
    <row r="106" spans="2:44" x14ac:dyDescent="0.25">
      <c r="B106" s="177" t="s">
        <v>277</v>
      </c>
      <c r="C106" s="178" t="s">
        <v>161</v>
      </c>
      <c r="D106" s="179">
        <f>D107+D118+D133+D149+D164+D190+D207+D214</f>
        <v>1885294.3108250001</v>
      </c>
      <c r="E106" s="179">
        <f>E107+E118+E133+E149+E164+E190+E207+E214</f>
        <v>20993012.76066146</v>
      </c>
      <c r="F106" s="179">
        <f t="shared" si="0"/>
        <v>22878307.071486462</v>
      </c>
      <c r="G106" s="179">
        <f>G107+G118+G133+G149+G164+G190+G207+G214</f>
        <v>0</v>
      </c>
      <c r="H106" s="179">
        <f t="shared" si="4"/>
        <v>22878307.071486462</v>
      </c>
      <c r="I106" s="179">
        <f>I107+I118+I133+I149+I164+I190+I207+I214</f>
        <v>0</v>
      </c>
      <c r="J106" s="179">
        <f t="shared" si="5"/>
        <v>22878307.071486462</v>
      </c>
      <c r="K106" s="179">
        <f t="shared" ref="K106:AD106" si="297">K107+K118+K133+K149+K164+K190+K207+K214</f>
        <v>0</v>
      </c>
      <c r="L106" s="179">
        <f t="shared" si="297"/>
        <v>122959.21600000001</v>
      </c>
      <c r="M106" s="179">
        <f t="shared" si="297"/>
        <v>48000</v>
      </c>
      <c r="N106" s="179">
        <f t="shared" si="297"/>
        <v>0</v>
      </c>
      <c r="O106" s="179">
        <f t="shared" si="297"/>
        <v>25800</v>
      </c>
      <c r="P106" s="179">
        <f t="shared" si="297"/>
        <v>15000</v>
      </c>
      <c r="Q106" s="179">
        <f t="shared" si="297"/>
        <v>6000</v>
      </c>
      <c r="R106" s="179">
        <f t="shared" si="297"/>
        <v>33800</v>
      </c>
      <c r="S106" s="179">
        <f t="shared" si="297"/>
        <v>0</v>
      </c>
      <c r="T106" s="179">
        <f t="shared" ref="T106" si="298">T107+T118+T133+T149+T164+T190+T207+T214</f>
        <v>0</v>
      </c>
      <c r="U106" s="179">
        <f t="shared" si="297"/>
        <v>22520347.85548646</v>
      </c>
      <c r="V106" s="179">
        <f t="shared" si="297"/>
        <v>102000</v>
      </c>
      <c r="W106" s="179">
        <f t="shared" si="297"/>
        <v>0</v>
      </c>
      <c r="X106" s="179">
        <f t="shared" si="297"/>
        <v>4400</v>
      </c>
      <c r="Y106" s="179">
        <f t="shared" ref="Y106:Z106" si="299">Y107+Y118+Y133+Y149+Y164+Y190+Y207+Y214</f>
        <v>0</v>
      </c>
      <c r="Z106" s="179">
        <f t="shared" si="299"/>
        <v>0</v>
      </c>
      <c r="AA106" s="179">
        <f t="shared" si="297"/>
        <v>0</v>
      </c>
      <c r="AB106" s="179">
        <f t="shared" si="297"/>
        <v>158518.92126684022</v>
      </c>
      <c r="AC106" s="179">
        <f t="shared" si="297"/>
        <v>539269.17849999992</v>
      </c>
      <c r="AD106" s="179">
        <f t="shared" si="297"/>
        <v>0</v>
      </c>
      <c r="AE106" s="179">
        <f t="shared" si="9"/>
        <v>697788.09976684011</v>
      </c>
      <c r="AF106" s="179">
        <f>AF107+AF118+AF133+AF149+AF164+AF190+AF207+AF214</f>
        <v>991785.33057684021</v>
      </c>
      <c r="AG106" s="179">
        <f>AG107+AG118+AG133+AG149+AG164+AG190+AG207+AG214</f>
        <v>51000</v>
      </c>
      <c r="AH106" s="179">
        <f>AH107+AH118+AH133+AH149+AH164+AH190+AH207+AH214</f>
        <v>0</v>
      </c>
      <c r="AI106" s="179">
        <f t="shared" si="10"/>
        <v>1042785.3305768402</v>
      </c>
      <c r="AJ106" s="179">
        <f>AJ107+AJ118+AJ133+AJ149+AJ164+AJ190+AJ207+AJ214</f>
        <v>16179649.419800676</v>
      </c>
      <c r="AK106" s="179">
        <f>AK107+AK118+AK133+AK149+AK164+AK190+AK207+AK214</f>
        <v>8000</v>
      </c>
      <c r="AL106" s="179">
        <f>AL107+AL118+AL133+AL149+AL164+AL190+AL207+AL214</f>
        <v>0</v>
      </c>
      <c r="AM106" s="179">
        <f t="shared" si="11"/>
        <v>16187649.419800676</v>
      </c>
      <c r="AN106" s="179">
        <f>AN107+AN118+AN133+AN149+AN164+AN190+AN207+AN214</f>
        <v>4950084.2213421017</v>
      </c>
      <c r="AO106" s="179">
        <f>AO107+AO118+AO133+AO149+AO164+AO190+AO207+AO214</f>
        <v>0</v>
      </c>
      <c r="AP106" s="179">
        <f>AP107+AP118+AP133+AP149+AP164+AP190+AP207+AP214</f>
        <v>0</v>
      </c>
      <c r="AQ106" s="179">
        <f t="shared" si="12"/>
        <v>4950084.2213421017</v>
      </c>
      <c r="AR106" s="179">
        <f t="shared" si="13"/>
        <v>22878307.071486458</v>
      </c>
    </row>
    <row r="107" spans="2:44" x14ac:dyDescent="0.25">
      <c r="B107" s="189" t="s">
        <v>278</v>
      </c>
      <c r="C107" s="190" t="s">
        <v>162</v>
      </c>
      <c r="D107" s="191">
        <f>SUM(D108:D117)</f>
        <v>0</v>
      </c>
      <c r="E107" s="191">
        <f>SUM(E108:E117)</f>
        <v>0</v>
      </c>
      <c r="F107" s="191">
        <f t="shared" ref="F107:F221" si="300">D107+E107</f>
        <v>0</v>
      </c>
      <c r="G107" s="191">
        <f>SUM(G108:G117)</f>
        <v>0</v>
      </c>
      <c r="H107" s="191">
        <f t="shared" si="4"/>
        <v>0</v>
      </c>
      <c r="I107" s="191">
        <f>SUM(I108:I117)</f>
        <v>0</v>
      </c>
      <c r="J107" s="191">
        <f t="shared" si="5"/>
        <v>0</v>
      </c>
      <c r="K107" s="191">
        <f t="shared" ref="K107:AD107" si="301">SUM(K108:K117)</f>
        <v>0</v>
      </c>
      <c r="L107" s="191">
        <f t="shared" si="301"/>
        <v>0</v>
      </c>
      <c r="M107" s="191">
        <f t="shared" si="301"/>
        <v>0</v>
      </c>
      <c r="N107" s="191">
        <f t="shared" si="301"/>
        <v>0</v>
      </c>
      <c r="O107" s="191">
        <f t="shared" si="301"/>
        <v>0</v>
      </c>
      <c r="P107" s="191">
        <f t="shared" ref="P107:Q107" si="302">SUM(P108:P117)</f>
        <v>0</v>
      </c>
      <c r="Q107" s="191">
        <f t="shared" si="302"/>
        <v>0</v>
      </c>
      <c r="R107" s="191">
        <f t="shared" si="301"/>
        <v>0</v>
      </c>
      <c r="S107" s="191">
        <f t="shared" si="301"/>
        <v>0</v>
      </c>
      <c r="T107" s="191">
        <f t="shared" ref="T107" si="303">SUM(T108:T117)</f>
        <v>0</v>
      </c>
      <c r="U107" s="191">
        <f t="shared" si="301"/>
        <v>0</v>
      </c>
      <c r="V107" s="191">
        <f t="shared" si="301"/>
        <v>0</v>
      </c>
      <c r="W107" s="191">
        <f t="shared" ref="W107" si="304">SUM(W108:W117)</f>
        <v>0</v>
      </c>
      <c r="X107" s="191">
        <f t="shared" si="301"/>
        <v>0</v>
      </c>
      <c r="Y107" s="191">
        <f t="shared" ref="Y107:Z107" si="305">SUM(Y108:Y117)</f>
        <v>0</v>
      </c>
      <c r="Z107" s="191">
        <f t="shared" si="305"/>
        <v>0</v>
      </c>
      <c r="AA107" s="191">
        <f t="shared" si="301"/>
        <v>0</v>
      </c>
      <c r="AB107" s="191">
        <f t="shared" si="301"/>
        <v>0</v>
      </c>
      <c r="AC107" s="191">
        <f t="shared" si="301"/>
        <v>0</v>
      </c>
      <c r="AD107" s="191">
        <f t="shared" si="301"/>
        <v>0</v>
      </c>
      <c r="AE107" s="191">
        <f t="shared" si="9"/>
        <v>0</v>
      </c>
      <c r="AF107" s="191">
        <f>SUM(AF108:AF117)</f>
        <v>0</v>
      </c>
      <c r="AG107" s="191">
        <f>SUM(AG108:AG117)</f>
        <v>0</v>
      </c>
      <c r="AH107" s="191">
        <f>SUM(AH108:AH117)</f>
        <v>0</v>
      </c>
      <c r="AI107" s="191">
        <f t="shared" si="10"/>
        <v>0</v>
      </c>
      <c r="AJ107" s="191">
        <f>SUM(AJ108:AJ117)</f>
        <v>0</v>
      </c>
      <c r="AK107" s="191">
        <f>SUM(AK108:AK117)</f>
        <v>0</v>
      </c>
      <c r="AL107" s="191">
        <f>SUM(AL108:AL117)</f>
        <v>0</v>
      </c>
      <c r="AM107" s="191">
        <f t="shared" si="11"/>
        <v>0</v>
      </c>
      <c r="AN107" s="191">
        <f>SUM(AN108:AN117)</f>
        <v>0</v>
      </c>
      <c r="AO107" s="191">
        <f>SUM(AO108:AO117)</f>
        <v>0</v>
      </c>
      <c r="AP107" s="191">
        <f>SUM(AP108:AP117)</f>
        <v>0</v>
      </c>
      <c r="AQ107" s="191">
        <f t="shared" si="12"/>
        <v>0</v>
      </c>
      <c r="AR107" s="191">
        <f t="shared" si="13"/>
        <v>0</v>
      </c>
    </row>
    <row r="108" spans="2:44" x14ac:dyDescent="0.25">
      <c r="B108" s="180" t="s">
        <v>624</v>
      </c>
      <c r="C108" s="181" t="s">
        <v>124</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300"/>
        <v>0</v>
      </c>
      <c r="G108" s="182"/>
      <c r="H108" s="182">
        <f t="shared" ref="H108:H115" si="306">F108-G108</f>
        <v>0</v>
      </c>
      <c r="I108" s="182"/>
      <c r="J108" s="182">
        <f t="shared" ref="J108:J115" si="307">F108-I108</f>
        <v>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308">AB108+AC108+AD108</f>
        <v>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30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31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2">
        <f t="shared" ref="AQ108:AQ115" si="311">AN108+AO108+AP108</f>
        <v>0</v>
      </c>
      <c r="AR108" s="182">
        <f t="shared" ref="AR108:AR115" si="312">AE108+AI108+AM108+AQ108</f>
        <v>0</v>
      </c>
    </row>
    <row r="109" spans="2:44" x14ac:dyDescent="0.25">
      <c r="B109" s="180" t="s">
        <v>625</v>
      </c>
      <c r="C109" s="181" t="s">
        <v>626</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13">D109+E109</f>
        <v>0</v>
      </c>
      <c r="G109" s="182"/>
      <c r="H109" s="182">
        <f t="shared" si="306"/>
        <v>0</v>
      </c>
      <c r="I109" s="182"/>
      <c r="J109" s="182">
        <f t="shared" si="30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30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30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31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311"/>
        <v>0</v>
      </c>
      <c r="AR109" s="182">
        <f t="shared" si="312"/>
        <v>0</v>
      </c>
    </row>
    <row r="110" spans="2:44" x14ac:dyDescent="0.25">
      <c r="B110" s="180" t="s">
        <v>627</v>
      </c>
      <c r="C110" s="181" t="s">
        <v>628</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13"/>
        <v>0</v>
      </c>
      <c r="G110" s="182"/>
      <c r="H110" s="182">
        <f t="shared" si="306"/>
        <v>0</v>
      </c>
      <c r="I110" s="182"/>
      <c r="J110" s="182">
        <f t="shared" si="30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30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30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31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311"/>
        <v>0</v>
      </c>
      <c r="AR110" s="182">
        <f t="shared" si="312"/>
        <v>0</v>
      </c>
    </row>
    <row r="111" spans="2:44" x14ac:dyDescent="0.25">
      <c r="B111" s="180" t="s">
        <v>279</v>
      </c>
      <c r="C111" s="181" t="s">
        <v>163</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13"/>
        <v>0</v>
      </c>
      <c r="G111" s="182"/>
      <c r="H111" s="182">
        <f t="shared" ref="H111:H112" si="314">F111-G111</f>
        <v>0</v>
      </c>
      <c r="I111" s="182"/>
      <c r="J111" s="182">
        <f t="shared" ref="J111:J112" si="315">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 t="shared" ref="AE111:AE112" si="316">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 t="shared" ref="AI111:AI112" si="317">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 t="shared" ref="AM111:AM112" si="318">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 t="shared" ref="AQ111:AQ112" si="319">AN111+AO111+AP111</f>
        <v>0</v>
      </c>
      <c r="AR111" s="182">
        <f t="shared" ref="AR111:AR112" si="320">AE111+AI111+AM111+AQ111</f>
        <v>0</v>
      </c>
    </row>
    <row r="112" spans="2:44" x14ac:dyDescent="0.25">
      <c r="B112" s="180" t="s">
        <v>629</v>
      </c>
      <c r="C112" s="181" t="s">
        <v>630</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13"/>
        <v>0</v>
      </c>
      <c r="G112" s="182"/>
      <c r="H112" s="182">
        <f t="shared" si="314"/>
        <v>0</v>
      </c>
      <c r="I112" s="182"/>
      <c r="J112" s="182">
        <f t="shared" si="315"/>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 t="shared" si="316"/>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 t="shared" si="317"/>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 t="shared" si="318"/>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 t="shared" si="319"/>
        <v>0</v>
      </c>
      <c r="AR112" s="182">
        <f t="shared" si="320"/>
        <v>0</v>
      </c>
    </row>
    <row r="113" spans="2:44" x14ac:dyDescent="0.25">
      <c r="B113" s="180" t="s">
        <v>631</v>
      </c>
      <c r="C113" s="181" t="s">
        <v>632</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300"/>
        <v>0</v>
      </c>
      <c r="G113" s="182"/>
      <c r="H113" s="182">
        <f t="shared" ref="H113:H114" si="321">F113-G113</f>
        <v>0</v>
      </c>
      <c r="I113" s="182"/>
      <c r="J113" s="182">
        <f t="shared" ref="J113:J114" si="322">F113-I113</f>
        <v>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 t="shared" ref="AE113:AE114" si="323">AB113+AC113+AD113</f>
        <v>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 t="shared" ref="AI113:AI114" si="324">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 t="shared" ref="AM113:AM114" si="325">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 t="shared" ref="AQ113:AQ114" si="326">AN113+AO113+AP113</f>
        <v>0</v>
      </c>
      <c r="AR113" s="182">
        <f t="shared" ref="AR113:AR114" si="327">AE113+AI113+AM113+AQ113</f>
        <v>0</v>
      </c>
    </row>
    <row r="114" spans="2:44" x14ac:dyDescent="0.25">
      <c r="B114" s="180" t="s">
        <v>633</v>
      </c>
      <c r="C114" s="181" t="s">
        <v>634</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300"/>
        <v>0</v>
      </c>
      <c r="G114" s="182"/>
      <c r="H114" s="182">
        <f t="shared" si="321"/>
        <v>0</v>
      </c>
      <c r="I114" s="182"/>
      <c r="J114" s="182">
        <f t="shared" si="322"/>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 t="shared" si="323"/>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 t="shared" si="324"/>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 t="shared" si="325"/>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 t="shared" si="326"/>
        <v>0</v>
      </c>
      <c r="AR114" s="182">
        <f t="shared" si="327"/>
        <v>0</v>
      </c>
    </row>
    <row r="115" spans="2:44" x14ac:dyDescent="0.25">
      <c r="B115" s="180" t="s">
        <v>635</v>
      </c>
      <c r="C115" s="181" t="s">
        <v>636</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8">D115+E115</f>
        <v>0</v>
      </c>
      <c r="G115" s="182"/>
      <c r="H115" s="182">
        <f t="shared" si="306"/>
        <v>0</v>
      </c>
      <c r="I115" s="182"/>
      <c r="J115" s="182">
        <f t="shared" si="30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30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30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31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311"/>
        <v>0</v>
      </c>
      <c r="AR115" s="182">
        <f t="shared" si="312"/>
        <v>0</v>
      </c>
    </row>
    <row r="116" spans="2:44" x14ac:dyDescent="0.25">
      <c r="B116" s="180" t="s">
        <v>637</v>
      </c>
      <c r="C116" s="181" t="s">
        <v>638</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9">D116+E116</f>
        <v>0</v>
      </c>
      <c r="G116" s="182"/>
      <c r="H116" s="182">
        <f t="shared" si="4"/>
        <v>0</v>
      </c>
      <c r="I116" s="182"/>
      <c r="J116" s="182">
        <f t="shared" si="5"/>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 t="shared" si="9"/>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 t="shared" si="10"/>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 t="shared" si="11"/>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 t="shared" si="12"/>
        <v>0</v>
      </c>
      <c r="AR116" s="182">
        <f t="shared" si="13"/>
        <v>0</v>
      </c>
    </row>
    <row r="117" spans="2:44" x14ac:dyDescent="0.25">
      <c r="B117" s="180" t="s">
        <v>639</v>
      </c>
      <c r="C117" s="181" t="s">
        <v>640</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300"/>
        <v>0</v>
      </c>
      <c r="G117" s="182"/>
      <c r="H117" s="182">
        <f t="shared" ref="H117" si="330">F117-G117</f>
        <v>0</v>
      </c>
      <c r="I117" s="182"/>
      <c r="J117" s="182">
        <f t="shared" ref="J117" si="331">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 t="shared" ref="AE117" si="332">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 t="shared" ref="AI117" si="333">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 t="shared" ref="AM117" si="334">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 t="shared" ref="AQ117" si="335">AN117+AO117+AP117</f>
        <v>0</v>
      </c>
      <c r="AR117" s="182">
        <f t="shared" ref="AR117" si="336">AE117+AI117+AM117+AQ117</f>
        <v>0</v>
      </c>
    </row>
    <row r="118" spans="2:44" x14ac:dyDescent="0.25">
      <c r="B118" s="189" t="s">
        <v>280</v>
      </c>
      <c r="C118" s="190" t="s">
        <v>164</v>
      </c>
      <c r="D118" s="191">
        <f>SUM(D119:D132)</f>
        <v>0</v>
      </c>
      <c r="E118" s="191">
        <f>SUM(E119:E132)</f>
        <v>0</v>
      </c>
      <c r="F118" s="191">
        <f t="shared" si="300"/>
        <v>0</v>
      </c>
      <c r="G118" s="191">
        <f t="shared" ref="G118:I118" si="337">SUM(G119:G132)</f>
        <v>0</v>
      </c>
      <c r="H118" s="191">
        <f t="shared" si="4"/>
        <v>0</v>
      </c>
      <c r="I118" s="191">
        <f t="shared" si="337"/>
        <v>0</v>
      </c>
      <c r="J118" s="191">
        <f t="shared" si="5"/>
        <v>0</v>
      </c>
      <c r="K118" s="191">
        <f t="shared" ref="K118:AP118" si="338">SUM(K119:K132)</f>
        <v>0</v>
      </c>
      <c r="L118" s="191">
        <f t="shared" si="338"/>
        <v>0</v>
      </c>
      <c r="M118" s="191">
        <f t="shared" si="338"/>
        <v>0</v>
      </c>
      <c r="N118" s="191">
        <f t="shared" si="338"/>
        <v>0</v>
      </c>
      <c r="O118" s="191">
        <f t="shared" si="338"/>
        <v>0</v>
      </c>
      <c r="P118" s="191">
        <f t="shared" ref="P118:Q118" si="339">SUM(P119:P132)</f>
        <v>0</v>
      </c>
      <c r="Q118" s="191">
        <f t="shared" si="339"/>
        <v>0</v>
      </c>
      <c r="R118" s="191">
        <f t="shared" si="338"/>
        <v>0</v>
      </c>
      <c r="S118" s="191">
        <f t="shared" si="338"/>
        <v>0</v>
      </c>
      <c r="T118" s="191">
        <f t="shared" ref="T118" si="340">SUM(T119:T132)</f>
        <v>0</v>
      </c>
      <c r="U118" s="191">
        <f t="shared" si="338"/>
        <v>0</v>
      </c>
      <c r="V118" s="191">
        <f t="shared" si="338"/>
        <v>0</v>
      </c>
      <c r="W118" s="191">
        <f t="shared" ref="W118" si="341">SUM(W119:W132)</f>
        <v>0</v>
      </c>
      <c r="X118" s="191">
        <f t="shared" si="338"/>
        <v>0</v>
      </c>
      <c r="Y118" s="191">
        <f t="shared" ref="Y118:Z118" si="342">SUM(Y119:Y132)</f>
        <v>0</v>
      </c>
      <c r="Z118" s="191">
        <f t="shared" si="342"/>
        <v>0</v>
      </c>
      <c r="AA118" s="191">
        <f t="shared" si="338"/>
        <v>0</v>
      </c>
      <c r="AB118" s="191">
        <f t="shared" si="338"/>
        <v>0</v>
      </c>
      <c r="AC118" s="191">
        <f t="shared" si="338"/>
        <v>0</v>
      </c>
      <c r="AD118" s="191">
        <f t="shared" si="338"/>
        <v>0</v>
      </c>
      <c r="AE118" s="191">
        <f t="shared" si="9"/>
        <v>0</v>
      </c>
      <c r="AF118" s="191">
        <f t="shared" si="338"/>
        <v>0</v>
      </c>
      <c r="AG118" s="191">
        <f t="shared" si="338"/>
        <v>0</v>
      </c>
      <c r="AH118" s="191">
        <f t="shared" si="338"/>
        <v>0</v>
      </c>
      <c r="AI118" s="191">
        <f t="shared" si="10"/>
        <v>0</v>
      </c>
      <c r="AJ118" s="191">
        <f t="shared" si="338"/>
        <v>0</v>
      </c>
      <c r="AK118" s="191">
        <f t="shared" si="338"/>
        <v>0</v>
      </c>
      <c r="AL118" s="191">
        <f t="shared" si="338"/>
        <v>0</v>
      </c>
      <c r="AM118" s="191">
        <f t="shared" si="11"/>
        <v>0</v>
      </c>
      <c r="AN118" s="191">
        <f t="shared" si="338"/>
        <v>0</v>
      </c>
      <c r="AO118" s="191">
        <f t="shared" si="338"/>
        <v>0</v>
      </c>
      <c r="AP118" s="191">
        <f t="shared" si="338"/>
        <v>0</v>
      </c>
      <c r="AQ118" s="191">
        <f t="shared" si="12"/>
        <v>0</v>
      </c>
      <c r="AR118" s="191">
        <f t="shared" si="13"/>
        <v>0</v>
      </c>
    </row>
    <row r="119" spans="2:44" x14ac:dyDescent="0.25">
      <c r="B119" s="180" t="s">
        <v>281</v>
      </c>
      <c r="C119" s="181" t="s">
        <v>165</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300"/>
        <v>0</v>
      </c>
      <c r="G119" s="182"/>
      <c r="H119" s="182">
        <f t="shared" ref="H119:H132" si="343">F119-G119</f>
        <v>0</v>
      </c>
      <c r="I119" s="182"/>
      <c r="J119" s="182">
        <f t="shared" ref="J119:J132" si="344">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 t="shared" ref="AE119:AE132" si="345">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 t="shared" ref="AI119:AI132" si="346">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 t="shared" ref="AM119:AM132" si="347">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 t="shared" ref="AQ119:AQ132" si="348">AN119+AO119+AP119</f>
        <v>0</v>
      </c>
      <c r="AR119" s="182">
        <f t="shared" ref="AR119:AR132" si="349">AE119+AI119+AM119+AQ119</f>
        <v>0</v>
      </c>
    </row>
    <row r="120" spans="2:44" x14ac:dyDescent="0.25">
      <c r="B120" s="180" t="s">
        <v>641</v>
      </c>
      <c r="C120" s="181" t="s">
        <v>642</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50">D120+E120</f>
        <v>0</v>
      </c>
      <c r="G120" s="182"/>
      <c r="H120" s="182">
        <f t="shared" ref="H120:H125" si="351">F120-G120</f>
        <v>0</v>
      </c>
      <c r="I120" s="182"/>
      <c r="J120" s="182">
        <f t="shared" ref="J120:J125" si="352">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353">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354">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355">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356">AN120+AO120+AP120</f>
        <v>0</v>
      </c>
      <c r="AR120" s="182">
        <f t="shared" ref="AR120:AR125" si="357">AE120+AI120+AM120+AQ120</f>
        <v>0</v>
      </c>
    </row>
    <row r="121" spans="2:44" x14ac:dyDescent="0.25">
      <c r="B121" s="180" t="s">
        <v>282</v>
      </c>
      <c r="C121" s="181" t="s">
        <v>166</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50"/>
        <v>0</v>
      </c>
      <c r="G121" s="182"/>
      <c r="H121" s="182">
        <f t="shared" si="351"/>
        <v>0</v>
      </c>
      <c r="I121" s="182"/>
      <c r="J121" s="182">
        <f t="shared" si="352"/>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353"/>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354"/>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355"/>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356"/>
        <v>0</v>
      </c>
      <c r="AR121" s="182">
        <f t="shared" si="357"/>
        <v>0</v>
      </c>
    </row>
    <row r="122" spans="2:44" x14ac:dyDescent="0.25">
      <c r="B122" s="180" t="s">
        <v>643</v>
      </c>
      <c r="C122" s="181" t="s">
        <v>644</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50"/>
        <v>0</v>
      </c>
      <c r="G122" s="182"/>
      <c r="H122" s="182">
        <f t="shared" si="351"/>
        <v>0</v>
      </c>
      <c r="I122" s="182"/>
      <c r="J122" s="182">
        <f t="shared" si="352"/>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353"/>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354"/>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355"/>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356"/>
        <v>0</v>
      </c>
      <c r="AR122" s="182">
        <f t="shared" si="357"/>
        <v>0</v>
      </c>
    </row>
    <row r="123" spans="2:44" x14ac:dyDescent="0.25">
      <c r="B123" s="180" t="s">
        <v>645</v>
      </c>
      <c r="C123" s="181" t="s">
        <v>646</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350"/>
        <v>0</v>
      </c>
      <c r="G123" s="182"/>
      <c r="H123" s="182">
        <f t="shared" si="351"/>
        <v>0</v>
      </c>
      <c r="I123" s="182"/>
      <c r="J123" s="182">
        <f t="shared" si="352"/>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353"/>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354"/>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355"/>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356"/>
        <v>0</v>
      </c>
      <c r="AR123" s="182">
        <f t="shared" si="357"/>
        <v>0</v>
      </c>
    </row>
    <row r="124" spans="2:44" x14ac:dyDescent="0.25">
      <c r="B124" s="180" t="s">
        <v>647</v>
      </c>
      <c r="C124" s="181" t="s">
        <v>648</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50"/>
        <v>0</v>
      </c>
      <c r="G124" s="182"/>
      <c r="H124" s="182">
        <f t="shared" si="351"/>
        <v>0</v>
      </c>
      <c r="I124" s="182"/>
      <c r="J124" s="182">
        <f t="shared" si="352"/>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353"/>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354"/>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355"/>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356"/>
        <v>0</v>
      </c>
      <c r="AR124" s="182">
        <f t="shared" si="357"/>
        <v>0</v>
      </c>
    </row>
    <row r="125" spans="2:44" x14ac:dyDescent="0.25">
      <c r="B125" s="180" t="s">
        <v>649</v>
      </c>
      <c r="C125" s="181" t="s">
        <v>650</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50"/>
        <v>0</v>
      </c>
      <c r="G125" s="182"/>
      <c r="H125" s="182">
        <f t="shared" si="351"/>
        <v>0</v>
      </c>
      <c r="I125" s="182"/>
      <c r="J125" s="182">
        <f t="shared" si="352"/>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353"/>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354"/>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355"/>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356"/>
        <v>0</v>
      </c>
      <c r="AR125" s="182">
        <f t="shared" si="357"/>
        <v>0</v>
      </c>
    </row>
    <row r="126" spans="2:44" x14ac:dyDescent="0.25">
      <c r="B126" s="180" t="s">
        <v>651</v>
      </c>
      <c r="C126" s="181" t="s">
        <v>652</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300"/>
        <v>0</v>
      </c>
      <c r="G126" s="182"/>
      <c r="H126" s="182">
        <f t="shared" si="343"/>
        <v>0</v>
      </c>
      <c r="I126" s="182"/>
      <c r="J126" s="182">
        <f t="shared" si="344"/>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si="345"/>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si="346"/>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si="347"/>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si="348"/>
        <v>0</v>
      </c>
      <c r="AR126" s="182">
        <f t="shared" si="349"/>
        <v>0</v>
      </c>
    </row>
    <row r="127" spans="2:44" x14ac:dyDescent="0.25">
      <c r="B127" s="180" t="s">
        <v>653</v>
      </c>
      <c r="C127" s="181" t="s">
        <v>654</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300"/>
        <v>0</v>
      </c>
      <c r="G127" s="182"/>
      <c r="H127" s="182">
        <f t="shared" si="343"/>
        <v>0</v>
      </c>
      <c r="I127" s="182"/>
      <c r="J127" s="182">
        <f t="shared" si="34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34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34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34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348"/>
        <v>0</v>
      </c>
      <c r="AR127" s="182">
        <f t="shared" si="349"/>
        <v>0</v>
      </c>
    </row>
    <row r="128" spans="2:44" x14ac:dyDescent="0.25">
      <c r="B128" s="180" t="s">
        <v>655</v>
      </c>
      <c r="C128" s="181" t="s">
        <v>656</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ref="F128" si="358">D128+E128</f>
        <v>0</v>
      </c>
      <c r="G128" s="182"/>
      <c r="H128" s="182">
        <f t="shared" ref="H128" si="359">F128-G128</f>
        <v>0</v>
      </c>
      <c r="I128" s="182"/>
      <c r="J128" s="182">
        <f t="shared" ref="J128" si="360">F128-I128</f>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ref="AE128" si="361">AB128+AC128+AD128</f>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ref="AI128" si="362">AF128+AG128+AH128</f>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ref="AM128" si="363">AJ128+AK128+AL128</f>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ref="AQ128" si="364">AN128+AO128+AP128</f>
        <v>0</v>
      </c>
      <c r="AR128" s="182">
        <f t="shared" ref="AR128" si="365">AE128+AI128+AM128+AQ128</f>
        <v>0</v>
      </c>
    </row>
    <row r="129" spans="2:44" x14ac:dyDescent="0.25">
      <c r="B129" s="180" t="s">
        <v>283</v>
      </c>
      <c r="C129" s="181" t="s">
        <v>167</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66">D129+E129</f>
        <v>0</v>
      </c>
      <c r="G129" s="182"/>
      <c r="H129" s="182">
        <f t="shared" ref="H129:H130" si="367">F129-G129</f>
        <v>0</v>
      </c>
      <c r="I129" s="182"/>
      <c r="J129" s="182">
        <f t="shared" ref="J129:J130" si="368">F129-I129</f>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ref="AE129:AE130" si="369">AB129+AC129+AD129</f>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ref="AI129:AI130" si="370">AF129+AG129+AH129</f>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ref="AM129:AM130" si="371">AJ129+AK129+AL129</f>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ref="AQ129:AQ130" si="372">AN129+AO129+AP129</f>
        <v>0</v>
      </c>
      <c r="AR129" s="182">
        <f t="shared" ref="AR129:AR130" si="373">AE129+AI129+AM129+AQ129</f>
        <v>0</v>
      </c>
    </row>
    <row r="130" spans="2:44" x14ac:dyDescent="0.25">
      <c r="B130" s="180" t="s">
        <v>657</v>
      </c>
      <c r="C130" s="181" t="s">
        <v>658</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66"/>
        <v>0</v>
      </c>
      <c r="G130" s="182"/>
      <c r="H130" s="182">
        <f t="shared" si="367"/>
        <v>0</v>
      </c>
      <c r="I130" s="182"/>
      <c r="J130" s="182">
        <f t="shared" si="368"/>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369"/>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370"/>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371"/>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372"/>
        <v>0</v>
      </c>
      <c r="AR130" s="182">
        <f t="shared" si="373"/>
        <v>0</v>
      </c>
    </row>
    <row r="131" spans="2:44" x14ac:dyDescent="0.25">
      <c r="B131" s="180" t="s">
        <v>659</v>
      </c>
      <c r="C131" s="181" t="s">
        <v>660</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300"/>
        <v>0</v>
      </c>
      <c r="G131" s="182"/>
      <c r="H131" s="182">
        <f t="shared" si="343"/>
        <v>0</v>
      </c>
      <c r="I131" s="182"/>
      <c r="J131" s="182">
        <f t="shared" si="34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34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34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34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348"/>
        <v>0</v>
      </c>
      <c r="AR131" s="182">
        <f t="shared" si="349"/>
        <v>0</v>
      </c>
    </row>
    <row r="132" spans="2:44" x14ac:dyDescent="0.25">
      <c r="B132" s="180" t="s">
        <v>661</v>
      </c>
      <c r="C132" s="181" t="s">
        <v>662</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300"/>
        <v>0</v>
      </c>
      <c r="G132" s="182"/>
      <c r="H132" s="182">
        <f t="shared" si="343"/>
        <v>0</v>
      </c>
      <c r="I132" s="182"/>
      <c r="J132" s="182">
        <f t="shared" si="344"/>
        <v>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345"/>
        <v>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34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34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348"/>
        <v>0</v>
      </c>
      <c r="AR132" s="182">
        <f t="shared" si="349"/>
        <v>0</v>
      </c>
    </row>
    <row r="133" spans="2:44" x14ac:dyDescent="0.25">
      <c r="B133" s="189" t="s">
        <v>284</v>
      </c>
      <c r="C133" s="190" t="s">
        <v>168</v>
      </c>
      <c r="D133" s="191">
        <f>SUM(D134:D148)</f>
        <v>1527335.094825</v>
      </c>
      <c r="E133" s="191">
        <f>SUM(E134:E148)</f>
        <v>20993012.76066146</v>
      </c>
      <c r="F133" s="191">
        <f t="shared" si="300"/>
        <v>22520347.85548646</v>
      </c>
      <c r="G133" s="191">
        <f t="shared" ref="G133:I133" si="374">SUM(G134:G148)</f>
        <v>0</v>
      </c>
      <c r="H133" s="191">
        <f t="shared" si="4"/>
        <v>22520347.85548646</v>
      </c>
      <c r="I133" s="191">
        <f t="shared" si="374"/>
        <v>0</v>
      </c>
      <c r="J133" s="191">
        <f t="shared" si="5"/>
        <v>22520347.85548646</v>
      </c>
      <c r="K133" s="191">
        <f t="shared" ref="K133:AP133" si="375">SUM(K134:K148)</f>
        <v>0</v>
      </c>
      <c r="L133" s="191">
        <f t="shared" si="375"/>
        <v>0</v>
      </c>
      <c r="M133" s="191">
        <f t="shared" si="375"/>
        <v>0</v>
      </c>
      <c r="N133" s="191">
        <f t="shared" si="375"/>
        <v>0</v>
      </c>
      <c r="O133" s="191">
        <f t="shared" si="375"/>
        <v>0</v>
      </c>
      <c r="P133" s="191">
        <f t="shared" ref="P133:Q133" si="376">SUM(P134:P148)</f>
        <v>0</v>
      </c>
      <c r="Q133" s="191">
        <f t="shared" si="376"/>
        <v>0</v>
      </c>
      <c r="R133" s="191">
        <f t="shared" si="375"/>
        <v>0</v>
      </c>
      <c r="S133" s="191">
        <f t="shared" si="375"/>
        <v>0</v>
      </c>
      <c r="T133" s="191">
        <f t="shared" ref="T133" si="377">SUM(T134:T148)</f>
        <v>0</v>
      </c>
      <c r="U133" s="191">
        <f t="shared" si="375"/>
        <v>22520347.85548646</v>
      </c>
      <c r="V133" s="191">
        <f t="shared" si="375"/>
        <v>0</v>
      </c>
      <c r="W133" s="191">
        <f t="shared" ref="W133" si="378">SUM(W134:W148)</f>
        <v>0</v>
      </c>
      <c r="X133" s="191">
        <f t="shared" si="375"/>
        <v>0</v>
      </c>
      <c r="Y133" s="191">
        <f t="shared" ref="Y133:Z133" si="379">SUM(Y134:Y148)</f>
        <v>0</v>
      </c>
      <c r="Z133" s="191">
        <f t="shared" si="379"/>
        <v>0</v>
      </c>
      <c r="AA133" s="191">
        <f t="shared" si="375"/>
        <v>0</v>
      </c>
      <c r="AB133" s="191">
        <f t="shared" si="375"/>
        <v>158518.92126684022</v>
      </c>
      <c r="AC133" s="191">
        <f t="shared" si="375"/>
        <v>521469.17849999998</v>
      </c>
      <c r="AD133" s="191">
        <f t="shared" si="375"/>
        <v>0</v>
      </c>
      <c r="AE133" s="191">
        <f t="shared" si="9"/>
        <v>679988.09976684023</v>
      </c>
      <c r="AF133" s="191">
        <f t="shared" si="375"/>
        <v>799626.11457684019</v>
      </c>
      <c r="AG133" s="191">
        <f t="shared" si="375"/>
        <v>0</v>
      </c>
      <c r="AH133" s="191">
        <f t="shared" si="375"/>
        <v>0</v>
      </c>
      <c r="AI133" s="191">
        <f t="shared" si="10"/>
        <v>799626.11457684019</v>
      </c>
      <c r="AJ133" s="191">
        <f t="shared" si="375"/>
        <v>16149649.419800676</v>
      </c>
      <c r="AK133" s="191">
        <f t="shared" si="375"/>
        <v>0</v>
      </c>
      <c r="AL133" s="191">
        <f t="shared" si="375"/>
        <v>0</v>
      </c>
      <c r="AM133" s="191">
        <f t="shared" si="11"/>
        <v>16149649.419800676</v>
      </c>
      <c r="AN133" s="191">
        <f t="shared" si="375"/>
        <v>4891084.2213421017</v>
      </c>
      <c r="AO133" s="191">
        <f t="shared" si="375"/>
        <v>0</v>
      </c>
      <c r="AP133" s="191">
        <f t="shared" si="375"/>
        <v>0</v>
      </c>
      <c r="AQ133" s="191">
        <f t="shared" si="12"/>
        <v>4891084.2213421017</v>
      </c>
      <c r="AR133" s="191">
        <f t="shared" si="13"/>
        <v>22520347.85548646</v>
      </c>
    </row>
    <row r="134" spans="2:44" x14ac:dyDescent="0.25">
      <c r="B134" s="180" t="s">
        <v>663</v>
      </c>
      <c r="C134" s="181" t="s">
        <v>664</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15000000</v>
      </c>
      <c r="F134" s="182">
        <f t="shared" si="300"/>
        <v>15000000</v>
      </c>
      <c r="G134" s="182"/>
      <c r="H134" s="182">
        <f t="shared" ref="H134:H148" si="380">F134-G134</f>
        <v>15000000</v>
      </c>
      <c r="I134" s="182"/>
      <c r="J134" s="182">
        <f t="shared" ref="J134:J148" si="381">F134-I134</f>
        <v>15000000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15000000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2">
        <f t="shared" ref="AE134:AE148" si="382">AB134+AC134+AD134</f>
        <v>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2">
        <f t="shared" ref="AI134:AI148" si="383">AF134+AG134+AH134</f>
        <v>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15000000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384">AJ134+AK134+AL134</f>
        <v>15000000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385">AN134+AO134+AP134</f>
        <v>0</v>
      </c>
      <c r="AR134" s="182">
        <f t="shared" ref="AR134:AR148" si="386">AE134+AI134+AM134+AQ134</f>
        <v>15000000</v>
      </c>
    </row>
    <row r="135" spans="2:44" x14ac:dyDescent="0.25">
      <c r="B135" s="180" t="s">
        <v>285</v>
      </c>
      <c r="C135" s="181" t="s">
        <v>169</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300"/>
        <v>0</v>
      </c>
      <c r="G135" s="182"/>
      <c r="H135" s="182">
        <f t="shared" si="380"/>
        <v>0</v>
      </c>
      <c r="I135" s="182"/>
      <c r="J135" s="182">
        <f t="shared" si="381"/>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382"/>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383"/>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384"/>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385"/>
        <v>0</v>
      </c>
      <c r="AR135" s="182">
        <f t="shared" si="386"/>
        <v>0</v>
      </c>
    </row>
    <row r="136" spans="2:44" x14ac:dyDescent="0.25">
      <c r="B136" s="180" t="s">
        <v>665</v>
      </c>
      <c r="C136" s="181" t="s">
        <v>666</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300"/>
        <v>0</v>
      </c>
      <c r="G136" s="182"/>
      <c r="H136" s="182">
        <f t="shared" si="380"/>
        <v>0</v>
      </c>
      <c r="I136" s="182"/>
      <c r="J136" s="182">
        <f t="shared" si="381"/>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382"/>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383"/>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384"/>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385"/>
        <v>0</v>
      </c>
      <c r="AR136" s="182">
        <f t="shared" si="386"/>
        <v>0</v>
      </c>
    </row>
    <row r="137" spans="2:44" x14ac:dyDescent="0.25">
      <c r="B137" s="180" t="s">
        <v>286</v>
      </c>
      <c r="C137" s="181" t="s">
        <v>170</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300"/>
        <v>0</v>
      </c>
      <c r="G137" s="182"/>
      <c r="H137" s="182">
        <f t="shared" si="380"/>
        <v>0</v>
      </c>
      <c r="I137" s="182"/>
      <c r="J137" s="182">
        <f t="shared" si="381"/>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382"/>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383"/>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384"/>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385"/>
        <v>0</v>
      </c>
      <c r="AR137" s="182">
        <f t="shared" si="386"/>
        <v>0</v>
      </c>
    </row>
    <row r="138" spans="2:44" x14ac:dyDescent="0.25">
      <c r="B138" s="180" t="s">
        <v>667</v>
      </c>
      <c r="C138" s="181" t="s">
        <v>668</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387">D138+E138</f>
        <v>0</v>
      </c>
      <c r="G138" s="182"/>
      <c r="H138" s="182">
        <f t="shared" ref="H138:H143" si="388">F138-G138</f>
        <v>0</v>
      </c>
      <c r="I138" s="182"/>
      <c r="J138" s="182">
        <f t="shared" ref="J138:J143" si="389">F138-I138</f>
        <v>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2">
        <f t="shared" ref="AE138:AE143" si="390">AB138+AC138+AD138</f>
        <v>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391">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392">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393">AN138+AO138+AP138</f>
        <v>0</v>
      </c>
      <c r="AR138" s="182">
        <f t="shared" ref="AR138:AR143" si="394">AE138+AI138+AM138+AQ138</f>
        <v>0</v>
      </c>
    </row>
    <row r="139" spans="2:44" x14ac:dyDescent="0.25">
      <c r="B139" s="180" t="s">
        <v>669</v>
      </c>
      <c r="C139" s="181" t="s">
        <v>670</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95">D139+E139</f>
        <v>0</v>
      </c>
      <c r="G139" s="182"/>
      <c r="H139" s="182">
        <f t="shared" ref="H139:H140" si="396">F139-G139</f>
        <v>0</v>
      </c>
      <c r="I139" s="182"/>
      <c r="J139" s="182">
        <f t="shared" ref="J139:J140" si="397">F139-I139</f>
        <v>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2">
        <f t="shared" ref="AE139:AE140" si="398">AB139+AC139+AD139</f>
        <v>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 t="shared" ref="AI139:AI140" si="399">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 t="shared" ref="AM139:AM140" si="400">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 t="shared" ref="AQ139:AQ140" si="401">AN139+AO139+AP139</f>
        <v>0</v>
      </c>
      <c r="AR139" s="182">
        <f t="shared" ref="AR139:AR140" si="402">AE139+AI139+AM139+AQ139</f>
        <v>0</v>
      </c>
    </row>
    <row r="140" spans="2:44" x14ac:dyDescent="0.25">
      <c r="B140" s="180" t="s">
        <v>671</v>
      </c>
      <c r="C140" s="181" t="s">
        <v>672</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95"/>
        <v>0</v>
      </c>
      <c r="G140" s="182"/>
      <c r="H140" s="182">
        <f t="shared" si="396"/>
        <v>0</v>
      </c>
      <c r="I140" s="182"/>
      <c r="J140" s="182">
        <f t="shared" si="397"/>
        <v>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 t="shared" si="398"/>
        <v>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 t="shared" si="399"/>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 t="shared" si="400"/>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 t="shared" si="401"/>
        <v>0</v>
      </c>
      <c r="AR140" s="182">
        <f t="shared" si="402"/>
        <v>0</v>
      </c>
    </row>
    <row r="141" spans="2:44" x14ac:dyDescent="0.25">
      <c r="B141" s="180" t="s">
        <v>673</v>
      </c>
      <c r="C141" s="181" t="s">
        <v>674</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4750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87"/>
        <v>4750</v>
      </c>
      <c r="G141" s="182"/>
      <c r="H141" s="182">
        <f t="shared" si="388"/>
        <v>4750</v>
      </c>
      <c r="I141" s="182"/>
      <c r="J141" s="182">
        <f t="shared" si="389"/>
        <v>4750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4750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390"/>
        <v>1500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391"/>
        <v>1500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392"/>
        <v>1000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393"/>
        <v>750</v>
      </c>
      <c r="AR141" s="182">
        <f t="shared" si="394"/>
        <v>4750</v>
      </c>
    </row>
    <row r="142" spans="2:44" x14ac:dyDescent="0.25">
      <c r="B142" s="180" t="s">
        <v>675</v>
      </c>
      <c r="C142" s="181" t="s">
        <v>676</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87"/>
        <v>0</v>
      </c>
      <c r="G142" s="182"/>
      <c r="H142" s="182">
        <f t="shared" si="388"/>
        <v>0</v>
      </c>
      <c r="I142" s="182"/>
      <c r="J142" s="182">
        <f t="shared" si="389"/>
        <v>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2">
        <f t="shared" si="390"/>
        <v>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2">
        <f t="shared" si="391"/>
        <v>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392"/>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393"/>
        <v>0</v>
      </c>
      <c r="AR142" s="182">
        <f t="shared" si="394"/>
        <v>0</v>
      </c>
    </row>
    <row r="143" spans="2:44" x14ac:dyDescent="0.25">
      <c r="B143" s="180" t="s">
        <v>677</v>
      </c>
      <c r="C143" s="181" t="s">
        <v>678</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87"/>
        <v>22000</v>
      </c>
      <c r="G143" s="182"/>
      <c r="H143" s="182">
        <f t="shared" si="388"/>
        <v>22000</v>
      </c>
      <c r="I143" s="182"/>
      <c r="J143" s="182">
        <f t="shared" si="389"/>
        <v>22000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390"/>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2">
        <f t="shared" si="391"/>
        <v>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392"/>
        <v>22000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393"/>
        <v>0</v>
      </c>
      <c r="AR143" s="182">
        <f t="shared" si="394"/>
        <v>22000</v>
      </c>
    </row>
    <row r="144" spans="2:44" x14ac:dyDescent="0.25">
      <c r="B144" s="180" t="s">
        <v>679</v>
      </c>
      <c r="C144" s="181" t="s">
        <v>680</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si="300"/>
        <v>0</v>
      </c>
      <c r="G144" s="182"/>
      <c r="H144" s="182">
        <f t="shared" si="380"/>
        <v>0</v>
      </c>
      <c r="I144" s="182"/>
      <c r="J144" s="182">
        <f t="shared" si="381"/>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382"/>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383"/>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384"/>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385"/>
        <v>0</v>
      </c>
      <c r="AR144" s="182">
        <f t="shared" si="386"/>
        <v>0</v>
      </c>
    </row>
    <row r="145" spans="2:44" x14ac:dyDescent="0.25">
      <c r="B145" s="180" t="s">
        <v>681</v>
      </c>
      <c r="C145" s="181" t="s">
        <v>682</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865496.01</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300"/>
        <v>865496.01</v>
      </c>
      <c r="G145" s="182"/>
      <c r="H145" s="182">
        <f t="shared" si="380"/>
        <v>865496.01</v>
      </c>
      <c r="I145" s="182"/>
      <c r="J145" s="182">
        <f t="shared" si="381"/>
        <v>865496.01</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865496.01</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196459.33000000002</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382"/>
        <v>196459.33000000002</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261351.35</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2">
        <f t="shared" si="383"/>
        <v>261351.35</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169182.33000000002</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384"/>
        <v>169182.33000000002</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238503</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385"/>
        <v>238503</v>
      </c>
      <c r="AR145" s="182">
        <f t="shared" si="386"/>
        <v>865496.01</v>
      </c>
    </row>
    <row r="146" spans="2:44" x14ac:dyDescent="0.25">
      <c r="B146" s="180" t="s">
        <v>683</v>
      </c>
      <c r="C146" s="181" t="s">
        <v>684</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583089.08482500014</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5993012.7606614586</v>
      </c>
      <c r="F146" s="182">
        <f t="shared" ref="F146" si="403">D146+E146</f>
        <v>6576101.8454864584</v>
      </c>
      <c r="G146" s="182"/>
      <c r="H146" s="182">
        <f t="shared" ref="H146" si="404">F146-G146</f>
        <v>6576101.8454864584</v>
      </c>
      <c r="I146" s="182"/>
      <c r="J146" s="182">
        <f t="shared" ref="J146" si="405">F146-I146</f>
        <v>6576101.8454864584</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6576101.8454864584</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158518.92126684022</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297509.84849999996</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 t="shared" ref="AE146" si="406">AB146+AC146+AD146</f>
        <v>456028.76976684015</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536774.76457684021</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 t="shared" ref="AI146" si="407">AF146+AG146+AH146</f>
        <v>536774.76457684021</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931467.08980067587</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 t="shared" ref="AM146" si="408">AJ146+AK146+AL146</f>
        <v>931467.08980067587</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4651831.2213421017</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 t="shared" ref="AQ146" si="409">AN146+AO146+AP146</f>
        <v>4651831.2213421017</v>
      </c>
      <c r="AR146" s="182">
        <f t="shared" ref="AR146" si="410">AE146+AI146+AM146+AQ146</f>
        <v>6576101.8454864584</v>
      </c>
    </row>
    <row r="147" spans="2:44" x14ac:dyDescent="0.25">
      <c r="B147" s="180" t="s">
        <v>685</v>
      </c>
      <c r="C147" s="181" t="s">
        <v>686</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11">D147+E147</f>
        <v>52000</v>
      </c>
      <c r="G147" s="182"/>
      <c r="H147" s="182">
        <f t="shared" ref="H147" si="412">F147-G147</f>
        <v>52000</v>
      </c>
      <c r="I147" s="182"/>
      <c r="J147" s="182">
        <f t="shared" ref="J147" si="413">F147-I147</f>
        <v>52000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 t="shared" ref="AE147" si="414">AB147+AC147+AD147</f>
        <v>26000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 t="shared" ref="AI147" si="415">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 t="shared" ref="AM147" si="416">AJ147+AK147+AL147</f>
        <v>26000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 t="shared" ref="AQ147" si="417">AN147+AO147+AP147</f>
        <v>0</v>
      </c>
      <c r="AR147" s="182">
        <f t="shared" ref="AR147" si="418">AE147+AI147+AM147+AQ147</f>
        <v>52000</v>
      </c>
    </row>
    <row r="148" spans="2:44" x14ac:dyDescent="0.25">
      <c r="B148" s="180" t="s">
        <v>687</v>
      </c>
      <c r="C148" s="181" t="s">
        <v>688</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300"/>
        <v>0</v>
      </c>
      <c r="G148" s="182"/>
      <c r="H148" s="182">
        <f t="shared" si="380"/>
        <v>0</v>
      </c>
      <c r="I148" s="182"/>
      <c r="J148" s="182">
        <f t="shared" si="381"/>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382"/>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383"/>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384"/>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385"/>
        <v>0</v>
      </c>
      <c r="AR148" s="182">
        <f t="shared" si="386"/>
        <v>0</v>
      </c>
    </row>
    <row r="149" spans="2:44" x14ac:dyDescent="0.25">
      <c r="B149" s="189" t="s">
        <v>287</v>
      </c>
      <c r="C149" s="190" t="s">
        <v>171</v>
      </c>
      <c r="D149" s="191">
        <f>SUM(D150:D163)</f>
        <v>131000</v>
      </c>
      <c r="E149" s="191">
        <f>SUM(E150:E163)</f>
        <v>0</v>
      </c>
      <c r="F149" s="191">
        <f t="shared" si="300"/>
        <v>131000</v>
      </c>
      <c r="G149" s="191">
        <f>SUM(G150:G163)</f>
        <v>0</v>
      </c>
      <c r="H149" s="191">
        <f t="shared" si="4"/>
        <v>131000</v>
      </c>
      <c r="I149" s="191">
        <f>SUM(I150:I163)</f>
        <v>0</v>
      </c>
      <c r="J149" s="191">
        <f t="shared" si="5"/>
        <v>131000</v>
      </c>
      <c r="K149" s="191">
        <f t="shared" ref="K149:AD149" si="419">SUM(K150:K163)</f>
        <v>0</v>
      </c>
      <c r="L149" s="191">
        <f t="shared" si="419"/>
        <v>0</v>
      </c>
      <c r="M149" s="191">
        <f t="shared" si="419"/>
        <v>0</v>
      </c>
      <c r="N149" s="191">
        <f t="shared" si="419"/>
        <v>0</v>
      </c>
      <c r="O149" s="191">
        <f t="shared" si="419"/>
        <v>0</v>
      </c>
      <c r="P149" s="191">
        <f t="shared" ref="P149:Q149" si="420">SUM(P150:P163)</f>
        <v>0</v>
      </c>
      <c r="Q149" s="191">
        <f t="shared" si="420"/>
        <v>0</v>
      </c>
      <c r="R149" s="191">
        <f t="shared" si="419"/>
        <v>31000</v>
      </c>
      <c r="S149" s="191">
        <f t="shared" si="419"/>
        <v>0</v>
      </c>
      <c r="T149" s="191">
        <f t="shared" ref="T149" si="421">SUM(T150:T163)</f>
        <v>0</v>
      </c>
      <c r="U149" s="191">
        <f t="shared" si="419"/>
        <v>0</v>
      </c>
      <c r="V149" s="191">
        <f t="shared" si="419"/>
        <v>100000</v>
      </c>
      <c r="W149" s="191">
        <f t="shared" ref="W149" si="422">SUM(W150:W163)</f>
        <v>0</v>
      </c>
      <c r="X149" s="191">
        <f t="shared" si="419"/>
        <v>0</v>
      </c>
      <c r="Y149" s="191">
        <f t="shared" ref="Y149:Z149" si="423">SUM(Y150:Y163)</f>
        <v>0</v>
      </c>
      <c r="Z149" s="191">
        <f t="shared" si="423"/>
        <v>0</v>
      </c>
      <c r="AA149" s="191">
        <f t="shared" si="419"/>
        <v>0</v>
      </c>
      <c r="AB149" s="191">
        <f t="shared" si="419"/>
        <v>0</v>
      </c>
      <c r="AC149" s="191">
        <f t="shared" si="419"/>
        <v>0</v>
      </c>
      <c r="AD149" s="191">
        <f t="shared" si="419"/>
        <v>0</v>
      </c>
      <c r="AE149" s="191">
        <f t="shared" si="9"/>
        <v>0</v>
      </c>
      <c r="AF149" s="191">
        <f>SUM(AF150:AF163)</f>
        <v>50000</v>
      </c>
      <c r="AG149" s="191">
        <f>SUM(AG150:AG163)</f>
        <v>50000</v>
      </c>
      <c r="AH149" s="191">
        <f>SUM(AH150:AH163)</f>
        <v>0</v>
      </c>
      <c r="AI149" s="191">
        <f t="shared" si="10"/>
        <v>100000</v>
      </c>
      <c r="AJ149" s="191">
        <f>SUM(AJ150:AJ163)</f>
        <v>8000</v>
      </c>
      <c r="AK149" s="191">
        <f>SUM(AK150:AK163)</f>
        <v>8000</v>
      </c>
      <c r="AL149" s="191">
        <f>SUM(AL150:AL163)</f>
        <v>0</v>
      </c>
      <c r="AM149" s="191">
        <f t="shared" si="11"/>
        <v>16000</v>
      </c>
      <c r="AN149" s="191">
        <f>SUM(AN150:AN163)</f>
        <v>15000</v>
      </c>
      <c r="AO149" s="191">
        <f>SUM(AO150:AO163)</f>
        <v>0</v>
      </c>
      <c r="AP149" s="191">
        <f>SUM(AP150:AP163)</f>
        <v>0</v>
      </c>
      <c r="AQ149" s="191">
        <f t="shared" si="12"/>
        <v>15000</v>
      </c>
      <c r="AR149" s="191">
        <f t="shared" si="13"/>
        <v>131000</v>
      </c>
    </row>
    <row r="150" spans="2:44" x14ac:dyDescent="0.25">
      <c r="B150" s="180" t="s">
        <v>689</v>
      </c>
      <c r="C150" s="181" t="s">
        <v>690</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300"/>
        <v>0</v>
      </c>
      <c r="G150" s="182"/>
      <c r="H150" s="182">
        <f t="shared" ref="H150:H163" si="424">F150-G150</f>
        <v>0</v>
      </c>
      <c r="I150" s="182"/>
      <c r="J150" s="182">
        <f t="shared" ref="J150:J163" si="425">F150-I150</f>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ref="AE150:AE163" si="426">AB150+AC150+AD150</f>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ref="AI150:AI163" si="427">AF150+AG150+AH150</f>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ref="AM150:AM163" si="428">AJ150+AK150+AL150</f>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ref="AQ150:AQ163" si="429">AN150+AO150+AP150</f>
        <v>0</v>
      </c>
      <c r="AR150" s="182">
        <f t="shared" ref="AR150:AR163" si="430">AE150+AI150+AM150+AQ150</f>
        <v>0</v>
      </c>
    </row>
    <row r="151" spans="2:44" x14ac:dyDescent="0.25">
      <c r="B151" s="180" t="s">
        <v>288</v>
      </c>
      <c r="C151" s="181" t="s">
        <v>172</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300"/>
        <v>0</v>
      </c>
      <c r="G151" s="182"/>
      <c r="H151" s="182">
        <f t="shared" si="424"/>
        <v>0</v>
      </c>
      <c r="I151" s="182"/>
      <c r="J151" s="182">
        <f t="shared" si="425"/>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426"/>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427"/>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428"/>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429"/>
        <v>0</v>
      </c>
      <c r="AR151" s="182">
        <f t="shared" si="430"/>
        <v>0</v>
      </c>
    </row>
    <row r="152" spans="2:44" x14ac:dyDescent="0.25">
      <c r="B152" s="180" t="s">
        <v>691</v>
      </c>
      <c r="C152" s="181" t="s">
        <v>692</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300"/>
        <v>0</v>
      </c>
      <c r="G152" s="182"/>
      <c r="H152" s="182">
        <f t="shared" si="424"/>
        <v>0</v>
      </c>
      <c r="I152" s="182"/>
      <c r="J152" s="182">
        <f t="shared" si="425"/>
        <v>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426"/>
        <v>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427"/>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428"/>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429"/>
        <v>0</v>
      </c>
      <c r="AR152" s="182">
        <f t="shared" si="430"/>
        <v>0</v>
      </c>
    </row>
    <row r="153" spans="2:44" x14ac:dyDescent="0.25">
      <c r="B153" s="180" t="s">
        <v>693</v>
      </c>
      <c r="C153" s="181" t="s">
        <v>694</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300"/>
        <v>0</v>
      </c>
      <c r="G153" s="182"/>
      <c r="H153" s="182">
        <f t="shared" si="424"/>
        <v>0</v>
      </c>
      <c r="I153" s="182"/>
      <c r="J153" s="182">
        <f t="shared" si="425"/>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426"/>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427"/>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428"/>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429"/>
        <v>0</v>
      </c>
      <c r="AR153" s="182">
        <f t="shared" si="430"/>
        <v>0</v>
      </c>
    </row>
    <row r="154" spans="2:44" x14ac:dyDescent="0.25">
      <c r="B154" s="180" t="s">
        <v>289</v>
      </c>
      <c r="C154" s="181" t="s">
        <v>173</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31">D154+E154</f>
        <v>0</v>
      </c>
      <c r="G154" s="182"/>
      <c r="H154" s="182">
        <f t="shared" ref="H154:H158" si="432">F154-G154</f>
        <v>0</v>
      </c>
      <c r="I154" s="182"/>
      <c r="J154" s="182">
        <f t="shared" ref="J154:J158" si="433">F154-I154</f>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ref="AE154:AE158" si="434">AB154+AC154+AD154</f>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ref="AI154:AI158" si="435">AF154+AG154+AH154</f>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ref="AM154:AM158" si="436">AJ154+AK154+AL154</f>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ref="AQ154:AQ158" si="437">AN154+AO154+AP154</f>
        <v>0</v>
      </c>
      <c r="AR154" s="182">
        <f t="shared" ref="AR154:AR158" si="438">AE154+AI154+AM154+AQ154</f>
        <v>0</v>
      </c>
    </row>
    <row r="155" spans="2:44" x14ac:dyDescent="0.25">
      <c r="B155" s="180" t="s">
        <v>695</v>
      </c>
      <c r="C155" s="181" t="s">
        <v>696</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31"/>
        <v>0</v>
      </c>
      <c r="G155" s="182"/>
      <c r="H155" s="182">
        <f t="shared" si="432"/>
        <v>0</v>
      </c>
      <c r="I155" s="182"/>
      <c r="J155" s="182">
        <f t="shared" si="433"/>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434"/>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435"/>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436"/>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437"/>
        <v>0</v>
      </c>
      <c r="AR155" s="182">
        <f t="shared" si="438"/>
        <v>0</v>
      </c>
    </row>
    <row r="156" spans="2:44" x14ac:dyDescent="0.25">
      <c r="B156" s="180" t="s">
        <v>697</v>
      </c>
      <c r="C156" s="181" t="s">
        <v>698</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31"/>
        <v>0</v>
      </c>
      <c r="G156" s="182"/>
      <c r="H156" s="182">
        <f t="shared" si="432"/>
        <v>0</v>
      </c>
      <c r="I156" s="182"/>
      <c r="J156" s="182">
        <f t="shared" si="433"/>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434"/>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435"/>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436"/>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437"/>
        <v>0</v>
      </c>
      <c r="AR156" s="182">
        <f t="shared" si="438"/>
        <v>0</v>
      </c>
    </row>
    <row r="157" spans="2:44" x14ac:dyDescent="0.25">
      <c r="B157" s="180" t="s">
        <v>290</v>
      </c>
      <c r="C157" s="181" t="s">
        <v>174</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31"/>
        <v>0</v>
      </c>
      <c r="G157" s="182"/>
      <c r="H157" s="182">
        <f t="shared" si="432"/>
        <v>0</v>
      </c>
      <c r="I157" s="182"/>
      <c r="J157" s="182">
        <f t="shared" si="433"/>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434"/>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435"/>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436"/>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437"/>
        <v>0</v>
      </c>
      <c r="AR157" s="182">
        <f t="shared" si="438"/>
        <v>0</v>
      </c>
    </row>
    <row r="158" spans="2:44" x14ac:dyDescent="0.25">
      <c r="B158" s="180" t="s">
        <v>699</v>
      </c>
      <c r="C158" s="181" t="s">
        <v>700</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131000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2">
        <f t="shared" si="431"/>
        <v>131000</v>
      </c>
      <c r="G158" s="182"/>
      <c r="H158" s="182">
        <f t="shared" si="432"/>
        <v>131000</v>
      </c>
      <c r="I158" s="182"/>
      <c r="J158" s="182">
        <f t="shared" si="433"/>
        <v>131000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31000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434"/>
        <v>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2">
        <f t="shared" si="435"/>
        <v>100000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436"/>
        <v>16000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437"/>
        <v>15000</v>
      </c>
      <c r="AR158" s="182">
        <f t="shared" si="438"/>
        <v>131000</v>
      </c>
    </row>
    <row r="159" spans="2:44" x14ac:dyDescent="0.25">
      <c r="B159" s="180" t="s">
        <v>701</v>
      </c>
      <c r="C159" s="181" t="s">
        <v>702</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39">D159+E159</f>
        <v>0</v>
      </c>
      <c r="G159" s="182"/>
      <c r="H159" s="182">
        <f t="shared" ref="H159:H161" si="440">F159-G159</f>
        <v>0</v>
      </c>
      <c r="I159" s="182"/>
      <c r="J159" s="182">
        <f t="shared" ref="J159:J161" si="441">F159-I159</f>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ref="AE159:AE161" si="442">AB159+AC159+AD159</f>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ref="AI159:AI161" si="443">AF159+AG159+AH159</f>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ref="AM159:AM161" si="444">AJ159+AK159+AL159</f>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ref="AQ159:AQ161" si="445">AN159+AO159+AP159</f>
        <v>0</v>
      </c>
      <c r="AR159" s="182">
        <f t="shared" ref="AR159:AR161" si="446">AE159+AI159+AM159+AQ159</f>
        <v>0</v>
      </c>
    </row>
    <row r="160" spans="2:44" x14ac:dyDescent="0.25">
      <c r="B160" s="180" t="s">
        <v>703</v>
      </c>
      <c r="C160" s="181" t="s">
        <v>704</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39"/>
        <v>0</v>
      </c>
      <c r="G160" s="182"/>
      <c r="H160" s="182">
        <f t="shared" si="440"/>
        <v>0</v>
      </c>
      <c r="I160" s="182"/>
      <c r="J160" s="182">
        <f t="shared" si="441"/>
        <v>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442"/>
        <v>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443"/>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444"/>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445"/>
        <v>0</v>
      </c>
      <c r="AR160" s="182">
        <f t="shared" si="446"/>
        <v>0</v>
      </c>
    </row>
    <row r="161" spans="2:44" x14ac:dyDescent="0.25">
      <c r="B161" s="180" t="s">
        <v>291</v>
      </c>
      <c r="C161" s="181" t="s">
        <v>175</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439"/>
        <v>0</v>
      </c>
      <c r="G161" s="182"/>
      <c r="H161" s="182">
        <f t="shared" si="440"/>
        <v>0</v>
      </c>
      <c r="I161" s="182"/>
      <c r="J161" s="182">
        <f t="shared" si="441"/>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442"/>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443"/>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444"/>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445"/>
        <v>0</v>
      </c>
      <c r="AR161" s="182">
        <f t="shared" si="446"/>
        <v>0</v>
      </c>
    </row>
    <row r="162" spans="2:44" x14ac:dyDescent="0.25">
      <c r="B162" s="180" t="s">
        <v>705</v>
      </c>
      <c r="C162" s="181" t="s">
        <v>706</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300"/>
        <v>0</v>
      </c>
      <c r="G162" s="182"/>
      <c r="H162" s="182">
        <f t="shared" si="424"/>
        <v>0</v>
      </c>
      <c r="I162" s="182"/>
      <c r="J162" s="182">
        <f t="shared" si="425"/>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426"/>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427"/>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428"/>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429"/>
        <v>0</v>
      </c>
      <c r="AR162" s="182">
        <f t="shared" si="430"/>
        <v>0</v>
      </c>
    </row>
    <row r="163" spans="2:44" x14ac:dyDescent="0.25">
      <c r="B163" s="180" t="s">
        <v>707</v>
      </c>
      <c r="C163" s="181" t="s">
        <v>708</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300"/>
        <v>0</v>
      </c>
      <c r="G163" s="182"/>
      <c r="H163" s="182">
        <f t="shared" si="424"/>
        <v>0</v>
      </c>
      <c r="I163" s="182"/>
      <c r="J163" s="182">
        <f t="shared" si="425"/>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426"/>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427"/>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428"/>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429"/>
        <v>0</v>
      </c>
      <c r="AR163" s="182">
        <f t="shared" si="430"/>
        <v>0</v>
      </c>
    </row>
    <row r="164" spans="2:44" x14ac:dyDescent="0.25">
      <c r="B164" s="189" t="s">
        <v>292</v>
      </c>
      <c r="C164" s="190" t="s">
        <v>176</v>
      </c>
      <c r="D164" s="191">
        <f>SUM(D165:D189)</f>
        <v>41000</v>
      </c>
      <c r="E164" s="191">
        <f>SUM(E165:E189)</f>
        <v>0</v>
      </c>
      <c r="F164" s="191">
        <f t="shared" si="300"/>
        <v>41000</v>
      </c>
      <c r="G164" s="191">
        <f>SUM(G165:G189)</f>
        <v>0</v>
      </c>
      <c r="H164" s="191">
        <f t="shared" si="4"/>
        <v>41000</v>
      </c>
      <c r="I164" s="191">
        <f>SUM(I165:I189)</f>
        <v>0</v>
      </c>
      <c r="J164" s="191">
        <f t="shared" si="5"/>
        <v>41000</v>
      </c>
      <c r="K164" s="191">
        <f t="shared" ref="K164:AD164" si="447">SUM(K165:K189)</f>
        <v>0</v>
      </c>
      <c r="L164" s="191">
        <f t="shared" si="447"/>
        <v>0</v>
      </c>
      <c r="M164" s="191">
        <f t="shared" si="447"/>
        <v>0</v>
      </c>
      <c r="N164" s="191">
        <f t="shared" si="447"/>
        <v>0</v>
      </c>
      <c r="O164" s="191">
        <f t="shared" si="447"/>
        <v>25800</v>
      </c>
      <c r="P164" s="191">
        <f t="shared" ref="P164:Q164" si="448">SUM(P165:P189)</f>
        <v>0</v>
      </c>
      <c r="Q164" s="191">
        <f t="shared" si="448"/>
        <v>6000</v>
      </c>
      <c r="R164" s="191">
        <f t="shared" si="447"/>
        <v>2800</v>
      </c>
      <c r="S164" s="191">
        <f t="shared" si="447"/>
        <v>0</v>
      </c>
      <c r="T164" s="191">
        <f t="shared" ref="T164" si="449">SUM(T165:T189)</f>
        <v>0</v>
      </c>
      <c r="U164" s="191">
        <f t="shared" si="447"/>
        <v>0</v>
      </c>
      <c r="V164" s="191">
        <f t="shared" si="447"/>
        <v>2000</v>
      </c>
      <c r="W164" s="191">
        <f t="shared" ref="W164" si="450">SUM(W165:W189)</f>
        <v>0</v>
      </c>
      <c r="X164" s="191">
        <f t="shared" si="447"/>
        <v>4400</v>
      </c>
      <c r="Y164" s="191">
        <f t="shared" ref="Y164:Z164" si="451">SUM(Y165:Y189)</f>
        <v>0</v>
      </c>
      <c r="Z164" s="191">
        <f t="shared" si="451"/>
        <v>0</v>
      </c>
      <c r="AA164" s="191">
        <f t="shared" si="447"/>
        <v>0</v>
      </c>
      <c r="AB164" s="191">
        <f t="shared" si="447"/>
        <v>0</v>
      </c>
      <c r="AC164" s="191">
        <f t="shared" si="447"/>
        <v>2800</v>
      </c>
      <c r="AD164" s="191">
        <f t="shared" si="447"/>
        <v>0</v>
      </c>
      <c r="AE164" s="191">
        <f t="shared" si="9"/>
        <v>2800</v>
      </c>
      <c r="AF164" s="191">
        <f>SUM(AF165:AF189)</f>
        <v>31200</v>
      </c>
      <c r="AG164" s="191">
        <f>SUM(AG165:AG189)</f>
        <v>1000</v>
      </c>
      <c r="AH164" s="191">
        <f>SUM(AH165:AH189)</f>
        <v>0</v>
      </c>
      <c r="AI164" s="191">
        <f t="shared" si="10"/>
        <v>32200</v>
      </c>
      <c r="AJ164" s="191">
        <f>SUM(AJ165:AJ189)</f>
        <v>6000</v>
      </c>
      <c r="AK164" s="191">
        <f>SUM(AK165:AK189)</f>
        <v>0</v>
      </c>
      <c r="AL164" s="191">
        <f>SUM(AL165:AL189)</f>
        <v>0</v>
      </c>
      <c r="AM164" s="191">
        <f t="shared" si="11"/>
        <v>6000</v>
      </c>
      <c r="AN164" s="191">
        <f>SUM(AN165:AN189)</f>
        <v>0</v>
      </c>
      <c r="AO164" s="191">
        <f>SUM(AO165:AO189)</f>
        <v>0</v>
      </c>
      <c r="AP164" s="191">
        <f>SUM(AP165:AP189)</f>
        <v>0</v>
      </c>
      <c r="AQ164" s="191">
        <f t="shared" si="12"/>
        <v>0</v>
      </c>
      <c r="AR164" s="191">
        <f t="shared" si="13"/>
        <v>41000</v>
      </c>
    </row>
    <row r="165" spans="2:44" x14ac:dyDescent="0.25">
      <c r="B165" s="180" t="s">
        <v>293</v>
      </c>
      <c r="C165" s="181" t="s">
        <v>177</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300"/>
        <v>0</v>
      </c>
      <c r="G165" s="182"/>
      <c r="H165" s="182">
        <f t="shared" ref="H165:H168" si="452">F165-G165</f>
        <v>0</v>
      </c>
      <c r="I165" s="182"/>
      <c r="J165" s="182">
        <f t="shared" ref="J165:J168" si="453">F165-I165</f>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ref="AE165:AE168" si="454">AB165+AC165+AD165</f>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ref="AI165:AI168" si="455">AF165+AG165+AH165</f>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ref="AM165:AM168" si="456">AJ165+AK165+AL165</f>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ref="AQ165:AQ168" si="457">AN165+AO165+AP165</f>
        <v>0</v>
      </c>
      <c r="AR165" s="182">
        <f t="shared" ref="AR165:AR168" si="458">AE165+AI165+AM165+AQ165</f>
        <v>0</v>
      </c>
    </row>
    <row r="166" spans="2:44" x14ac:dyDescent="0.25">
      <c r="B166" s="180" t="s">
        <v>709</v>
      </c>
      <c r="C166" s="181" t="s">
        <v>710</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300"/>
        <v>0</v>
      </c>
      <c r="G166" s="182"/>
      <c r="H166" s="182">
        <f t="shared" si="452"/>
        <v>0</v>
      </c>
      <c r="I166" s="182"/>
      <c r="J166" s="182">
        <f t="shared" si="453"/>
        <v>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454"/>
        <v>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455"/>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456"/>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457"/>
        <v>0</v>
      </c>
      <c r="AR166" s="182">
        <f t="shared" si="458"/>
        <v>0</v>
      </c>
    </row>
    <row r="167" spans="2:44" x14ac:dyDescent="0.25">
      <c r="B167" s="180" t="s">
        <v>711</v>
      </c>
      <c r="C167" s="181" t="s">
        <v>712</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59">D167+E167</f>
        <v>0</v>
      </c>
      <c r="G167" s="182"/>
      <c r="H167" s="182">
        <f t="shared" ref="H167" si="460">F167-G167</f>
        <v>0</v>
      </c>
      <c r="I167" s="182"/>
      <c r="J167" s="182">
        <f t="shared" ref="J167" si="461">F167-I167</f>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ref="AE167" si="462">AB167+AC167+AD167</f>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ref="AI167" si="463">AF167+AG167+AH167</f>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ref="AM167" si="464">AJ167+AK167+AL167</f>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ref="AQ167" si="465">AN167+AO167+AP167</f>
        <v>0</v>
      </c>
      <c r="AR167" s="182">
        <f t="shared" ref="AR167" si="466">AE167+AI167+AM167+AQ167</f>
        <v>0</v>
      </c>
    </row>
    <row r="168" spans="2:44" x14ac:dyDescent="0.25">
      <c r="B168" s="180" t="s">
        <v>713</v>
      </c>
      <c r="C168" s="181" t="s">
        <v>714</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300"/>
        <v>0</v>
      </c>
      <c r="G168" s="182"/>
      <c r="H168" s="182">
        <f t="shared" si="452"/>
        <v>0</v>
      </c>
      <c r="I168" s="182"/>
      <c r="J168" s="182">
        <f t="shared" si="453"/>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454"/>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455"/>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456"/>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457"/>
        <v>0</v>
      </c>
      <c r="AR168" s="182">
        <f t="shared" si="458"/>
        <v>0</v>
      </c>
    </row>
    <row r="169" spans="2:44" x14ac:dyDescent="0.25">
      <c r="B169" s="180" t="s">
        <v>715</v>
      </c>
      <c r="C169" s="181" t="s">
        <v>716</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67">D169+E169</f>
        <v>0</v>
      </c>
      <c r="G169" s="182"/>
      <c r="H169" s="182">
        <f t="shared" ref="H169:H177" si="468">F169-G169</f>
        <v>0</v>
      </c>
      <c r="I169" s="182"/>
      <c r="J169" s="182">
        <f t="shared" ref="J169:J177" si="469">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470">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471">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472">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473">AN169+AO169+AP169</f>
        <v>0</v>
      </c>
      <c r="AR169" s="182">
        <f t="shared" ref="AR169:AR177" si="474">AE169+AI169+AM169+AQ169</f>
        <v>0</v>
      </c>
    </row>
    <row r="170" spans="2:44" x14ac:dyDescent="0.25">
      <c r="B170" s="180" t="s">
        <v>294</v>
      </c>
      <c r="C170" s="181" t="s">
        <v>178</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467"/>
        <v>0</v>
      </c>
      <c r="G170" s="182"/>
      <c r="H170" s="182">
        <f t="shared" si="468"/>
        <v>0</v>
      </c>
      <c r="I170" s="182"/>
      <c r="J170" s="182">
        <f t="shared" si="469"/>
        <v>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2">
        <f t="shared" si="470"/>
        <v>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471"/>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472"/>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473"/>
        <v>0</v>
      </c>
      <c r="AR170" s="182">
        <f t="shared" si="474"/>
        <v>0</v>
      </c>
    </row>
    <row r="171" spans="2:44" x14ac:dyDescent="0.25">
      <c r="B171" s="180" t="s">
        <v>717</v>
      </c>
      <c r="C171" s="181" t="s">
        <v>718</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34600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2">
        <f t="shared" si="467"/>
        <v>34600</v>
      </c>
      <c r="G171" s="182"/>
      <c r="H171" s="182">
        <f t="shared" si="468"/>
        <v>34600</v>
      </c>
      <c r="I171" s="182"/>
      <c r="J171" s="182">
        <f t="shared" si="469"/>
        <v>34600</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23800</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2">
        <f t="shared" si="470"/>
        <v>2800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24800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2">
        <f t="shared" si="471"/>
        <v>25800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2">
        <f t="shared" si="472"/>
        <v>6000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473"/>
        <v>0</v>
      </c>
      <c r="AR171" s="182">
        <f t="shared" si="474"/>
        <v>34600</v>
      </c>
    </row>
    <row r="172" spans="2:44" x14ac:dyDescent="0.25">
      <c r="B172" s="180" t="s">
        <v>719</v>
      </c>
      <c r="C172" s="181" t="s">
        <v>720</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67"/>
        <v>2000</v>
      </c>
      <c r="G172" s="182"/>
      <c r="H172" s="182">
        <f t="shared" si="468"/>
        <v>2000</v>
      </c>
      <c r="I172" s="182"/>
      <c r="J172" s="182">
        <f t="shared" si="469"/>
        <v>2000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470"/>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2">
        <f t="shared" si="471"/>
        <v>2000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472"/>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473"/>
        <v>0</v>
      </c>
      <c r="AR172" s="182">
        <f t="shared" si="474"/>
        <v>2000</v>
      </c>
    </row>
    <row r="173" spans="2:44" x14ac:dyDescent="0.25">
      <c r="B173" s="180" t="s">
        <v>721</v>
      </c>
      <c r="C173" s="181" t="s">
        <v>722</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67"/>
        <v>0</v>
      </c>
      <c r="G173" s="182"/>
      <c r="H173" s="182">
        <f t="shared" si="468"/>
        <v>0</v>
      </c>
      <c r="I173" s="182"/>
      <c r="J173" s="182">
        <f t="shared" si="469"/>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470"/>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471"/>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472"/>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473"/>
        <v>0</v>
      </c>
      <c r="AR173" s="182">
        <f t="shared" si="474"/>
        <v>0</v>
      </c>
    </row>
    <row r="174" spans="2:44" x14ac:dyDescent="0.25">
      <c r="B174" s="180" t="s">
        <v>723</v>
      </c>
      <c r="C174" s="181" t="s">
        <v>724</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67"/>
        <v>0</v>
      </c>
      <c r="G174" s="182"/>
      <c r="H174" s="182">
        <f t="shared" si="468"/>
        <v>0</v>
      </c>
      <c r="I174" s="182"/>
      <c r="J174" s="182">
        <f t="shared" si="469"/>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470"/>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471"/>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472"/>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473"/>
        <v>0</v>
      </c>
      <c r="AR174" s="182">
        <f t="shared" si="474"/>
        <v>0</v>
      </c>
    </row>
    <row r="175" spans="2:44" x14ac:dyDescent="0.25">
      <c r="B175" s="180" t="s">
        <v>725</v>
      </c>
      <c r="C175" s="181" t="s">
        <v>726</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67"/>
        <v>0</v>
      </c>
      <c r="G175" s="182"/>
      <c r="H175" s="182">
        <f t="shared" si="468"/>
        <v>0</v>
      </c>
      <c r="I175" s="182"/>
      <c r="J175" s="182">
        <f t="shared" si="469"/>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470"/>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471"/>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472"/>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473"/>
        <v>0</v>
      </c>
      <c r="AR175" s="182">
        <f t="shared" si="474"/>
        <v>0</v>
      </c>
    </row>
    <row r="176" spans="2:44" x14ac:dyDescent="0.25">
      <c r="B176" s="180" t="s">
        <v>295</v>
      </c>
      <c r="C176" s="181" t="s">
        <v>727</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67"/>
        <v>0</v>
      </c>
      <c r="G176" s="182"/>
      <c r="H176" s="182">
        <f t="shared" si="468"/>
        <v>0</v>
      </c>
      <c r="I176" s="182"/>
      <c r="J176" s="182">
        <f t="shared" si="469"/>
        <v>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470"/>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471"/>
        <v>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472"/>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473"/>
        <v>0</v>
      </c>
      <c r="AR176" s="182">
        <f t="shared" si="474"/>
        <v>0</v>
      </c>
    </row>
    <row r="177" spans="2:44" x14ac:dyDescent="0.25">
      <c r="B177" s="180" t="s">
        <v>728</v>
      </c>
      <c r="C177" s="181" t="s">
        <v>729</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67"/>
        <v>0</v>
      </c>
      <c r="G177" s="182"/>
      <c r="H177" s="182">
        <f t="shared" si="468"/>
        <v>0</v>
      </c>
      <c r="I177" s="182"/>
      <c r="J177" s="182">
        <f t="shared" si="469"/>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470"/>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471"/>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472"/>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473"/>
        <v>0</v>
      </c>
      <c r="AR177" s="182">
        <f t="shared" si="474"/>
        <v>0</v>
      </c>
    </row>
    <row r="178" spans="2:44" x14ac:dyDescent="0.25">
      <c r="B178" s="180" t="s">
        <v>296</v>
      </c>
      <c r="C178" s="181" t="s">
        <v>730</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75">D178+E178</f>
        <v>0</v>
      </c>
      <c r="G178" s="182"/>
      <c r="H178" s="182">
        <f t="shared" ref="H178:H185" si="476">F178-G178</f>
        <v>0</v>
      </c>
      <c r="I178" s="182"/>
      <c r="J178" s="182">
        <f t="shared" ref="J178:J185" si="477">F178-I178</f>
        <v>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478">AB178+AC178+AD178</f>
        <v>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479">AF178+AG178+AH178</f>
        <v>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480">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481">AN178+AO178+AP178</f>
        <v>0</v>
      </c>
      <c r="AR178" s="182">
        <f t="shared" ref="AR178:AR185" si="482">AE178+AI178+AM178+AQ178</f>
        <v>0</v>
      </c>
    </row>
    <row r="179" spans="2:44" x14ac:dyDescent="0.25">
      <c r="B179" s="180" t="s">
        <v>731</v>
      </c>
      <c r="C179" s="181" t="s">
        <v>730</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475"/>
        <v>0</v>
      </c>
      <c r="G179" s="182"/>
      <c r="H179" s="182">
        <f t="shared" si="476"/>
        <v>0</v>
      </c>
      <c r="I179" s="182"/>
      <c r="J179" s="182">
        <f t="shared" si="477"/>
        <v>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478"/>
        <v>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479"/>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480"/>
        <v>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481"/>
        <v>0</v>
      </c>
      <c r="AR179" s="182">
        <f t="shared" si="482"/>
        <v>0</v>
      </c>
    </row>
    <row r="180" spans="2:44" x14ac:dyDescent="0.25">
      <c r="B180" s="180" t="s">
        <v>732</v>
      </c>
      <c r="C180" s="181" t="s">
        <v>733</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75"/>
        <v>0</v>
      </c>
      <c r="G180" s="182"/>
      <c r="H180" s="182">
        <f t="shared" si="476"/>
        <v>0</v>
      </c>
      <c r="I180" s="182"/>
      <c r="J180" s="182">
        <f t="shared" si="477"/>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478"/>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479"/>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480"/>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481"/>
        <v>0</v>
      </c>
      <c r="AR180" s="182">
        <f t="shared" si="482"/>
        <v>0</v>
      </c>
    </row>
    <row r="181" spans="2:44" x14ac:dyDescent="0.25">
      <c r="B181" s="180" t="s">
        <v>734</v>
      </c>
      <c r="C181" s="181" t="s">
        <v>735</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75"/>
        <v>0</v>
      </c>
      <c r="G181" s="182"/>
      <c r="H181" s="182">
        <f t="shared" si="476"/>
        <v>0</v>
      </c>
      <c r="I181" s="182"/>
      <c r="J181" s="182">
        <f t="shared" si="477"/>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478"/>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479"/>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480"/>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481"/>
        <v>0</v>
      </c>
      <c r="AR181" s="182">
        <f t="shared" si="482"/>
        <v>0</v>
      </c>
    </row>
    <row r="182" spans="2:44" x14ac:dyDescent="0.25">
      <c r="B182" s="180" t="s">
        <v>297</v>
      </c>
      <c r="C182" s="181" t="s">
        <v>736</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75"/>
        <v>0</v>
      </c>
      <c r="G182" s="182"/>
      <c r="H182" s="182">
        <f t="shared" si="476"/>
        <v>0</v>
      </c>
      <c r="I182" s="182"/>
      <c r="J182" s="182">
        <f t="shared" si="477"/>
        <v>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478"/>
        <v>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479"/>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480"/>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2">
        <f t="shared" si="481"/>
        <v>0</v>
      </c>
      <c r="AR182" s="182">
        <f t="shared" si="482"/>
        <v>0</v>
      </c>
    </row>
    <row r="183" spans="2:44" x14ac:dyDescent="0.25">
      <c r="B183" s="180" t="s">
        <v>737</v>
      </c>
      <c r="C183" s="181" t="s">
        <v>736</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75"/>
        <v>0</v>
      </c>
      <c r="G183" s="182"/>
      <c r="H183" s="182">
        <f t="shared" si="476"/>
        <v>0</v>
      </c>
      <c r="I183" s="182"/>
      <c r="J183" s="182">
        <f t="shared" si="477"/>
        <v>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478"/>
        <v>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479"/>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480"/>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481"/>
        <v>0</v>
      </c>
      <c r="AR183" s="182">
        <f t="shared" si="482"/>
        <v>0</v>
      </c>
    </row>
    <row r="184" spans="2:44" x14ac:dyDescent="0.25">
      <c r="B184" s="180" t="s">
        <v>738</v>
      </c>
      <c r="C184" s="181" t="s">
        <v>739</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75"/>
        <v>0</v>
      </c>
      <c r="G184" s="182"/>
      <c r="H184" s="182">
        <f t="shared" si="476"/>
        <v>0</v>
      </c>
      <c r="I184" s="182"/>
      <c r="J184" s="182">
        <f t="shared" si="477"/>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478"/>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479"/>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480"/>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481"/>
        <v>0</v>
      </c>
      <c r="AR184" s="182">
        <f t="shared" si="482"/>
        <v>0</v>
      </c>
    </row>
    <row r="185" spans="2:44" x14ac:dyDescent="0.25">
      <c r="B185" s="180" t="s">
        <v>740</v>
      </c>
      <c r="C185" s="181" t="s">
        <v>741</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75"/>
        <v>0</v>
      </c>
      <c r="G185" s="182"/>
      <c r="H185" s="182">
        <f t="shared" si="476"/>
        <v>0</v>
      </c>
      <c r="I185" s="182"/>
      <c r="J185" s="182">
        <f t="shared" si="477"/>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478"/>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479"/>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480"/>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481"/>
        <v>0</v>
      </c>
      <c r="AR185" s="182">
        <f t="shared" si="482"/>
        <v>0</v>
      </c>
    </row>
    <row r="186" spans="2:44" x14ac:dyDescent="0.25">
      <c r="B186" s="180" t="s">
        <v>298</v>
      </c>
      <c r="C186" s="181" t="s">
        <v>742</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83">D186+E186</f>
        <v>4400</v>
      </c>
      <c r="G186" s="182"/>
      <c r="H186" s="182">
        <f t="shared" ref="H186:H189" si="484">F186-G186</f>
        <v>4400</v>
      </c>
      <c r="I186" s="182"/>
      <c r="J186" s="182">
        <f t="shared" ref="J186:J189" si="485">F186-I186</f>
        <v>4400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89" si="486">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4400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89" si="487">AF186+AG186+AH186</f>
        <v>4400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2">
        <f t="shared" ref="AM186:AM189" si="488">AJ186+AK186+AL186</f>
        <v>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89" si="489">AN186+AO186+AP186</f>
        <v>0</v>
      </c>
      <c r="AR186" s="182">
        <f t="shared" ref="AR186:AR189" si="490">AE186+AI186+AM186+AQ186</f>
        <v>4400</v>
      </c>
    </row>
    <row r="187" spans="2:44" x14ac:dyDescent="0.25">
      <c r="B187" s="180" t="s">
        <v>743</v>
      </c>
      <c r="C187" s="181" t="s">
        <v>744</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483"/>
        <v>0</v>
      </c>
      <c r="G187" s="182"/>
      <c r="H187" s="182">
        <f t="shared" si="484"/>
        <v>0</v>
      </c>
      <c r="I187" s="182"/>
      <c r="J187" s="182">
        <f t="shared" si="485"/>
        <v>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2">
        <f t="shared" si="486"/>
        <v>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487"/>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488"/>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489"/>
        <v>0</v>
      </c>
      <c r="AR187" s="182">
        <f t="shared" si="490"/>
        <v>0</v>
      </c>
    </row>
    <row r="188" spans="2:44" x14ac:dyDescent="0.25">
      <c r="B188" s="180" t="s">
        <v>745</v>
      </c>
      <c r="C188" s="181" t="s">
        <v>746</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83"/>
        <v>0</v>
      </c>
      <c r="G188" s="182"/>
      <c r="H188" s="182">
        <f t="shared" si="484"/>
        <v>0</v>
      </c>
      <c r="I188" s="182"/>
      <c r="J188" s="182">
        <f t="shared" si="485"/>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486"/>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487"/>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488"/>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489"/>
        <v>0</v>
      </c>
      <c r="AR188" s="182">
        <f t="shared" si="490"/>
        <v>0</v>
      </c>
    </row>
    <row r="189" spans="2:44" x14ac:dyDescent="0.25">
      <c r="B189" s="180" t="s">
        <v>747</v>
      </c>
      <c r="C189" s="181" t="s">
        <v>748</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83"/>
        <v>0</v>
      </c>
      <c r="G189" s="182"/>
      <c r="H189" s="182">
        <f t="shared" si="484"/>
        <v>0</v>
      </c>
      <c r="I189" s="182"/>
      <c r="J189" s="182">
        <f t="shared" si="485"/>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486"/>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487"/>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488"/>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489"/>
        <v>0</v>
      </c>
      <c r="AR189" s="182">
        <f t="shared" si="490"/>
        <v>0</v>
      </c>
    </row>
    <row r="190" spans="2:44" x14ac:dyDescent="0.25">
      <c r="B190" s="189" t="s">
        <v>299</v>
      </c>
      <c r="C190" s="190" t="s">
        <v>179</v>
      </c>
      <c r="D190" s="191">
        <f>D191+D199</f>
        <v>185959.21600000001</v>
      </c>
      <c r="E190" s="191">
        <f>E191+E199</f>
        <v>0</v>
      </c>
      <c r="F190" s="191">
        <f t="shared" si="300"/>
        <v>185959.21600000001</v>
      </c>
      <c r="G190" s="191">
        <f>G191+G199</f>
        <v>0</v>
      </c>
      <c r="H190" s="191">
        <f t="shared" si="4"/>
        <v>185959.21600000001</v>
      </c>
      <c r="I190" s="191">
        <f>I191+I199</f>
        <v>0</v>
      </c>
      <c r="J190" s="191">
        <f t="shared" si="5"/>
        <v>185959.21600000001</v>
      </c>
      <c r="K190" s="191">
        <f>K191+K199</f>
        <v>0</v>
      </c>
      <c r="L190" s="191">
        <f t="shared" ref="L190:AA190" si="491">L191+L199</f>
        <v>122959.21600000001</v>
      </c>
      <c r="M190" s="191">
        <f t="shared" si="491"/>
        <v>48000</v>
      </c>
      <c r="N190" s="191">
        <f t="shared" si="491"/>
        <v>0</v>
      </c>
      <c r="O190" s="191">
        <f t="shared" si="491"/>
        <v>0</v>
      </c>
      <c r="P190" s="191">
        <f t="shared" si="491"/>
        <v>15000</v>
      </c>
      <c r="Q190" s="191">
        <f t="shared" si="491"/>
        <v>0</v>
      </c>
      <c r="R190" s="191">
        <f t="shared" si="491"/>
        <v>0</v>
      </c>
      <c r="S190" s="191">
        <f t="shared" si="491"/>
        <v>0</v>
      </c>
      <c r="T190" s="191">
        <f t="shared" si="491"/>
        <v>0</v>
      </c>
      <c r="U190" s="191">
        <f t="shared" si="491"/>
        <v>0</v>
      </c>
      <c r="V190" s="191">
        <f t="shared" si="491"/>
        <v>0</v>
      </c>
      <c r="W190" s="191">
        <f t="shared" si="491"/>
        <v>0</v>
      </c>
      <c r="X190" s="191">
        <f t="shared" si="491"/>
        <v>0</v>
      </c>
      <c r="Y190" s="191">
        <f t="shared" ref="Y190:Z190" si="492">Y191+Y199</f>
        <v>0</v>
      </c>
      <c r="Z190" s="191">
        <f t="shared" si="492"/>
        <v>0</v>
      </c>
      <c r="AA190" s="191">
        <f t="shared" si="491"/>
        <v>0</v>
      </c>
      <c r="AB190" s="191">
        <f t="shared" ref="AB190" si="493">AB191+AB199</f>
        <v>0</v>
      </c>
      <c r="AC190" s="191">
        <f t="shared" ref="AC190" si="494">AC191+AC199</f>
        <v>15000</v>
      </c>
      <c r="AD190" s="191">
        <f t="shared" ref="AD190" si="495">AD191+AD199</f>
        <v>0</v>
      </c>
      <c r="AE190" s="191">
        <f t="shared" si="9"/>
        <v>15000</v>
      </c>
      <c r="AF190" s="191">
        <f t="shared" ref="AF190" si="496">AF191+AF199</f>
        <v>110959.21600000001</v>
      </c>
      <c r="AG190" s="191">
        <f t="shared" ref="AG190" si="497">AG191+AG199</f>
        <v>0</v>
      </c>
      <c r="AH190" s="191">
        <f t="shared" ref="AH190" si="498">AH191+AH199</f>
        <v>0</v>
      </c>
      <c r="AI190" s="191">
        <f t="shared" si="10"/>
        <v>110959.21600000001</v>
      </c>
      <c r="AJ190" s="191">
        <f t="shared" ref="AJ190" si="499">AJ191+AJ199</f>
        <v>16000</v>
      </c>
      <c r="AK190" s="191">
        <f t="shared" ref="AK190" si="500">AK191+AK199</f>
        <v>0</v>
      </c>
      <c r="AL190" s="191">
        <f t="shared" ref="AL190" si="501">AL191+AL199</f>
        <v>0</v>
      </c>
      <c r="AM190" s="191">
        <f t="shared" si="11"/>
        <v>16000</v>
      </c>
      <c r="AN190" s="191">
        <f t="shared" ref="AN190" si="502">AN191+AN199</f>
        <v>44000</v>
      </c>
      <c r="AO190" s="191">
        <f t="shared" ref="AO190" si="503">AO191+AO199</f>
        <v>0</v>
      </c>
      <c r="AP190" s="191">
        <f t="shared" ref="AP190" si="504">AP191+AP199</f>
        <v>0</v>
      </c>
      <c r="AQ190" s="191">
        <f t="shared" si="12"/>
        <v>44000</v>
      </c>
      <c r="AR190" s="191">
        <f t="shared" si="13"/>
        <v>185959.21600000001</v>
      </c>
    </row>
    <row r="191" spans="2:44" x14ac:dyDescent="0.25">
      <c r="B191" s="189" t="s">
        <v>300</v>
      </c>
      <c r="C191" s="190" t="s">
        <v>180</v>
      </c>
      <c r="D191" s="191">
        <f>SUM(D192:D198)</f>
        <v>15000</v>
      </c>
      <c r="E191" s="191">
        <f>SUM(E192:E198)</f>
        <v>0</v>
      </c>
      <c r="F191" s="191">
        <f>D191+E191</f>
        <v>15000</v>
      </c>
      <c r="G191" s="191">
        <f>SUM(G192:G198)</f>
        <v>0</v>
      </c>
      <c r="H191" s="191">
        <f>F191-G191</f>
        <v>15000</v>
      </c>
      <c r="I191" s="191">
        <f>SUM(I192:I198)</f>
        <v>0</v>
      </c>
      <c r="J191" s="191">
        <f>F191-I191</f>
        <v>15000</v>
      </c>
      <c r="K191" s="191">
        <f t="shared" ref="K191:AD191" si="505">SUM(K192:K198)</f>
        <v>0</v>
      </c>
      <c r="L191" s="191">
        <f t="shared" si="505"/>
        <v>15000</v>
      </c>
      <c r="M191" s="191">
        <f t="shared" si="505"/>
        <v>0</v>
      </c>
      <c r="N191" s="191">
        <f t="shared" si="505"/>
        <v>0</v>
      </c>
      <c r="O191" s="191">
        <f t="shared" si="505"/>
        <v>0</v>
      </c>
      <c r="P191" s="191">
        <f t="shared" ref="P191:Q191" si="506">SUM(P192:P198)</f>
        <v>0</v>
      </c>
      <c r="Q191" s="191">
        <f t="shared" si="506"/>
        <v>0</v>
      </c>
      <c r="R191" s="191">
        <f t="shared" si="505"/>
        <v>0</v>
      </c>
      <c r="S191" s="191">
        <f t="shared" si="505"/>
        <v>0</v>
      </c>
      <c r="T191" s="191">
        <f t="shared" ref="T191" si="507">SUM(T192:T198)</f>
        <v>0</v>
      </c>
      <c r="U191" s="191">
        <f t="shared" si="505"/>
        <v>0</v>
      </c>
      <c r="V191" s="191">
        <f t="shared" si="505"/>
        <v>0</v>
      </c>
      <c r="W191" s="191">
        <f t="shared" ref="W191" si="508">SUM(W192:W198)</f>
        <v>0</v>
      </c>
      <c r="X191" s="191">
        <f t="shared" si="505"/>
        <v>0</v>
      </c>
      <c r="Y191" s="191">
        <f t="shared" ref="Y191:Z191" si="509">SUM(Y192:Y198)</f>
        <v>0</v>
      </c>
      <c r="Z191" s="191">
        <f t="shared" si="509"/>
        <v>0</v>
      </c>
      <c r="AA191" s="191">
        <f t="shared" si="505"/>
        <v>0</v>
      </c>
      <c r="AB191" s="191">
        <f t="shared" si="505"/>
        <v>0</v>
      </c>
      <c r="AC191" s="191">
        <f t="shared" si="505"/>
        <v>0</v>
      </c>
      <c r="AD191" s="191">
        <f t="shared" si="505"/>
        <v>0</v>
      </c>
      <c r="AE191" s="191">
        <f>AB191+AC191+AD191</f>
        <v>0</v>
      </c>
      <c r="AF191" s="191">
        <f>SUM(AF192:AF198)</f>
        <v>0</v>
      </c>
      <c r="AG191" s="191">
        <f>SUM(AG192:AG198)</f>
        <v>0</v>
      </c>
      <c r="AH191" s="191">
        <f>SUM(AH192:AH198)</f>
        <v>0</v>
      </c>
      <c r="AI191" s="191">
        <f>AF191+AG191+AH191</f>
        <v>0</v>
      </c>
      <c r="AJ191" s="191">
        <f>SUM(AJ192:AJ198)</f>
        <v>0</v>
      </c>
      <c r="AK191" s="191">
        <f>SUM(AK192:AK198)</f>
        <v>0</v>
      </c>
      <c r="AL191" s="191">
        <f>SUM(AL192:AL198)</f>
        <v>0</v>
      </c>
      <c r="AM191" s="191">
        <f>AJ191+AK191+AL191</f>
        <v>0</v>
      </c>
      <c r="AN191" s="191">
        <f>SUM(AN192:AN198)</f>
        <v>15000</v>
      </c>
      <c r="AO191" s="191">
        <f>SUM(AO192:AO198)</f>
        <v>0</v>
      </c>
      <c r="AP191" s="191">
        <f>SUM(AP192:AP198)</f>
        <v>0</v>
      </c>
      <c r="AQ191" s="191">
        <f>AN191+AO191+AP191</f>
        <v>15000</v>
      </c>
      <c r="AR191" s="191">
        <f>AE191+AI191+AM191+AQ191</f>
        <v>15000</v>
      </c>
    </row>
    <row r="192" spans="2:44" x14ac:dyDescent="0.25">
      <c r="B192" s="180" t="s">
        <v>306</v>
      </c>
      <c r="C192" s="181" t="s">
        <v>186</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510">D192+E192</f>
        <v>15000</v>
      </c>
      <c r="G192" s="182"/>
      <c r="H192" s="182">
        <f>F192-G192</f>
        <v>15000</v>
      </c>
      <c r="I192" s="182"/>
      <c r="J192" s="182">
        <f>F192-I192</f>
        <v>15000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AB192+AC192+AD192</f>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AF192+AG192+AH192</f>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AJ192+AK192+AL192</f>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AN192+AO192+AP192</f>
        <v>15000</v>
      </c>
      <c r="AR192" s="182">
        <f>AE192+AI192+AM192+AQ192</f>
        <v>15000</v>
      </c>
    </row>
    <row r="193" spans="2:44" x14ac:dyDescent="0.25">
      <c r="B193" s="180" t="s">
        <v>749</v>
      </c>
      <c r="C193" s="181" t="s">
        <v>750</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2">
        <f t="shared" ref="F193" si="511">D193+E193</f>
        <v>0</v>
      </c>
      <c r="G193" s="182"/>
      <c r="H193" s="182">
        <f t="shared" ref="H193" si="512">F193-G193</f>
        <v>0</v>
      </c>
      <c r="I193" s="182"/>
      <c r="J193" s="182">
        <f t="shared" ref="J193" si="513">F193-I193</f>
        <v>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ref="AE193" si="514">AB193+AC193+AD193</f>
        <v>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2">
        <f t="shared" ref="AI193" si="515">AF193+AG193+AH193</f>
        <v>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2">
        <f t="shared" ref="AM193" si="516">AJ193+AK193+AL193</f>
        <v>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ref="AQ193" si="517">AN193+AO193+AP193</f>
        <v>0</v>
      </c>
      <c r="AR193" s="182">
        <f t="shared" ref="AR193" si="518">AE193+AI193+AM193+AQ193</f>
        <v>0</v>
      </c>
    </row>
    <row r="194" spans="2:44" x14ac:dyDescent="0.25">
      <c r="B194" s="180" t="s">
        <v>751</v>
      </c>
      <c r="C194" s="181" t="s">
        <v>752</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510"/>
        <v>0</v>
      </c>
      <c r="G194" s="182"/>
      <c r="H194" s="182">
        <f>F194-G194</f>
        <v>0</v>
      </c>
      <c r="I194" s="182"/>
      <c r="J194" s="182">
        <f>F194-I194</f>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AB194+AC194+AD194</f>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AF194+AG194+AH194</f>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AJ194+AK194+AL194</f>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AN194+AO194+AP194</f>
        <v>0</v>
      </c>
      <c r="AR194" s="182">
        <f>AE194+AI194+AM194+AQ194</f>
        <v>0</v>
      </c>
    </row>
    <row r="195" spans="2:44" x14ac:dyDescent="0.25">
      <c r="B195" s="180" t="s">
        <v>753</v>
      </c>
      <c r="C195" s="181" t="s">
        <v>754</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519">F195-G195</f>
        <v>0</v>
      </c>
      <c r="I195" s="182"/>
      <c r="J195" s="182">
        <f t="shared" ref="J195:J196" si="520">F195-I195</f>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ref="AE195:AE196" si="521">AB195+AC195+AD195</f>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ref="AI195:AI196" si="522">AF195+AG195+AH195</f>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ref="AM195:AM196" si="523">AJ195+AK195+AL195</f>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ref="AQ195:AQ196" si="524">AN195+AO195+AP195</f>
        <v>0</v>
      </c>
      <c r="AR195" s="182">
        <f t="shared" ref="AR195:AR196" si="525">AE195+AI195+AM195+AQ195</f>
        <v>0</v>
      </c>
    </row>
    <row r="196" spans="2:44" x14ac:dyDescent="0.25">
      <c r="B196" s="180" t="s">
        <v>755</v>
      </c>
      <c r="C196" s="181" t="s">
        <v>756</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26">D196+E196</f>
        <v>0</v>
      </c>
      <c r="G196" s="182"/>
      <c r="H196" s="182">
        <f t="shared" si="519"/>
        <v>0</v>
      </c>
      <c r="I196" s="182"/>
      <c r="J196" s="182">
        <f t="shared" si="520"/>
        <v>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521"/>
        <v>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522"/>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523"/>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524"/>
        <v>0</v>
      </c>
      <c r="AR196" s="182">
        <f t="shared" si="525"/>
        <v>0</v>
      </c>
    </row>
    <row r="197" spans="2:44" x14ac:dyDescent="0.25">
      <c r="B197" s="180" t="s">
        <v>757</v>
      </c>
      <c r="C197" s="181" t="s">
        <v>758</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27">D197+E197</f>
        <v>0</v>
      </c>
      <c r="G197" s="182"/>
      <c r="H197" s="182">
        <f>F197-G197</f>
        <v>0</v>
      </c>
      <c r="I197" s="182"/>
      <c r="J197" s="182">
        <f>F197-I197</f>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AB197+AC197+AD197</f>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AF197+AG197+AH197</f>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AJ197+AK197+AL197</f>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AN197+AO197+AP197</f>
        <v>0</v>
      </c>
      <c r="AR197" s="182">
        <f>AE197+AI197+AM197+AQ197</f>
        <v>0</v>
      </c>
    </row>
    <row r="198" spans="2:44" x14ac:dyDescent="0.25">
      <c r="B198" s="180" t="s">
        <v>759</v>
      </c>
      <c r="C198" s="181" t="s">
        <v>760</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28">F198-G198</f>
        <v>0</v>
      </c>
      <c r="I198" s="182"/>
      <c r="J198" s="182">
        <f t="shared" ref="J198" si="529">F198-I198</f>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ref="AE198" si="530">AB198+AC198+AD198</f>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ref="AI198" si="531">AF198+AG198+AH198</f>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ref="AM198" si="532">AJ198+AK198+AL198</f>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ref="AQ198" si="533">AN198+AO198+AP198</f>
        <v>0</v>
      </c>
      <c r="AR198" s="182">
        <f t="shared" ref="AR198" si="534">AE198+AI198+AM198+AQ198</f>
        <v>0</v>
      </c>
    </row>
    <row r="199" spans="2:44" x14ac:dyDescent="0.25">
      <c r="B199" s="189" t="s">
        <v>301</v>
      </c>
      <c r="C199" s="190" t="s">
        <v>181</v>
      </c>
      <c r="D199" s="191">
        <f>SUM(D200:D206)</f>
        <v>170959.21600000001</v>
      </c>
      <c r="E199" s="191">
        <f>SUM(E200:E206)</f>
        <v>0</v>
      </c>
      <c r="F199" s="191">
        <f>D199+E199</f>
        <v>170959.21600000001</v>
      </c>
      <c r="G199" s="191">
        <f t="shared" ref="G199:I199" si="535">SUM(G200:G206)</f>
        <v>0</v>
      </c>
      <c r="H199" s="191">
        <f>F199-G199</f>
        <v>170959.21600000001</v>
      </c>
      <c r="I199" s="191">
        <f t="shared" si="535"/>
        <v>0</v>
      </c>
      <c r="J199" s="191">
        <f>F199-I199</f>
        <v>170959.21600000001</v>
      </c>
      <c r="K199" s="191">
        <f t="shared" ref="K199:AP199" si="536">SUM(K200:K206)</f>
        <v>0</v>
      </c>
      <c r="L199" s="191">
        <f t="shared" si="536"/>
        <v>107959.21600000001</v>
      </c>
      <c r="M199" s="191">
        <f t="shared" si="536"/>
        <v>48000</v>
      </c>
      <c r="N199" s="191">
        <f t="shared" si="536"/>
        <v>0</v>
      </c>
      <c r="O199" s="191">
        <f t="shared" si="536"/>
        <v>0</v>
      </c>
      <c r="P199" s="191">
        <f t="shared" ref="P199:Q199" si="537">SUM(P200:P206)</f>
        <v>15000</v>
      </c>
      <c r="Q199" s="191">
        <f t="shared" si="537"/>
        <v>0</v>
      </c>
      <c r="R199" s="191">
        <f t="shared" si="536"/>
        <v>0</v>
      </c>
      <c r="S199" s="191">
        <f t="shared" si="536"/>
        <v>0</v>
      </c>
      <c r="T199" s="191">
        <f t="shared" ref="T199" si="538">SUM(T200:T206)</f>
        <v>0</v>
      </c>
      <c r="U199" s="191">
        <f t="shared" si="536"/>
        <v>0</v>
      </c>
      <c r="V199" s="191">
        <f t="shared" si="536"/>
        <v>0</v>
      </c>
      <c r="W199" s="191">
        <f t="shared" ref="W199" si="539">SUM(W200:W206)</f>
        <v>0</v>
      </c>
      <c r="X199" s="191">
        <f t="shared" si="536"/>
        <v>0</v>
      </c>
      <c r="Y199" s="191">
        <f t="shared" ref="Y199:Z199" si="540">SUM(Y200:Y206)</f>
        <v>0</v>
      </c>
      <c r="Z199" s="191">
        <f t="shared" si="540"/>
        <v>0</v>
      </c>
      <c r="AA199" s="191">
        <f t="shared" si="536"/>
        <v>0</v>
      </c>
      <c r="AB199" s="191">
        <f t="shared" si="536"/>
        <v>0</v>
      </c>
      <c r="AC199" s="191">
        <f t="shared" si="536"/>
        <v>15000</v>
      </c>
      <c r="AD199" s="191">
        <f t="shared" si="536"/>
        <v>0</v>
      </c>
      <c r="AE199" s="191">
        <f>AB199+AC199+AD199</f>
        <v>15000</v>
      </c>
      <c r="AF199" s="191">
        <f t="shared" si="536"/>
        <v>110959.21600000001</v>
      </c>
      <c r="AG199" s="191">
        <f t="shared" si="536"/>
        <v>0</v>
      </c>
      <c r="AH199" s="191">
        <f t="shared" si="536"/>
        <v>0</v>
      </c>
      <c r="AI199" s="191">
        <f>AF199+AG199+AH199</f>
        <v>110959.21600000001</v>
      </c>
      <c r="AJ199" s="191">
        <f t="shared" si="536"/>
        <v>16000</v>
      </c>
      <c r="AK199" s="191">
        <f t="shared" si="536"/>
        <v>0</v>
      </c>
      <c r="AL199" s="191">
        <f t="shared" si="536"/>
        <v>0</v>
      </c>
      <c r="AM199" s="191">
        <f>AJ199+AK199+AL199</f>
        <v>16000</v>
      </c>
      <c r="AN199" s="191">
        <f t="shared" si="536"/>
        <v>29000</v>
      </c>
      <c r="AO199" s="191">
        <f t="shared" si="536"/>
        <v>0</v>
      </c>
      <c r="AP199" s="191">
        <f t="shared" si="536"/>
        <v>0</v>
      </c>
      <c r="AQ199" s="191">
        <f>AN199+AO199+AP199</f>
        <v>29000</v>
      </c>
      <c r="AR199" s="191">
        <f>AE199+AI199+AM199+AQ199</f>
        <v>170959.21600000001</v>
      </c>
    </row>
    <row r="200" spans="2:44" x14ac:dyDescent="0.25">
      <c r="B200" s="180" t="s">
        <v>307</v>
      </c>
      <c r="C200" s="181" t="s">
        <v>187</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0</v>
      </c>
      <c r="G200" s="182"/>
      <c r="H200" s="182">
        <f t="shared" ref="H200:H206" si="541">F200-G200</f>
        <v>0</v>
      </c>
      <c r="I200" s="182"/>
      <c r="J200" s="182">
        <f t="shared" ref="J200:J206" si="542">F200-I200</f>
        <v>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2">
        <f t="shared" ref="AE200:AE206" si="543">AB200+AC200+AD200</f>
        <v>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544">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545">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546">AN200+AO200+AP200</f>
        <v>0</v>
      </c>
      <c r="AR200" s="182">
        <f t="shared" ref="AR200:AR206" si="547">AE200+AI200+AM200+AQ200</f>
        <v>0</v>
      </c>
    </row>
    <row r="201" spans="2:44" x14ac:dyDescent="0.25">
      <c r="B201" s="180" t="s">
        <v>761</v>
      </c>
      <c r="C201" s="181" t="s">
        <v>762</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76000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2">
        <f>D201+E201</f>
        <v>76000</v>
      </c>
      <c r="G201" s="182"/>
      <c r="H201" s="182">
        <f t="shared" si="541"/>
        <v>76000</v>
      </c>
      <c r="I201" s="182"/>
      <c r="J201" s="182">
        <f t="shared" si="542"/>
        <v>76000</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2">
        <f t="shared" si="543"/>
        <v>15000</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2">
        <f t="shared" si="544"/>
        <v>16000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2">
        <f t="shared" si="545"/>
        <v>16000</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546"/>
        <v>29000</v>
      </c>
      <c r="AR201" s="182">
        <f t="shared" si="547"/>
        <v>76000</v>
      </c>
    </row>
    <row r="202" spans="2:44" x14ac:dyDescent="0.25">
      <c r="B202" s="180" t="s">
        <v>763</v>
      </c>
      <c r="C202" s="181" t="s">
        <v>762</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48">D202+E202</f>
        <v>0</v>
      </c>
      <c r="G202" s="182"/>
      <c r="H202" s="182">
        <f t="shared" ref="H202:H204" si="549">F202-G202</f>
        <v>0</v>
      </c>
      <c r="I202" s="182"/>
      <c r="J202" s="182">
        <f t="shared" ref="J202:J204" si="550">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 t="shared" ref="AE202:AE204" si="551">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 t="shared" ref="AI202:AI204" si="552">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 t="shared" ref="AM202:AM204" si="553">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 t="shared" ref="AQ202:AQ204" si="554">AN202+AO202+AP202</f>
        <v>0</v>
      </c>
      <c r="AR202" s="182">
        <f t="shared" ref="AR202:AR204" si="555">AE202+AI202+AM202+AQ202</f>
        <v>0</v>
      </c>
    </row>
    <row r="203" spans="2:44" x14ac:dyDescent="0.25">
      <c r="B203" s="180" t="s">
        <v>764</v>
      </c>
      <c r="C203" s="181" t="s">
        <v>765</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48"/>
        <v>0</v>
      </c>
      <c r="G203" s="182"/>
      <c r="H203" s="182">
        <f t="shared" si="549"/>
        <v>0</v>
      </c>
      <c r="I203" s="182"/>
      <c r="J203" s="182">
        <f t="shared" si="550"/>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 t="shared" si="551"/>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 t="shared" si="552"/>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 t="shared" si="553"/>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 t="shared" si="554"/>
        <v>0</v>
      </c>
      <c r="AR203" s="182">
        <f t="shared" si="555"/>
        <v>0</v>
      </c>
    </row>
    <row r="204" spans="2:44" x14ac:dyDescent="0.25">
      <c r="B204" s="180" t="s">
        <v>308</v>
      </c>
      <c r="C204" s="181" t="s">
        <v>766</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48"/>
        <v>0</v>
      </c>
      <c r="G204" s="182"/>
      <c r="H204" s="182">
        <f t="shared" si="549"/>
        <v>0</v>
      </c>
      <c r="I204" s="182"/>
      <c r="J204" s="182">
        <f t="shared" si="550"/>
        <v>0</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2">
        <f t="shared" si="551"/>
        <v>0</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 t="shared" si="552"/>
        <v>0</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2">
        <f t="shared" si="553"/>
        <v>0</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 t="shared" si="554"/>
        <v>0</v>
      </c>
      <c r="AR204" s="182">
        <f t="shared" si="555"/>
        <v>0</v>
      </c>
    </row>
    <row r="205" spans="2:44" x14ac:dyDescent="0.25">
      <c r="B205" s="180" t="s">
        <v>767</v>
      </c>
      <c r="C205" s="181" t="s">
        <v>766</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94959.216000000015</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ref="F205" si="556">D205+E205</f>
        <v>94959.216000000015</v>
      </c>
      <c r="G205" s="182"/>
      <c r="H205" s="182">
        <f t="shared" ref="H205" si="557">F205-G205</f>
        <v>94959.216000000015</v>
      </c>
      <c r="I205" s="182"/>
      <c r="J205" s="182">
        <f t="shared" ref="J205" si="558">F205-I205</f>
        <v>94959.216000000015</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94959.216000000015</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 t="shared" ref="AE205" si="559">AB205+AC205+AD205</f>
        <v>0</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94959.216000000015</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2">
        <f t="shared" ref="AI205" si="560">AF205+AG205+AH205</f>
        <v>94959.216000000015</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2">
        <f t="shared" ref="AM205" si="561">AJ205+AK205+AL205</f>
        <v>0</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 t="shared" ref="AQ205" si="562">AN205+AO205+AP205</f>
        <v>0</v>
      </c>
      <c r="AR205" s="182">
        <f t="shared" ref="AR205" si="563">AE205+AI205+AM205+AQ205</f>
        <v>94959.216000000015</v>
      </c>
    </row>
    <row r="206" spans="2:44" x14ac:dyDescent="0.25">
      <c r="B206" s="180" t="s">
        <v>768</v>
      </c>
      <c r="C206" s="181" t="s">
        <v>769</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D206+E206</f>
        <v>0</v>
      </c>
      <c r="G206" s="182"/>
      <c r="H206" s="182">
        <f t="shared" si="541"/>
        <v>0</v>
      </c>
      <c r="I206" s="182"/>
      <c r="J206" s="182">
        <f t="shared" si="542"/>
        <v>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543"/>
        <v>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544"/>
        <v>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545"/>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546"/>
        <v>0</v>
      </c>
      <c r="AR206" s="182">
        <f t="shared" si="547"/>
        <v>0</v>
      </c>
    </row>
    <row r="207" spans="2:44" x14ac:dyDescent="0.25">
      <c r="B207" s="189" t="s">
        <v>302</v>
      </c>
      <c r="C207" s="190" t="s">
        <v>182</v>
      </c>
      <c r="D207" s="191">
        <f>SUM(D208:D213)</f>
        <v>0</v>
      </c>
      <c r="E207" s="191">
        <f>SUM(E208:E213)</f>
        <v>0</v>
      </c>
      <c r="F207" s="191">
        <f t="shared" si="300"/>
        <v>0</v>
      </c>
      <c r="G207" s="191">
        <f>SUM(G208:G213)</f>
        <v>0</v>
      </c>
      <c r="H207" s="191">
        <f t="shared" si="4"/>
        <v>0</v>
      </c>
      <c r="I207" s="191">
        <f>SUM(I208:I213)</f>
        <v>0</v>
      </c>
      <c r="J207" s="191">
        <f t="shared" si="5"/>
        <v>0</v>
      </c>
      <c r="K207" s="191">
        <f t="shared" ref="K207:AD207" si="564">SUM(K208:K213)</f>
        <v>0</v>
      </c>
      <c r="L207" s="191">
        <f t="shared" si="564"/>
        <v>0</v>
      </c>
      <c r="M207" s="191">
        <f t="shared" si="564"/>
        <v>0</v>
      </c>
      <c r="N207" s="191">
        <f t="shared" si="564"/>
        <v>0</v>
      </c>
      <c r="O207" s="191">
        <f t="shared" si="564"/>
        <v>0</v>
      </c>
      <c r="P207" s="191">
        <f t="shared" ref="P207:Q207" si="565">SUM(P208:P213)</f>
        <v>0</v>
      </c>
      <c r="Q207" s="191">
        <f t="shared" si="565"/>
        <v>0</v>
      </c>
      <c r="R207" s="191">
        <f t="shared" si="564"/>
        <v>0</v>
      </c>
      <c r="S207" s="191">
        <f t="shared" si="564"/>
        <v>0</v>
      </c>
      <c r="T207" s="191">
        <f t="shared" ref="T207" si="566">SUM(T208:T213)</f>
        <v>0</v>
      </c>
      <c r="U207" s="191">
        <f t="shared" si="564"/>
        <v>0</v>
      </c>
      <c r="V207" s="191">
        <f t="shared" si="564"/>
        <v>0</v>
      </c>
      <c r="W207" s="191">
        <f t="shared" ref="W207" si="567">SUM(W208:W213)</f>
        <v>0</v>
      </c>
      <c r="X207" s="191">
        <f t="shared" si="564"/>
        <v>0</v>
      </c>
      <c r="Y207" s="191">
        <f t="shared" ref="Y207:Z207" si="568">SUM(Y208:Y213)</f>
        <v>0</v>
      </c>
      <c r="Z207" s="191">
        <f t="shared" si="568"/>
        <v>0</v>
      </c>
      <c r="AA207" s="191">
        <f t="shared" si="564"/>
        <v>0</v>
      </c>
      <c r="AB207" s="191">
        <f t="shared" si="564"/>
        <v>0</v>
      </c>
      <c r="AC207" s="191">
        <f t="shared" si="564"/>
        <v>0</v>
      </c>
      <c r="AD207" s="191">
        <f t="shared" si="564"/>
        <v>0</v>
      </c>
      <c r="AE207" s="191">
        <f t="shared" si="9"/>
        <v>0</v>
      </c>
      <c r="AF207" s="191">
        <f>SUM(AF208:AF213)</f>
        <v>0</v>
      </c>
      <c r="AG207" s="191">
        <f>SUM(AG208:AG213)</f>
        <v>0</v>
      </c>
      <c r="AH207" s="191">
        <f>SUM(AH208:AH213)</f>
        <v>0</v>
      </c>
      <c r="AI207" s="191">
        <f t="shared" si="10"/>
        <v>0</v>
      </c>
      <c r="AJ207" s="191">
        <f>SUM(AJ208:AJ213)</f>
        <v>0</v>
      </c>
      <c r="AK207" s="191">
        <f>SUM(AK208:AK213)</f>
        <v>0</v>
      </c>
      <c r="AL207" s="191">
        <f>SUM(AL208:AL213)</f>
        <v>0</v>
      </c>
      <c r="AM207" s="191">
        <f t="shared" si="11"/>
        <v>0</v>
      </c>
      <c r="AN207" s="191">
        <f>SUM(AN208:AN213)</f>
        <v>0</v>
      </c>
      <c r="AO207" s="191">
        <f>SUM(AO208:AO213)</f>
        <v>0</v>
      </c>
      <c r="AP207" s="191">
        <f>SUM(AP208:AP213)</f>
        <v>0</v>
      </c>
      <c r="AQ207" s="191">
        <f t="shared" si="12"/>
        <v>0</v>
      </c>
      <c r="AR207" s="191">
        <f t="shared" si="13"/>
        <v>0</v>
      </c>
    </row>
    <row r="208" spans="2:44" x14ac:dyDescent="0.25">
      <c r="B208" s="180" t="s">
        <v>303</v>
      </c>
      <c r="C208" s="181" t="s">
        <v>183</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300"/>
        <v>0</v>
      </c>
      <c r="G208" s="182"/>
      <c r="H208" s="182">
        <f t="shared" ref="H208:H211" si="569">F208-G208</f>
        <v>0</v>
      </c>
      <c r="I208" s="182"/>
      <c r="J208" s="182">
        <f t="shared" ref="J208:J211" si="570">F208-I208</f>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ref="AE208:AE211" si="571">AB208+AC208+AD208</f>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ref="AI208:AI211" si="572">AF208+AG208+AH208</f>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ref="AM208:AM211" si="573">AJ208+AK208+AL208</f>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ref="AQ208:AQ211" si="574">AN208+AO208+AP208</f>
        <v>0</v>
      </c>
      <c r="AR208" s="182">
        <f t="shared" ref="AR208:AR211" si="575">AE208+AI208+AM208+AQ208</f>
        <v>0</v>
      </c>
    </row>
    <row r="209" spans="2:44" x14ac:dyDescent="0.25">
      <c r="B209" s="180" t="s">
        <v>770</v>
      </c>
      <c r="C209" s="181" t="s">
        <v>771</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76">D209+E209</f>
        <v>0</v>
      </c>
      <c r="G209" s="182"/>
      <c r="H209" s="182">
        <f t="shared" si="569"/>
        <v>0</v>
      </c>
      <c r="I209" s="182"/>
      <c r="J209" s="182">
        <f t="shared" si="570"/>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571"/>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572"/>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573"/>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574"/>
        <v>0</v>
      </c>
      <c r="AR209" s="182">
        <f t="shared" si="575"/>
        <v>0</v>
      </c>
    </row>
    <row r="210" spans="2:44" x14ac:dyDescent="0.25">
      <c r="B210" s="180" t="s">
        <v>772</v>
      </c>
      <c r="C210" s="181" t="s">
        <v>773</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300"/>
        <v>0</v>
      </c>
      <c r="G210" s="182"/>
      <c r="H210" s="182">
        <f t="shared" ref="H210" si="577">F210-G210</f>
        <v>0</v>
      </c>
      <c r="I210" s="182"/>
      <c r="J210" s="182">
        <f t="shared" ref="J210" si="578">F210-I210</f>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ref="AE210" si="579">AB210+AC210+AD210</f>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ref="AI210" si="580">AF210+AG210+AH210</f>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ref="AM210" si="581">AJ210+AK210+AL210</f>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ref="AQ210" si="582">AN210+AO210+AP210</f>
        <v>0</v>
      </c>
      <c r="AR210" s="182">
        <f t="shared" ref="AR210" si="583">AE210+AI210+AM210+AQ210</f>
        <v>0</v>
      </c>
    </row>
    <row r="211" spans="2:44" x14ac:dyDescent="0.25">
      <c r="B211" s="180" t="s">
        <v>774</v>
      </c>
      <c r="C211" s="181" t="s">
        <v>775</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84">D211+E211</f>
        <v>0</v>
      </c>
      <c r="G211" s="182"/>
      <c r="H211" s="182">
        <f t="shared" si="569"/>
        <v>0</v>
      </c>
      <c r="I211" s="182"/>
      <c r="J211" s="182">
        <f t="shared" si="570"/>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571"/>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572"/>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573"/>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574"/>
        <v>0</v>
      </c>
      <c r="AR211" s="182">
        <f t="shared" si="575"/>
        <v>0</v>
      </c>
    </row>
    <row r="212" spans="2:44" x14ac:dyDescent="0.25">
      <c r="B212" s="180" t="s">
        <v>776</v>
      </c>
      <c r="C212" s="181" t="s">
        <v>777</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85">D212+E212</f>
        <v>0</v>
      </c>
      <c r="G212" s="182"/>
      <c r="H212" s="182">
        <f t="shared" si="4"/>
        <v>0</v>
      </c>
      <c r="I212" s="182"/>
      <c r="J212" s="182">
        <f t="shared" si="5"/>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9"/>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0"/>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1"/>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2"/>
        <v>0</v>
      </c>
      <c r="AR212" s="182">
        <f t="shared" si="13"/>
        <v>0</v>
      </c>
    </row>
    <row r="213" spans="2:44" x14ac:dyDescent="0.25">
      <c r="B213" s="180" t="s">
        <v>778</v>
      </c>
      <c r="C213" s="181" t="s">
        <v>779</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300"/>
        <v>0</v>
      </c>
      <c r="G213" s="182"/>
      <c r="H213" s="182">
        <f t="shared" ref="H213" si="586">F213-G213</f>
        <v>0</v>
      </c>
      <c r="I213" s="182"/>
      <c r="J213" s="182">
        <f t="shared" ref="J213" si="587">F213-I213</f>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ref="AE213" si="588">AB213+AC213+AD213</f>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ref="AI213" si="589">AF213+AG213+AH213</f>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ref="AM213" si="590">AJ213+AK213+AL213</f>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ref="AQ213" si="591">AN213+AO213+AP213</f>
        <v>0</v>
      </c>
      <c r="AR213" s="182">
        <f t="shared" ref="AR213" si="592">AE213+AI213+AM213+AQ213</f>
        <v>0</v>
      </c>
    </row>
    <row r="214" spans="2:44" x14ac:dyDescent="0.25">
      <c r="B214" s="189" t="s">
        <v>304</v>
      </c>
      <c r="C214" s="190" t="s">
        <v>184</v>
      </c>
      <c r="D214" s="191">
        <f>SUM(D215:D221)</f>
        <v>0</v>
      </c>
      <c r="E214" s="191">
        <f>SUM(E215:E221)</f>
        <v>0</v>
      </c>
      <c r="F214" s="191">
        <f t="shared" si="300"/>
        <v>0</v>
      </c>
      <c r="G214" s="191">
        <f>SUM(G215:G221)</f>
        <v>0</v>
      </c>
      <c r="H214" s="191">
        <f t="shared" si="4"/>
        <v>0</v>
      </c>
      <c r="I214" s="191">
        <f>SUM(I215:I221)</f>
        <v>0</v>
      </c>
      <c r="J214" s="191">
        <f t="shared" si="5"/>
        <v>0</v>
      </c>
      <c r="K214" s="191">
        <f t="shared" ref="K214:AD214" si="593">SUM(K215:K221)</f>
        <v>0</v>
      </c>
      <c r="L214" s="191">
        <f t="shared" si="593"/>
        <v>0</v>
      </c>
      <c r="M214" s="191">
        <f t="shared" si="593"/>
        <v>0</v>
      </c>
      <c r="N214" s="191">
        <f t="shared" si="593"/>
        <v>0</v>
      </c>
      <c r="O214" s="191">
        <f t="shared" si="593"/>
        <v>0</v>
      </c>
      <c r="P214" s="191">
        <f t="shared" ref="P214:Q214" si="594">SUM(P215:P221)</f>
        <v>0</v>
      </c>
      <c r="Q214" s="191">
        <f t="shared" si="594"/>
        <v>0</v>
      </c>
      <c r="R214" s="191">
        <f t="shared" si="593"/>
        <v>0</v>
      </c>
      <c r="S214" s="191">
        <f t="shared" si="593"/>
        <v>0</v>
      </c>
      <c r="T214" s="191">
        <f t="shared" ref="T214" si="595">SUM(T215:T221)</f>
        <v>0</v>
      </c>
      <c r="U214" s="191">
        <f t="shared" si="593"/>
        <v>0</v>
      </c>
      <c r="V214" s="191">
        <f t="shared" si="593"/>
        <v>0</v>
      </c>
      <c r="W214" s="191">
        <f t="shared" ref="W214" si="596">SUM(W215:W221)</f>
        <v>0</v>
      </c>
      <c r="X214" s="191">
        <f t="shared" si="593"/>
        <v>0</v>
      </c>
      <c r="Y214" s="191">
        <f t="shared" ref="Y214:Z214" si="597">SUM(Y215:Y221)</f>
        <v>0</v>
      </c>
      <c r="Z214" s="191">
        <f t="shared" si="597"/>
        <v>0</v>
      </c>
      <c r="AA214" s="191">
        <f t="shared" si="593"/>
        <v>0</v>
      </c>
      <c r="AB214" s="191">
        <f t="shared" si="593"/>
        <v>0</v>
      </c>
      <c r="AC214" s="191">
        <f t="shared" si="593"/>
        <v>0</v>
      </c>
      <c r="AD214" s="191">
        <f t="shared" si="593"/>
        <v>0</v>
      </c>
      <c r="AE214" s="191">
        <f t="shared" si="9"/>
        <v>0</v>
      </c>
      <c r="AF214" s="191">
        <f>SUM(AF215:AF221)</f>
        <v>0</v>
      </c>
      <c r="AG214" s="191">
        <f>SUM(AG215:AG221)</f>
        <v>0</v>
      </c>
      <c r="AH214" s="191">
        <f>SUM(AH215:AH221)</f>
        <v>0</v>
      </c>
      <c r="AI214" s="191">
        <f t="shared" si="10"/>
        <v>0</v>
      </c>
      <c r="AJ214" s="191">
        <f>SUM(AJ215:AJ221)</f>
        <v>0</v>
      </c>
      <c r="AK214" s="191">
        <f>SUM(AK215:AK221)</f>
        <v>0</v>
      </c>
      <c r="AL214" s="191">
        <f>SUM(AL215:AL221)</f>
        <v>0</v>
      </c>
      <c r="AM214" s="191">
        <f t="shared" si="11"/>
        <v>0</v>
      </c>
      <c r="AN214" s="191">
        <f>SUM(AN215:AN221)</f>
        <v>0</v>
      </c>
      <c r="AO214" s="191">
        <f>SUM(AO215:AO221)</f>
        <v>0</v>
      </c>
      <c r="AP214" s="191">
        <f>SUM(AP215:AP221)</f>
        <v>0</v>
      </c>
      <c r="AQ214" s="191">
        <f t="shared" si="12"/>
        <v>0</v>
      </c>
      <c r="AR214" s="191">
        <f t="shared" si="13"/>
        <v>0</v>
      </c>
    </row>
    <row r="215" spans="2:44" x14ac:dyDescent="0.25">
      <c r="B215" s="180" t="s">
        <v>305</v>
      </c>
      <c r="C215" s="181" t="s">
        <v>185</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98">D215+E215</f>
        <v>0</v>
      </c>
      <c r="G215" s="182"/>
      <c r="H215" s="182">
        <f t="shared" si="4"/>
        <v>0</v>
      </c>
      <c r="I215" s="182"/>
      <c r="J215" s="182">
        <f t="shared" si="5"/>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9"/>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0"/>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1"/>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2"/>
        <v>0</v>
      </c>
      <c r="AR215" s="182">
        <f t="shared" si="13"/>
        <v>0</v>
      </c>
    </row>
    <row r="216" spans="2:44" x14ac:dyDescent="0.25">
      <c r="B216" s="180" t="s">
        <v>780</v>
      </c>
      <c r="C216" s="181" t="s">
        <v>781</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98"/>
        <v>0</v>
      </c>
      <c r="G216" s="182"/>
      <c r="H216" s="182">
        <f t="shared" si="4"/>
        <v>0</v>
      </c>
      <c r="I216" s="182"/>
      <c r="J216" s="182">
        <f t="shared" si="5"/>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9"/>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0"/>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1"/>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2"/>
        <v>0</v>
      </c>
      <c r="AR216" s="182">
        <f t="shared" si="13"/>
        <v>0</v>
      </c>
    </row>
    <row r="217" spans="2:44" x14ac:dyDescent="0.25">
      <c r="B217" s="180" t="s">
        <v>782</v>
      </c>
      <c r="C217" s="181" t="s">
        <v>783</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98"/>
        <v>0</v>
      </c>
      <c r="G217" s="182"/>
      <c r="H217" s="182">
        <f t="shared" ref="H217" si="599">F217-G217</f>
        <v>0</v>
      </c>
      <c r="I217" s="182"/>
      <c r="J217" s="182">
        <f t="shared" ref="J217" si="600">F217-I217</f>
        <v>0</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ref="AE217" si="601">AB217+AC217+AD217</f>
        <v>0</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ref="AI217" si="602">AF217+AG217+AH217</f>
        <v>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ref="AM217" si="603">AJ217+AK217+AL217</f>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ref="AQ217" si="604">AN217+AO217+AP217</f>
        <v>0</v>
      </c>
      <c r="AR217" s="182">
        <f t="shared" ref="AR217" si="605">AE217+AI217+AM217+AQ217</f>
        <v>0</v>
      </c>
    </row>
    <row r="218" spans="2:44" x14ac:dyDescent="0.25">
      <c r="B218" s="180" t="s">
        <v>784</v>
      </c>
      <c r="C218" s="181" t="s">
        <v>785</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300"/>
        <v>0</v>
      </c>
      <c r="G218" s="182"/>
      <c r="H218" s="182">
        <f t="shared" ref="H218:H219" si="606">F218-G218</f>
        <v>0</v>
      </c>
      <c r="I218" s="182"/>
      <c r="J218" s="182">
        <f t="shared" ref="J218:J219" si="607">F218-I218</f>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ref="AE218:AE219" si="608">AB218+AC218+AD218</f>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ref="AI218:AI219" si="609">AF218+AG218+AH218</f>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ref="AM218:AM219" si="610">AJ218+AK218+AL218</f>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ref="AQ218:AQ219" si="611">AN218+AO218+AP218</f>
        <v>0</v>
      </c>
      <c r="AR218" s="182">
        <f t="shared" ref="AR218:AR219" si="612">AE218+AI218+AM218+AQ218</f>
        <v>0</v>
      </c>
    </row>
    <row r="219" spans="2:44" x14ac:dyDescent="0.25">
      <c r="B219" s="180" t="s">
        <v>786</v>
      </c>
      <c r="C219" s="181" t="s">
        <v>787</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613">D219+E219</f>
        <v>0</v>
      </c>
      <c r="G219" s="182"/>
      <c r="H219" s="182">
        <f t="shared" si="606"/>
        <v>0</v>
      </c>
      <c r="I219" s="182"/>
      <c r="J219" s="182">
        <f t="shared" si="607"/>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608"/>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609"/>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610"/>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611"/>
        <v>0</v>
      </c>
      <c r="AR219" s="182">
        <f t="shared" si="612"/>
        <v>0</v>
      </c>
    </row>
    <row r="220" spans="2:44" x14ac:dyDescent="0.25">
      <c r="B220" s="180" t="s">
        <v>788</v>
      </c>
      <c r="C220" s="181" t="s">
        <v>789</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614">D220+E220</f>
        <v>0</v>
      </c>
      <c r="G220" s="182"/>
      <c r="H220" s="182">
        <f t="shared" si="4"/>
        <v>0</v>
      </c>
      <c r="I220" s="182"/>
      <c r="J220" s="182">
        <f t="shared" si="5"/>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9"/>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0"/>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1"/>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2"/>
        <v>0</v>
      </c>
      <c r="AR220" s="182">
        <f t="shared" si="13"/>
        <v>0</v>
      </c>
    </row>
    <row r="221" spans="2:44" x14ac:dyDescent="0.25">
      <c r="B221" s="180" t="s">
        <v>790</v>
      </c>
      <c r="C221" s="181" t="s">
        <v>791</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300"/>
        <v>0</v>
      </c>
      <c r="G221" s="182"/>
      <c r="H221" s="182">
        <f t="shared" ref="H221" si="615">F221-G221</f>
        <v>0</v>
      </c>
      <c r="I221" s="182"/>
      <c r="J221" s="182">
        <f t="shared" ref="J221" si="616">F221-I221</f>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ref="AE221" si="617">AB221+AC221+AD221</f>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ref="AI221" si="618">AF221+AG221+AH221</f>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ref="AM221" si="619">AJ221+AK221+AL221</f>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ref="AQ221" si="620">AN221+AO221+AP221</f>
        <v>0</v>
      </c>
      <c r="AR221" s="182">
        <f t="shared" ref="AR221" si="621">AE221+AI221+AM221+AQ221</f>
        <v>0</v>
      </c>
    </row>
    <row r="222" spans="2:44" x14ac:dyDescent="0.25">
      <c r="B222" s="177" t="s">
        <v>309</v>
      </c>
      <c r="C222" s="178" t="s">
        <v>188</v>
      </c>
      <c r="D222" s="179">
        <f>D223+D235+D243+D260+D267+D312</f>
        <v>2718640.0300000003</v>
      </c>
      <c r="E222" s="179">
        <f>E223+E235+E243+E260+E267+E312</f>
        <v>3911220.32</v>
      </c>
      <c r="F222" s="179">
        <f t="shared" ref="F222:F382" si="622">D222+E222</f>
        <v>6629860.3499999996</v>
      </c>
      <c r="G222" s="179">
        <f>G223+G235+G243+G260+G267+G312</f>
        <v>0</v>
      </c>
      <c r="H222" s="179">
        <f t="shared" ref="H222:H498" si="623">F222-G222</f>
        <v>6629860.3499999996</v>
      </c>
      <c r="I222" s="179">
        <f>I223+I235+I243+I260+I267+I312</f>
        <v>0</v>
      </c>
      <c r="J222" s="179">
        <f t="shared" ref="J222:J498" si="624">F222-I222</f>
        <v>6629860.3499999996</v>
      </c>
      <c r="K222" s="179">
        <f t="shared" ref="K222:AD222" si="625">K223+K235+K243+K260+K267+K312</f>
        <v>152800</v>
      </c>
      <c r="L222" s="179">
        <f t="shared" si="625"/>
        <v>141002</v>
      </c>
      <c r="M222" s="179">
        <f t="shared" si="625"/>
        <v>1500</v>
      </c>
      <c r="N222" s="179">
        <f t="shared" si="625"/>
        <v>0</v>
      </c>
      <c r="O222" s="179">
        <f t="shared" si="625"/>
        <v>36672</v>
      </c>
      <c r="P222" s="179">
        <f t="shared" si="625"/>
        <v>65000</v>
      </c>
      <c r="Q222" s="179">
        <f t="shared" si="625"/>
        <v>3150</v>
      </c>
      <c r="R222" s="179">
        <f t="shared" si="625"/>
        <v>445747.28</v>
      </c>
      <c r="S222" s="179">
        <f t="shared" si="625"/>
        <v>0</v>
      </c>
      <c r="T222" s="179">
        <f t="shared" ref="T222" si="626">T223+T235+T243+T260+T267+T312</f>
        <v>0</v>
      </c>
      <c r="U222" s="179">
        <f t="shared" si="625"/>
        <v>5751239.0699999994</v>
      </c>
      <c r="V222" s="179">
        <f t="shared" si="625"/>
        <v>32750</v>
      </c>
      <c r="W222" s="179">
        <f t="shared" si="625"/>
        <v>0</v>
      </c>
      <c r="X222" s="179">
        <f t="shared" si="625"/>
        <v>0</v>
      </c>
      <c r="Y222" s="179">
        <f t="shared" ref="Y222:Z222" si="627">Y223+Y235+Y243+Y260+Y267+Y312</f>
        <v>0</v>
      </c>
      <c r="Z222" s="179">
        <f t="shared" si="627"/>
        <v>0</v>
      </c>
      <c r="AA222" s="179">
        <f t="shared" si="625"/>
        <v>0</v>
      </c>
      <c r="AB222" s="179">
        <f t="shared" si="625"/>
        <v>0</v>
      </c>
      <c r="AC222" s="179">
        <f t="shared" si="625"/>
        <v>4763446.92</v>
      </c>
      <c r="AD222" s="179">
        <f t="shared" si="625"/>
        <v>0</v>
      </c>
      <c r="AE222" s="179">
        <f t="shared" ref="AE222:AE498" si="628">AB222+AC222+AD222</f>
        <v>4763446.92</v>
      </c>
      <c r="AF222" s="179">
        <f>AF223+AF235+AF243+AF260+AF267+AF312</f>
        <v>1132596.23</v>
      </c>
      <c r="AG222" s="179">
        <f>AG223+AG235+AG243+AG260+AG267+AG312</f>
        <v>115875</v>
      </c>
      <c r="AH222" s="179">
        <f>AH223+AH235+AH243+AH260+AH267+AH312</f>
        <v>219539.6</v>
      </c>
      <c r="AI222" s="179">
        <f t="shared" ref="AI222:AI498" si="629">AF222+AG222+AH222</f>
        <v>1468010.83</v>
      </c>
      <c r="AJ222" s="179">
        <f>AJ223+AJ235+AJ243+AJ260+AJ267+AJ312</f>
        <v>93201</v>
      </c>
      <c r="AK222" s="179">
        <f>AK223+AK235+AK243+AK260+AK267+AK312</f>
        <v>5511</v>
      </c>
      <c r="AL222" s="179">
        <f>AL223+AL235+AL243+AL260+AL267+AL312</f>
        <v>219539.6</v>
      </c>
      <c r="AM222" s="179">
        <f t="shared" ref="AM222:AM498" si="630">AJ222+AK222+AL222</f>
        <v>318251.59999999998</v>
      </c>
      <c r="AN222" s="179">
        <f>AN223+AN235+AN243+AN260+AN267+AN312</f>
        <v>80151</v>
      </c>
      <c r="AO222" s="179">
        <f>AO223+AO235+AO243+AO260+AO267+AO312</f>
        <v>0</v>
      </c>
      <c r="AP222" s="179">
        <f>AP223+AP235+AP243+AP260+AP267+AP312</f>
        <v>0</v>
      </c>
      <c r="AQ222" s="179">
        <f t="shared" ref="AQ222:AQ498" si="631">AN222+AO222+AP222</f>
        <v>80151</v>
      </c>
      <c r="AR222" s="179">
        <f t="shared" ref="AR222:AR498" si="632">AE222+AI222+AM222+AQ222</f>
        <v>6629860.3499999996</v>
      </c>
    </row>
    <row r="223" spans="2:44" x14ac:dyDescent="0.25">
      <c r="B223" s="189" t="s">
        <v>310</v>
      </c>
      <c r="C223" s="190" t="s">
        <v>189</v>
      </c>
      <c r="D223" s="191">
        <f>SUM(D224:D234)</f>
        <v>447714.8</v>
      </c>
      <c r="E223" s="191">
        <f>SUM(E224:E234)</f>
        <v>0</v>
      </c>
      <c r="F223" s="191">
        <f t="shared" si="622"/>
        <v>447714.8</v>
      </c>
      <c r="G223" s="191">
        <f>SUM(G224:G234)</f>
        <v>0</v>
      </c>
      <c r="H223" s="191">
        <f t="shared" si="623"/>
        <v>447714.8</v>
      </c>
      <c r="I223" s="191">
        <f>SUM(I224:I234)</f>
        <v>0</v>
      </c>
      <c r="J223" s="191">
        <f t="shared" si="624"/>
        <v>447714.8</v>
      </c>
      <c r="K223" s="191">
        <f t="shared" ref="K223:AD223" si="633">SUM(K224:K234)</f>
        <v>92800</v>
      </c>
      <c r="L223" s="191">
        <f t="shared" si="633"/>
        <v>141002</v>
      </c>
      <c r="M223" s="191">
        <f t="shared" si="633"/>
        <v>1500</v>
      </c>
      <c r="N223" s="191">
        <f t="shared" si="633"/>
        <v>0</v>
      </c>
      <c r="O223" s="191">
        <f t="shared" si="633"/>
        <v>13772</v>
      </c>
      <c r="P223" s="191">
        <f t="shared" si="633"/>
        <v>0</v>
      </c>
      <c r="Q223" s="191">
        <f t="shared" si="633"/>
        <v>0</v>
      </c>
      <c r="R223" s="191">
        <f t="shared" si="633"/>
        <v>0</v>
      </c>
      <c r="S223" s="191">
        <f t="shared" si="633"/>
        <v>0</v>
      </c>
      <c r="T223" s="191">
        <f t="shared" ref="T223" si="634">SUM(T224:T234)</f>
        <v>0</v>
      </c>
      <c r="U223" s="191">
        <f t="shared" si="633"/>
        <v>167890.8</v>
      </c>
      <c r="V223" s="191">
        <f t="shared" si="633"/>
        <v>30750</v>
      </c>
      <c r="W223" s="191">
        <f t="shared" si="633"/>
        <v>0</v>
      </c>
      <c r="X223" s="191">
        <f t="shared" si="633"/>
        <v>0</v>
      </c>
      <c r="Y223" s="191">
        <f t="shared" ref="Y223:Z223" si="635">SUM(Y224:Y234)</f>
        <v>0</v>
      </c>
      <c r="Z223" s="191">
        <f t="shared" si="635"/>
        <v>0</v>
      </c>
      <c r="AA223" s="191">
        <f t="shared" si="633"/>
        <v>0</v>
      </c>
      <c r="AB223" s="191">
        <f t="shared" si="633"/>
        <v>0</v>
      </c>
      <c r="AC223" s="191">
        <f t="shared" si="633"/>
        <v>31924.6</v>
      </c>
      <c r="AD223" s="191">
        <f t="shared" si="633"/>
        <v>0</v>
      </c>
      <c r="AE223" s="191">
        <f t="shared" si="628"/>
        <v>31924.6</v>
      </c>
      <c r="AF223" s="191">
        <f>SUM(AF224:AF234)</f>
        <v>171725</v>
      </c>
      <c r="AG223" s="191">
        <f>SUM(AG224:AG234)</f>
        <v>115875</v>
      </c>
      <c r="AH223" s="191">
        <f>SUM(AH224:AH234)</f>
        <v>7463.6</v>
      </c>
      <c r="AI223" s="191">
        <f t="shared" si="629"/>
        <v>295063.59999999998</v>
      </c>
      <c r="AJ223" s="191">
        <f>SUM(AJ224:AJ234)</f>
        <v>91201</v>
      </c>
      <c r="AK223" s="191">
        <f>SUM(AK224:AK234)</f>
        <v>5061</v>
      </c>
      <c r="AL223" s="191">
        <f>SUM(AL224:AL234)</f>
        <v>7463.6</v>
      </c>
      <c r="AM223" s="191">
        <f t="shared" si="630"/>
        <v>103725.6</v>
      </c>
      <c r="AN223" s="191">
        <f>SUM(AN224:AN234)</f>
        <v>17001</v>
      </c>
      <c r="AO223" s="191">
        <f>SUM(AO224:AO234)</f>
        <v>0</v>
      </c>
      <c r="AP223" s="191">
        <f>SUM(AP224:AP234)</f>
        <v>0</v>
      </c>
      <c r="AQ223" s="191">
        <f t="shared" si="631"/>
        <v>17001</v>
      </c>
      <c r="AR223" s="191">
        <f t="shared" si="632"/>
        <v>447714.79999999993</v>
      </c>
    </row>
    <row r="224" spans="2:44" x14ac:dyDescent="0.25">
      <c r="B224" s="180" t="s">
        <v>311</v>
      </c>
      <c r="C224" s="181" t="s">
        <v>190</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22390.800000000003</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622"/>
        <v>22390.800000000003</v>
      </c>
      <c r="G224" s="182"/>
      <c r="H224" s="182">
        <f t="shared" si="623"/>
        <v>22390.800000000003</v>
      </c>
      <c r="I224" s="182"/>
      <c r="J224" s="182">
        <f t="shared" si="624"/>
        <v>22390.800000000003</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22390.800000000003</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7463.6</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628"/>
        <v>7463.6</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7463.6</v>
      </c>
      <c r="AI224" s="182">
        <f t="shared" si="629"/>
        <v>7463.6</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7463.6</v>
      </c>
      <c r="AM224" s="182">
        <f t="shared" si="630"/>
        <v>7463.6</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2">
        <f t="shared" si="631"/>
        <v>0</v>
      </c>
      <c r="AR224" s="182">
        <f t="shared" si="632"/>
        <v>22390.800000000003</v>
      </c>
    </row>
    <row r="225" spans="2:44" x14ac:dyDescent="0.25">
      <c r="B225" s="180" t="s">
        <v>792</v>
      </c>
      <c r="C225" s="181" t="s">
        <v>793</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279824</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2">
        <f t="shared" si="622"/>
        <v>279824</v>
      </c>
      <c r="G225" s="182"/>
      <c r="H225" s="182">
        <f t="shared" si="623"/>
        <v>279824</v>
      </c>
      <c r="I225" s="182"/>
      <c r="J225" s="182">
        <f t="shared" si="624"/>
        <v>279824</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92800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141002</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13772</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30750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24461</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2">
        <f t="shared" si="628"/>
        <v>24461</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26225</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115875</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2">
        <f t="shared" si="629"/>
        <v>142100</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91201</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5061</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2">
        <f t="shared" si="630"/>
        <v>96262</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17001</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2">
        <f t="shared" si="631"/>
        <v>17001</v>
      </c>
      <c r="AR225" s="182">
        <f t="shared" si="632"/>
        <v>279824</v>
      </c>
    </row>
    <row r="226" spans="2:44" x14ac:dyDescent="0.25">
      <c r="B226" s="180" t="s">
        <v>794</v>
      </c>
      <c r="C226" s="181" t="s">
        <v>795</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622"/>
        <v>0</v>
      </c>
      <c r="G226" s="182"/>
      <c r="H226" s="182">
        <f t="shared" si="623"/>
        <v>0</v>
      </c>
      <c r="I226" s="182"/>
      <c r="J226" s="182">
        <f t="shared" si="624"/>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628"/>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629"/>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630"/>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631"/>
        <v>0</v>
      </c>
      <c r="AR226" s="182">
        <f t="shared" si="632"/>
        <v>0</v>
      </c>
    </row>
    <row r="227" spans="2:44" x14ac:dyDescent="0.25">
      <c r="B227" s="180" t="s">
        <v>796</v>
      </c>
      <c r="C227" s="181" t="s">
        <v>797</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145500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36">D227+E227</f>
        <v>145500</v>
      </c>
      <c r="G227" s="182"/>
      <c r="H227" s="182">
        <f t="shared" ref="H227:H229" si="637">F227-G227</f>
        <v>145500</v>
      </c>
      <c r="I227" s="182"/>
      <c r="J227" s="182">
        <f t="shared" ref="J227:J229" si="638">F227-I227</f>
        <v>145500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145500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ref="AE227:AE229" si="639">AB227+AC227+AD227</f>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145500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ref="AI227:AI229" si="640">AF227+AG227+AH227</f>
        <v>145500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ref="AM227:AM229" si="641">AJ227+AK227+AL227</f>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ref="AQ227:AQ229" si="642">AN227+AO227+AP227</f>
        <v>0</v>
      </c>
      <c r="AR227" s="182">
        <f t="shared" ref="AR227:AR229" si="643">AE227+AI227+AM227+AQ227</f>
        <v>145500</v>
      </c>
    </row>
    <row r="228" spans="2:44" x14ac:dyDescent="0.25">
      <c r="B228" s="180" t="s">
        <v>798</v>
      </c>
      <c r="C228" s="181" t="s">
        <v>799</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36"/>
        <v>0</v>
      </c>
      <c r="G228" s="182"/>
      <c r="H228" s="182">
        <f t="shared" si="637"/>
        <v>0</v>
      </c>
      <c r="I228" s="182"/>
      <c r="J228" s="182">
        <f t="shared" si="638"/>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639"/>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640"/>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641"/>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642"/>
        <v>0</v>
      </c>
      <c r="AR228" s="182">
        <f t="shared" si="643"/>
        <v>0</v>
      </c>
    </row>
    <row r="229" spans="2:44" x14ac:dyDescent="0.25">
      <c r="B229" s="180" t="s">
        <v>312</v>
      </c>
      <c r="C229" s="181" t="s">
        <v>800</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36"/>
        <v>0</v>
      </c>
      <c r="G229" s="182"/>
      <c r="H229" s="182">
        <f t="shared" si="637"/>
        <v>0</v>
      </c>
      <c r="I229" s="182"/>
      <c r="J229" s="182">
        <f t="shared" si="638"/>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639"/>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640"/>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641"/>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642"/>
        <v>0</v>
      </c>
      <c r="AR229" s="182">
        <f t="shared" si="643"/>
        <v>0</v>
      </c>
    </row>
    <row r="230" spans="2:44" x14ac:dyDescent="0.25">
      <c r="B230" s="180" t="s">
        <v>801</v>
      </c>
      <c r="C230" s="181" t="s">
        <v>802</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0</v>
      </c>
      <c r="G230" s="182"/>
      <c r="H230" s="182">
        <f>F230-G230</f>
        <v>0</v>
      </c>
      <c r="I230" s="182"/>
      <c r="J230" s="182">
        <f>F230-I230</f>
        <v>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AB230+AC230+AD230</f>
        <v>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AF230+AG230+AH230</f>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AJ230+AK230+AL230</f>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AN230+AO230+AP230</f>
        <v>0</v>
      </c>
      <c r="AR230" s="182">
        <f>AE230+AI230+AM230+AQ230</f>
        <v>0</v>
      </c>
    </row>
    <row r="231" spans="2:44" x14ac:dyDescent="0.25">
      <c r="B231" s="180" t="s">
        <v>329</v>
      </c>
      <c r="C231" s="181" t="s">
        <v>201</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AB231+AC231+AD231</f>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AF231+AG231+AH231</f>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AJ231+AK231+AL231</f>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AN231+AO231+AP231</f>
        <v>0</v>
      </c>
      <c r="AR231" s="182">
        <f>AE231+AI231+AM231+AQ231</f>
        <v>0</v>
      </c>
    </row>
    <row r="232" spans="2:44" x14ac:dyDescent="0.25">
      <c r="B232" s="180" t="s">
        <v>839</v>
      </c>
      <c r="C232" s="181" t="s">
        <v>840</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44">D232+E232</f>
        <v>0</v>
      </c>
      <c r="G232" s="182"/>
      <c r="H232" s="182">
        <f t="shared" ref="H232" si="645">F232-G232</f>
        <v>0</v>
      </c>
      <c r="I232" s="182"/>
      <c r="J232" s="182">
        <f t="shared" ref="J232" si="646">F232-I232</f>
        <v>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2">
        <f t="shared" ref="AE232" si="647">AB232+AC232+AD232</f>
        <v>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ref="AI232" si="648">AF232+AG232+AH232</f>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ref="AM232" si="649">AJ232+AK232+AL232</f>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ref="AQ232" si="650">AN232+AO232+AP232</f>
        <v>0</v>
      </c>
      <c r="AR232" s="182">
        <f t="shared" ref="AR232" si="651">AE232+AI232+AM232+AQ232</f>
        <v>0</v>
      </c>
    </row>
    <row r="233" spans="2:44" x14ac:dyDescent="0.25">
      <c r="B233" s="180" t="s">
        <v>841</v>
      </c>
      <c r="C233" s="181" t="s">
        <v>842</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52">D233+E233</f>
        <v>0</v>
      </c>
      <c r="G233" s="182"/>
      <c r="H233" s="182">
        <f t="shared" ref="H233" si="653">F233-G233</f>
        <v>0</v>
      </c>
      <c r="I233" s="182"/>
      <c r="J233" s="182">
        <f t="shared" ref="J233" si="654">F233-I233</f>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ref="AE233" si="655">AB233+AC233+AD233</f>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ref="AI233" si="656">AF233+AG233+AH233</f>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ref="AM233" si="657">AJ233+AK233+AL233</f>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ref="AQ233" si="658">AN233+AO233+AP233</f>
        <v>0</v>
      </c>
      <c r="AR233" s="182">
        <f t="shared" ref="AR233" si="659">AE233+AI233+AM233+AQ233</f>
        <v>0</v>
      </c>
    </row>
    <row r="234" spans="2:44" x14ac:dyDescent="0.25">
      <c r="B234" s="180" t="s">
        <v>843</v>
      </c>
      <c r="C234" s="181" t="s">
        <v>844</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0</v>
      </c>
      <c r="G234" s="182"/>
      <c r="H234" s="182">
        <f>F234-G234</f>
        <v>0</v>
      </c>
      <c r="I234" s="182"/>
      <c r="J234" s="182">
        <f>F234-I234</f>
        <v>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AB234+AC234+AD234</f>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AF234+AG234+AH234</f>
        <v>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AJ234+AK234+AL234</f>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AN234+AO234+AP234</f>
        <v>0</v>
      </c>
      <c r="AR234" s="182">
        <f>AE234+AI234+AM234+AQ234</f>
        <v>0</v>
      </c>
    </row>
    <row r="235" spans="2:44" x14ac:dyDescent="0.25">
      <c r="B235" s="189" t="s">
        <v>313</v>
      </c>
      <c r="C235" s="190" t="s">
        <v>191</v>
      </c>
      <c r="D235" s="191">
        <f>SUM(D236:D242)</f>
        <v>0</v>
      </c>
      <c r="E235" s="191">
        <f>SUM(E236:E242)</f>
        <v>0</v>
      </c>
      <c r="F235" s="191">
        <f t="shared" si="622"/>
        <v>0</v>
      </c>
      <c r="G235" s="191">
        <f>SUM(G236:G242)</f>
        <v>0</v>
      </c>
      <c r="H235" s="191">
        <f t="shared" si="623"/>
        <v>0</v>
      </c>
      <c r="I235" s="191">
        <f>SUM(I236:I242)</f>
        <v>0</v>
      </c>
      <c r="J235" s="191">
        <f t="shared" si="624"/>
        <v>0</v>
      </c>
      <c r="K235" s="191">
        <f t="shared" ref="K235:AD235" si="660">SUM(K236:K242)</f>
        <v>0</v>
      </c>
      <c r="L235" s="191">
        <f t="shared" si="660"/>
        <v>0</v>
      </c>
      <c r="M235" s="191">
        <f t="shared" si="660"/>
        <v>0</v>
      </c>
      <c r="N235" s="191">
        <f t="shared" si="660"/>
        <v>0</v>
      </c>
      <c r="O235" s="191">
        <f t="shared" si="660"/>
        <v>0</v>
      </c>
      <c r="P235" s="191">
        <f t="shared" ref="P235:Q235" si="661">SUM(P236:P242)</f>
        <v>0</v>
      </c>
      <c r="Q235" s="191">
        <f t="shared" si="661"/>
        <v>0</v>
      </c>
      <c r="R235" s="191">
        <f t="shared" si="660"/>
        <v>0</v>
      </c>
      <c r="S235" s="191">
        <f t="shared" si="660"/>
        <v>0</v>
      </c>
      <c r="T235" s="191">
        <f t="shared" ref="T235" si="662">SUM(T236:T242)</f>
        <v>0</v>
      </c>
      <c r="U235" s="191">
        <f t="shared" si="660"/>
        <v>0</v>
      </c>
      <c r="V235" s="191">
        <f t="shared" si="660"/>
        <v>0</v>
      </c>
      <c r="W235" s="191">
        <f t="shared" ref="W235" si="663">SUM(W236:W242)</f>
        <v>0</v>
      </c>
      <c r="X235" s="191">
        <f t="shared" si="660"/>
        <v>0</v>
      </c>
      <c r="Y235" s="191">
        <f t="shared" ref="Y235:Z235" si="664">SUM(Y236:Y242)</f>
        <v>0</v>
      </c>
      <c r="Z235" s="191">
        <f t="shared" si="664"/>
        <v>0</v>
      </c>
      <c r="AA235" s="191">
        <f t="shared" si="660"/>
        <v>0</v>
      </c>
      <c r="AB235" s="191">
        <f t="shared" si="660"/>
        <v>0</v>
      </c>
      <c r="AC235" s="191">
        <f t="shared" si="660"/>
        <v>0</v>
      </c>
      <c r="AD235" s="191">
        <f t="shared" si="660"/>
        <v>0</v>
      </c>
      <c r="AE235" s="191">
        <f t="shared" si="628"/>
        <v>0</v>
      </c>
      <c r="AF235" s="191">
        <f>SUM(AF236:AF242)</f>
        <v>0</v>
      </c>
      <c r="AG235" s="191">
        <f>SUM(AG236:AG242)</f>
        <v>0</v>
      </c>
      <c r="AH235" s="191">
        <f>SUM(AH236:AH242)</f>
        <v>0</v>
      </c>
      <c r="AI235" s="191">
        <f t="shared" si="629"/>
        <v>0</v>
      </c>
      <c r="AJ235" s="191">
        <f>SUM(AJ236:AJ242)</f>
        <v>0</v>
      </c>
      <c r="AK235" s="191">
        <f>SUM(AK236:AK242)</f>
        <v>0</v>
      </c>
      <c r="AL235" s="191">
        <f>SUM(AL236:AL242)</f>
        <v>0</v>
      </c>
      <c r="AM235" s="191">
        <f t="shared" si="630"/>
        <v>0</v>
      </c>
      <c r="AN235" s="191">
        <f>SUM(AN236:AN242)</f>
        <v>0</v>
      </c>
      <c r="AO235" s="191">
        <f>SUM(AO236:AO242)</f>
        <v>0</v>
      </c>
      <c r="AP235" s="191">
        <f>SUM(AP236:AP242)</f>
        <v>0</v>
      </c>
      <c r="AQ235" s="191">
        <f t="shared" si="631"/>
        <v>0</v>
      </c>
      <c r="AR235" s="191">
        <f t="shared" si="632"/>
        <v>0</v>
      </c>
    </row>
    <row r="236" spans="2:44" x14ac:dyDescent="0.25">
      <c r="B236" s="180" t="s">
        <v>803</v>
      </c>
      <c r="C236" s="181" t="s">
        <v>804</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ref="F236:F239" si="665">D236+E236</f>
        <v>0</v>
      </c>
      <c r="G236" s="182"/>
      <c r="H236" s="182">
        <f t="shared" ref="H236:H239" si="666">F236-G236</f>
        <v>0</v>
      </c>
      <c r="I236" s="182"/>
      <c r="J236" s="182">
        <f t="shared" ref="J236:J239" si="667">F236-I236</f>
        <v>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ref="AE236:AE239" si="668">AB236+AC236+AD236</f>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ref="AI236:AI239" si="669">AF236+AG236+AH236</f>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ref="AM236:AM239" si="670">AJ236+AK236+AL236</f>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2">
        <f t="shared" ref="AQ236:AQ239" si="671">AN236+AO236+AP236</f>
        <v>0</v>
      </c>
      <c r="AR236" s="182">
        <f t="shared" ref="AR236:AR239" si="672">AE236+AI236+AM236+AQ236</f>
        <v>0</v>
      </c>
    </row>
    <row r="237" spans="2:44" x14ac:dyDescent="0.25">
      <c r="B237" s="180" t="s">
        <v>805</v>
      </c>
      <c r="C237" s="181" t="s">
        <v>806</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65"/>
        <v>0</v>
      </c>
      <c r="G237" s="182"/>
      <c r="H237" s="182">
        <f t="shared" si="666"/>
        <v>0</v>
      </c>
      <c r="I237" s="182"/>
      <c r="J237" s="182">
        <f t="shared" si="667"/>
        <v>0</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668"/>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2">
        <f t="shared" si="669"/>
        <v>0</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670"/>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671"/>
        <v>0</v>
      </c>
      <c r="AR237" s="182">
        <f t="shared" si="672"/>
        <v>0</v>
      </c>
    </row>
    <row r="238" spans="2:44" x14ac:dyDescent="0.25">
      <c r="B238" s="180" t="s">
        <v>314</v>
      </c>
      <c r="C238" s="181" t="s">
        <v>807</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65"/>
        <v>0</v>
      </c>
      <c r="G238" s="182"/>
      <c r="H238" s="182">
        <f t="shared" si="666"/>
        <v>0</v>
      </c>
      <c r="I238" s="182"/>
      <c r="J238" s="182">
        <f t="shared" si="667"/>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668"/>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669"/>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670"/>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671"/>
        <v>0</v>
      </c>
      <c r="AR238" s="182">
        <f t="shared" si="672"/>
        <v>0</v>
      </c>
    </row>
    <row r="239" spans="2:44" x14ac:dyDescent="0.25">
      <c r="B239" s="180" t="s">
        <v>808</v>
      </c>
      <c r="C239" s="181" t="s">
        <v>809</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665"/>
        <v>0</v>
      </c>
      <c r="G239" s="182"/>
      <c r="H239" s="182">
        <f t="shared" si="666"/>
        <v>0</v>
      </c>
      <c r="I239" s="182"/>
      <c r="J239" s="182">
        <f t="shared" si="667"/>
        <v>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668"/>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669"/>
        <v>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670"/>
        <v>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671"/>
        <v>0</v>
      </c>
      <c r="AR239" s="182">
        <f t="shared" si="672"/>
        <v>0</v>
      </c>
    </row>
    <row r="240" spans="2:44" x14ac:dyDescent="0.25">
      <c r="B240" s="180" t="s">
        <v>810</v>
      </c>
      <c r="C240" s="181" t="s">
        <v>807</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622"/>
        <v>0</v>
      </c>
      <c r="G240" s="182"/>
      <c r="H240" s="182">
        <f t="shared" si="623"/>
        <v>0</v>
      </c>
      <c r="I240" s="182"/>
      <c r="J240" s="182">
        <f t="shared" si="624"/>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628"/>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629"/>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630"/>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631"/>
        <v>0</v>
      </c>
      <c r="AR240" s="182">
        <f t="shared" si="632"/>
        <v>0</v>
      </c>
    </row>
    <row r="241" spans="2:44" x14ac:dyDescent="0.25">
      <c r="B241" s="180" t="s">
        <v>811</v>
      </c>
      <c r="C241" s="181" t="s">
        <v>812</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73">D241+E241</f>
        <v>0</v>
      </c>
      <c r="G241" s="182"/>
      <c r="H241" s="182">
        <f t="shared" ref="H241" si="674">F241-G241</f>
        <v>0</v>
      </c>
      <c r="I241" s="182"/>
      <c r="J241" s="182">
        <f t="shared" ref="J241" si="675">F241-I241</f>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ref="AE241" si="676">AB241+AC241+AD241</f>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ref="AI241" si="677">AF241+AG241+AH241</f>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ref="AM241" si="678">AJ241+AK241+AL241</f>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ref="AQ241" si="679">AN241+AO241+AP241</f>
        <v>0</v>
      </c>
      <c r="AR241" s="182">
        <f t="shared" ref="AR241" si="680">AE241+AI241+AM241+AQ241</f>
        <v>0</v>
      </c>
    </row>
    <row r="242" spans="2:44" x14ac:dyDescent="0.25">
      <c r="B242" s="180" t="s">
        <v>813</v>
      </c>
      <c r="C242" s="181" t="s">
        <v>814</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81">D242+E242</f>
        <v>0</v>
      </c>
      <c r="G242" s="182"/>
      <c r="H242" s="182">
        <f t="shared" ref="H242" si="682">F242-G242</f>
        <v>0</v>
      </c>
      <c r="I242" s="182"/>
      <c r="J242" s="182">
        <f t="shared" ref="J242" si="683">F242-I242</f>
        <v>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ref="AE242" si="684">AB242+AC242+AD242</f>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ref="AI242" si="685">AF242+AG242+AH242</f>
        <v>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ref="AM242" si="686">AJ242+AK242+AL242</f>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ref="AQ242" si="687">AN242+AO242+AP242</f>
        <v>0</v>
      </c>
      <c r="AR242" s="182">
        <f t="shared" ref="AR242" si="688">AE242+AI242+AM242+AQ242</f>
        <v>0</v>
      </c>
    </row>
    <row r="243" spans="2:44" x14ac:dyDescent="0.25">
      <c r="B243" s="189" t="s">
        <v>315</v>
      </c>
      <c r="C243" s="190" t="s">
        <v>192</v>
      </c>
      <c r="D243" s="191">
        <f>SUM(D244:D259)</f>
        <v>494292.6</v>
      </c>
      <c r="E243" s="191">
        <f>SUM(E244:E259)</f>
        <v>0</v>
      </c>
      <c r="F243" s="191">
        <f t="shared" si="622"/>
        <v>494292.6</v>
      </c>
      <c r="G243" s="191">
        <f>SUM(G244:G259)</f>
        <v>0</v>
      </c>
      <c r="H243" s="191">
        <f t="shared" si="623"/>
        <v>494292.6</v>
      </c>
      <c r="I243" s="191">
        <f>SUM(I244:I259)</f>
        <v>0</v>
      </c>
      <c r="J243" s="191">
        <f t="shared" si="624"/>
        <v>494292.6</v>
      </c>
      <c r="K243" s="191">
        <f t="shared" ref="K243:AD243" si="689">SUM(K244:K259)</f>
        <v>60000</v>
      </c>
      <c r="L243" s="191">
        <f t="shared" si="689"/>
        <v>0</v>
      </c>
      <c r="M243" s="191">
        <f t="shared" si="689"/>
        <v>0</v>
      </c>
      <c r="N243" s="191">
        <f t="shared" si="689"/>
        <v>0</v>
      </c>
      <c r="O243" s="191">
        <f t="shared" si="689"/>
        <v>900</v>
      </c>
      <c r="P243" s="191">
        <f t="shared" ref="P243:Q243" si="690">SUM(P244:P259)</f>
        <v>0</v>
      </c>
      <c r="Q243" s="191">
        <f t="shared" si="690"/>
        <v>0</v>
      </c>
      <c r="R243" s="191">
        <f t="shared" si="689"/>
        <v>0</v>
      </c>
      <c r="S243" s="191">
        <f t="shared" si="689"/>
        <v>0</v>
      </c>
      <c r="T243" s="191">
        <f t="shared" ref="T243" si="691">SUM(T244:T259)</f>
        <v>0</v>
      </c>
      <c r="U243" s="191">
        <f t="shared" si="689"/>
        <v>431392.6</v>
      </c>
      <c r="V243" s="191">
        <f t="shared" si="689"/>
        <v>2000</v>
      </c>
      <c r="W243" s="191">
        <f t="shared" ref="W243" si="692">SUM(W244:W259)</f>
        <v>0</v>
      </c>
      <c r="X243" s="191">
        <f t="shared" si="689"/>
        <v>0</v>
      </c>
      <c r="Y243" s="191">
        <f t="shared" ref="Y243:Z243" si="693">SUM(Y244:Y259)</f>
        <v>0</v>
      </c>
      <c r="Z243" s="191">
        <f t="shared" si="693"/>
        <v>0</v>
      </c>
      <c r="AA243" s="191">
        <f t="shared" si="689"/>
        <v>0</v>
      </c>
      <c r="AB243" s="191">
        <f t="shared" si="689"/>
        <v>0</v>
      </c>
      <c r="AC243" s="191">
        <f t="shared" si="689"/>
        <v>232606</v>
      </c>
      <c r="AD243" s="191">
        <f t="shared" si="689"/>
        <v>0</v>
      </c>
      <c r="AE243" s="191">
        <f t="shared" si="628"/>
        <v>232606</v>
      </c>
      <c r="AF243" s="191">
        <f>SUM(AF244:AF259)</f>
        <v>35836.600000000006</v>
      </c>
      <c r="AG243" s="191">
        <f>SUM(AG244:AG259)</f>
        <v>0</v>
      </c>
      <c r="AH243" s="191">
        <f>SUM(AH244:AH259)</f>
        <v>81700</v>
      </c>
      <c r="AI243" s="191">
        <f t="shared" si="629"/>
        <v>117536.6</v>
      </c>
      <c r="AJ243" s="191">
        <f>SUM(AJ244:AJ259)</f>
        <v>2000</v>
      </c>
      <c r="AK243" s="191">
        <f>SUM(AK244:AK259)</f>
        <v>450</v>
      </c>
      <c r="AL243" s="191">
        <f>SUM(AL244:AL259)</f>
        <v>81700</v>
      </c>
      <c r="AM243" s="191">
        <f t="shared" si="630"/>
        <v>84150</v>
      </c>
      <c r="AN243" s="191">
        <f>SUM(AN244:AN259)</f>
        <v>60000</v>
      </c>
      <c r="AO243" s="191">
        <f>SUM(AO244:AO259)</f>
        <v>0</v>
      </c>
      <c r="AP243" s="191">
        <f>SUM(AP244:AP259)</f>
        <v>0</v>
      </c>
      <c r="AQ243" s="191">
        <f t="shared" si="631"/>
        <v>60000</v>
      </c>
      <c r="AR243" s="191">
        <f t="shared" si="632"/>
        <v>494292.6</v>
      </c>
    </row>
    <row r="244" spans="2:44" x14ac:dyDescent="0.25">
      <c r="B244" s="180" t="s">
        <v>815</v>
      </c>
      <c r="C244" s="181" t="s">
        <v>816</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168600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622"/>
        <v>168600</v>
      </c>
      <c r="G244" s="182"/>
      <c r="H244" s="182">
        <f t="shared" si="623"/>
        <v>168600</v>
      </c>
      <c r="I244" s="182"/>
      <c r="J244" s="182">
        <f t="shared" si="624"/>
        <v>168600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168600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56200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2">
        <f t="shared" si="628"/>
        <v>56200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56200</v>
      </c>
      <c r="AI244" s="182">
        <f t="shared" si="629"/>
        <v>56200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56200</v>
      </c>
      <c r="AM244" s="182">
        <f t="shared" si="630"/>
        <v>56200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631"/>
        <v>0</v>
      </c>
      <c r="AR244" s="182">
        <f t="shared" si="632"/>
        <v>168600</v>
      </c>
    </row>
    <row r="245" spans="2:44" x14ac:dyDescent="0.25">
      <c r="B245" s="180" t="s">
        <v>817</v>
      </c>
      <c r="C245" s="181" t="s">
        <v>818</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94">D245+E245</f>
        <v>0</v>
      </c>
      <c r="G245" s="182"/>
      <c r="H245" s="182">
        <f t="shared" ref="H245:H253" si="695">F245-G245</f>
        <v>0</v>
      </c>
      <c r="I245" s="182"/>
      <c r="J245" s="182">
        <f t="shared" ref="J245:J253" si="696">F245-I245</f>
        <v>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697">AB245+AC245+AD245</f>
        <v>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69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69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700">AN245+AO245+AP245</f>
        <v>0</v>
      </c>
      <c r="AR245" s="182">
        <f t="shared" ref="AR245:AR253" si="701">AE245+AI245+AM245+AQ245</f>
        <v>0</v>
      </c>
    </row>
    <row r="246" spans="2:44" x14ac:dyDescent="0.25">
      <c r="B246" s="180" t="s">
        <v>819</v>
      </c>
      <c r="C246" s="181" t="s">
        <v>820</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76500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94"/>
        <v>76500</v>
      </c>
      <c r="G246" s="182"/>
      <c r="H246" s="182">
        <f t="shared" si="695"/>
        <v>76500</v>
      </c>
      <c r="I246" s="182"/>
      <c r="J246" s="182">
        <f t="shared" si="696"/>
        <v>76500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76500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697"/>
        <v>25500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25500</v>
      </c>
      <c r="AI246" s="182">
        <f t="shared" si="698"/>
        <v>25500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25500</v>
      </c>
      <c r="AM246" s="182">
        <f t="shared" si="699"/>
        <v>25500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700"/>
        <v>0</v>
      </c>
      <c r="AR246" s="182">
        <f t="shared" si="701"/>
        <v>76500</v>
      </c>
    </row>
    <row r="247" spans="2:44" x14ac:dyDescent="0.25">
      <c r="B247" s="180" t="s">
        <v>316</v>
      </c>
      <c r="C247" s="181" t="s">
        <v>193</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150456</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94"/>
        <v>150456</v>
      </c>
      <c r="G247" s="182"/>
      <c r="H247" s="182">
        <f t="shared" si="695"/>
        <v>150456</v>
      </c>
      <c r="I247" s="182"/>
      <c r="J247" s="182">
        <f t="shared" si="696"/>
        <v>150456</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150456</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150456</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697"/>
        <v>150456</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69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69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700"/>
        <v>0</v>
      </c>
      <c r="AR247" s="182">
        <f t="shared" si="701"/>
        <v>150456</v>
      </c>
    </row>
    <row r="248" spans="2:44" x14ac:dyDescent="0.25">
      <c r="B248" s="180" t="s">
        <v>821</v>
      </c>
      <c r="C248" s="181" t="s">
        <v>822</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38736.600000000006</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2">
        <f t="shared" si="694"/>
        <v>38736.600000000006</v>
      </c>
      <c r="G248" s="182"/>
      <c r="H248" s="182">
        <f t="shared" si="695"/>
        <v>38736.600000000006</v>
      </c>
      <c r="I248" s="182"/>
      <c r="J248" s="182">
        <f t="shared" si="696"/>
        <v>38736.600000000006</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35836.600000000006</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697"/>
        <v>450</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35836.600000000006</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2">
        <f t="shared" si="698"/>
        <v>35836.600000000006</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2">
        <f t="shared" si="699"/>
        <v>2450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700"/>
        <v>0</v>
      </c>
      <c r="AR248" s="182">
        <f t="shared" si="701"/>
        <v>38736.600000000006</v>
      </c>
    </row>
    <row r="249" spans="2:44" x14ac:dyDescent="0.25">
      <c r="B249" s="180" t="s">
        <v>823</v>
      </c>
      <c r="C249" s="181" t="s">
        <v>824</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94"/>
        <v>0</v>
      </c>
      <c r="G249" s="182"/>
      <c r="H249" s="182">
        <f t="shared" si="695"/>
        <v>0</v>
      </c>
      <c r="I249" s="182"/>
      <c r="J249" s="182">
        <f t="shared" si="69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69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69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69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700"/>
        <v>0</v>
      </c>
      <c r="AR249" s="182">
        <f t="shared" si="701"/>
        <v>0</v>
      </c>
    </row>
    <row r="250" spans="2:44" x14ac:dyDescent="0.25">
      <c r="B250" s="180" t="s">
        <v>317</v>
      </c>
      <c r="C250" s="181" t="s">
        <v>194</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694"/>
        <v>0</v>
      </c>
      <c r="G250" s="182"/>
      <c r="H250" s="182">
        <f t="shared" si="695"/>
        <v>0</v>
      </c>
      <c r="I250" s="182"/>
      <c r="J250" s="182">
        <f t="shared" si="69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69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69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69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700"/>
        <v>0</v>
      </c>
      <c r="AR250" s="182">
        <f t="shared" si="701"/>
        <v>0</v>
      </c>
    </row>
    <row r="251" spans="2:44" x14ac:dyDescent="0.25">
      <c r="B251" s="180" t="s">
        <v>825</v>
      </c>
      <c r="C251" s="181" t="s">
        <v>826</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694"/>
        <v>60000</v>
      </c>
      <c r="G251" s="182"/>
      <c r="H251" s="182">
        <f t="shared" si="695"/>
        <v>60000</v>
      </c>
      <c r="I251" s="182"/>
      <c r="J251" s="182">
        <f t="shared" si="696"/>
        <v>60000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69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698"/>
        <v>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69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700"/>
        <v>60000</v>
      </c>
      <c r="AR251" s="182">
        <f t="shared" si="701"/>
        <v>60000</v>
      </c>
    </row>
    <row r="252" spans="2:44" x14ac:dyDescent="0.25">
      <c r="B252" s="180" t="s">
        <v>827</v>
      </c>
      <c r="C252" s="181" t="s">
        <v>828</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94"/>
        <v>0</v>
      </c>
      <c r="G252" s="182"/>
      <c r="H252" s="182">
        <f t="shared" si="695"/>
        <v>0</v>
      </c>
      <c r="I252" s="182"/>
      <c r="J252" s="182">
        <f t="shared" si="69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69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69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69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700"/>
        <v>0</v>
      </c>
      <c r="AR252" s="182">
        <f t="shared" si="701"/>
        <v>0</v>
      </c>
    </row>
    <row r="253" spans="2:44" x14ac:dyDescent="0.25">
      <c r="B253" s="180" t="s">
        <v>318</v>
      </c>
      <c r="C253" s="181" t="s">
        <v>195</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94"/>
        <v>0</v>
      </c>
      <c r="G253" s="182"/>
      <c r="H253" s="182">
        <f t="shared" si="695"/>
        <v>0</v>
      </c>
      <c r="I253" s="182"/>
      <c r="J253" s="182">
        <f t="shared" si="696"/>
        <v>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697"/>
        <v>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69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69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700"/>
        <v>0</v>
      </c>
      <c r="AR253" s="182">
        <f t="shared" si="701"/>
        <v>0</v>
      </c>
    </row>
    <row r="254" spans="2:44" x14ac:dyDescent="0.25">
      <c r="B254" s="180" t="s">
        <v>829</v>
      </c>
      <c r="C254" s="181" t="s">
        <v>830</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si="622"/>
        <v>0</v>
      </c>
      <c r="G254" s="182"/>
      <c r="H254" s="182">
        <f t="shared" si="623"/>
        <v>0</v>
      </c>
      <c r="I254" s="182"/>
      <c r="J254" s="182">
        <f t="shared" si="624"/>
        <v>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2">
        <f t="shared" si="628"/>
        <v>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si="629"/>
        <v>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si="630"/>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si="631"/>
        <v>0</v>
      </c>
      <c r="AR254" s="182">
        <f t="shared" si="632"/>
        <v>0</v>
      </c>
    </row>
    <row r="255" spans="2:44" x14ac:dyDescent="0.25">
      <c r="B255" s="180" t="s">
        <v>831</v>
      </c>
      <c r="C255" s="181" t="s">
        <v>832</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622"/>
        <v>0</v>
      </c>
      <c r="G255" s="182"/>
      <c r="H255" s="182">
        <f t="shared" si="623"/>
        <v>0</v>
      </c>
      <c r="I255" s="182"/>
      <c r="J255" s="182">
        <f t="shared" si="62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628"/>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629"/>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630"/>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631"/>
        <v>0</v>
      </c>
      <c r="AR255" s="182">
        <f t="shared" si="632"/>
        <v>0</v>
      </c>
    </row>
    <row r="256" spans="2:44" x14ac:dyDescent="0.25">
      <c r="B256" s="180" t="s">
        <v>833</v>
      </c>
      <c r="C256" s="181" t="s">
        <v>834</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622"/>
        <v>0</v>
      </c>
      <c r="G256" s="182"/>
      <c r="H256" s="182">
        <f t="shared" si="623"/>
        <v>0</v>
      </c>
      <c r="I256" s="182"/>
      <c r="J256" s="182">
        <f t="shared" si="62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628"/>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629"/>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630"/>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631"/>
        <v>0</v>
      </c>
      <c r="AR256" s="182">
        <f t="shared" si="632"/>
        <v>0</v>
      </c>
    </row>
    <row r="257" spans="2:44" x14ac:dyDescent="0.25">
      <c r="B257" s="180" t="s">
        <v>835</v>
      </c>
      <c r="C257" s="181" t="s">
        <v>836</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702">D257+E257</f>
        <v>0</v>
      </c>
      <c r="G257" s="182"/>
      <c r="H257" s="182">
        <f t="shared" ref="H257:H259" si="703">F257-G257</f>
        <v>0</v>
      </c>
      <c r="I257" s="182"/>
      <c r="J257" s="182">
        <f t="shared" ref="J257:J259" si="704">F257-I257</f>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ref="AE257:AE259" si="705">AB257+AC257+AD257</f>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ref="AI257:AI259" si="706">AF257+AG257+AH257</f>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ref="AM257:AM259" si="707">AJ257+AK257+AL257</f>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ref="AQ257:AQ259" si="708">AN257+AO257+AP257</f>
        <v>0</v>
      </c>
      <c r="AR257" s="182">
        <f t="shared" ref="AR257:AR259" si="709">AE257+AI257+AM257+AQ257</f>
        <v>0</v>
      </c>
    </row>
    <row r="258" spans="2:44" x14ac:dyDescent="0.25">
      <c r="B258" s="180" t="s">
        <v>319</v>
      </c>
      <c r="C258" s="181" t="s">
        <v>196</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702"/>
        <v>0</v>
      </c>
      <c r="G258" s="182"/>
      <c r="H258" s="182">
        <f t="shared" si="703"/>
        <v>0</v>
      </c>
      <c r="I258" s="182"/>
      <c r="J258" s="182">
        <f t="shared" si="70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70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70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70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708"/>
        <v>0</v>
      </c>
      <c r="AR258" s="182">
        <f t="shared" si="709"/>
        <v>0</v>
      </c>
    </row>
    <row r="259" spans="2:44" x14ac:dyDescent="0.25">
      <c r="B259" s="180" t="s">
        <v>837</v>
      </c>
      <c r="C259" s="181" t="s">
        <v>838</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702"/>
        <v>0</v>
      </c>
      <c r="G259" s="182"/>
      <c r="H259" s="182">
        <f t="shared" si="703"/>
        <v>0</v>
      </c>
      <c r="I259" s="182"/>
      <c r="J259" s="182">
        <f t="shared" si="70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70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70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70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708"/>
        <v>0</v>
      </c>
      <c r="AR259" s="182">
        <f t="shared" si="709"/>
        <v>0</v>
      </c>
    </row>
    <row r="260" spans="2:44" x14ac:dyDescent="0.25">
      <c r="B260" s="189" t="s">
        <v>320</v>
      </c>
      <c r="C260" s="190" t="s">
        <v>197</v>
      </c>
      <c r="D260" s="191">
        <f>SUM(D261:D266)</f>
        <v>0</v>
      </c>
      <c r="E260" s="191">
        <f>SUM(E261:E266)</f>
        <v>0</v>
      </c>
      <c r="F260" s="191">
        <f t="shared" si="622"/>
        <v>0</v>
      </c>
      <c r="G260" s="191">
        <f>SUM(G261:G266)</f>
        <v>0</v>
      </c>
      <c r="H260" s="191">
        <f t="shared" si="623"/>
        <v>0</v>
      </c>
      <c r="I260" s="191">
        <f>SUM(I261:I266)</f>
        <v>0</v>
      </c>
      <c r="J260" s="191">
        <f t="shared" si="624"/>
        <v>0</v>
      </c>
      <c r="K260" s="191">
        <f t="shared" ref="K260:AD260" si="710">SUM(K261:K266)</f>
        <v>0</v>
      </c>
      <c r="L260" s="191">
        <f t="shared" si="710"/>
        <v>0</v>
      </c>
      <c r="M260" s="191">
        <f t="shared" si="710"/>
        <v>0</v>
      </c>
      <c r="N260" s="191">
        <f t="shared" si="710"/>
        <v>0</v>
      </c>
      <c r="O260" s="191">
        <f t="shared" si="710"/>
        <v>0</v>
      </c>
      <c r="P260" s="191">
        <f t="shared" ref="P260:Q260" si="711">SUM(P261:P266)</f>
        <v>0</v>
      </c>
      <c r="Q260" s="191">
        <f t="shared" si="711"/>
        <v>0</v>
      </c>
      <c r="R260" s="191">
        <f t="shared" si="710"/>
        <v>0</v>
      </c>
      <c r="S260" s="191">
        <f t="shared" si="710"/>
        <v>0</v>
      </c>
      <c r="T260" s="191">
        <f t="shared" ref="T260" si="712">SUM(T261:T266)</f>
        <v>0</v>
      </c>
      <c r="U260" s="191">
        <f t="shared" si="710"/>
        <v>0</v>
      </c>
      <c r="V260" s="191">
        <f t="shared" si="710"/>
        <v>0</v>
      </c>
      <c r="W260" s="191">
        <f t="shared" ref="W260" si="713">SUM(W261:W266)</f>
        <v>0</v>
      </c>
      <c r="X260" s="191">
        <f t="shared" si="710"/>
        <v>0</v>
      </c>
      <c r="Y260" s="191">
        <f t="shared" ref="Y260:Z260" si="714">SUM(Y261:Y266)</f>
        <v>0</v>
      </c>
      <c r="Z260" s="191">
        <f t="shared" si="714"/>
        <v>0</v>
      </c>
      <c r="AA260" s="191">
        <f t="shared" si="710"/>
        <v>0</v>
      </c>
      <c r="AB260" s="191">
        <f t="shared" si="710"/>
        <v>0</v>
      </c>
      <c r="AC260" s="191">
        <f t="shared" si="710"/>
        <v>0</v>
      </c>
      <c r="AD260" s="191">
        <f t="shared" si="710"/>
        <v>0</v>
      </c>
      <c r="AE260" s="191">
        <f t="shared" si="628"/>
        <v>0</v>
      </c>
      <c r="AF260" s="191">
        <f>SUM(AF261:AF266)</f>
        <v>0</v>
      </c>
      <c r="AG260" s="191">
        <f>SUM(AG261:AG266)</f>
        <v>0</v>
      </c>
      <c r="AH260" s="191">
        <f>SUM(AH261:AH266)</f>
        <v>0</v>
      </c>
      <c r="AI260" s="191">
        <f t="shared" si="629"/>
        <v>0</v>
      </c>
      <c r="AJ260" s="191">
        <f>SUM(AJ261:AJ266)</f>
        <v>0</v>
      </c>
      <c r="AK260" s="191">
        <f>SUM(AK261:AK266)</f>
        <v>0</v>
      </c>
      <c r="AL260" s="191">
        <f>SUM(AL261:AL266)</f>
        <v>0</v>
      </c>
      <c r="AM260" s="191">
        <f t="shared" si="630"/>
        <v>0</v>
      </c>
      <c r="AN260" s="191">
        <f>SUM(AN261:AN266)</f>
        <v>0</v>
      </c>
      <c r="AO260" s="191">
        <f>SUM(AO261:AO266)</f>
        <v>0</v>
      </c>
      <c r="AP260" s="191">
        <f>SUM(AP261:AP266)</f>
        <v>0</v>
      </c>
      <c r="AQ260" s="191">
        <f t="shared" si="631"/>
        <v>0</v>
      </c>
      <c r="AR260" s="191">
        <f t="shared" si="632"/>
        <v>0</v>
      </c>
    </row>
    <row r="261" spans="2:44" x14ac:dyDescent="0.25">
      <c r="B261" s="180" t="s">
        <v>845</v>
      </c>
      <c r="C261" s="181" t="s">
        <v>846</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622"/>
        <v>0</v>
      </c>
      <c r="G261" s="182"/>
      <c r="H261" s="182">
        <f t="shared" si="623"/>
        <v>0</v>
      </c>
      <c r="I261" s="182"/>
      <c r="J261" s="182">
        <f t="shared" si="62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628"/>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629"/>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630"/>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631"/>
        <v>0</v>
      </c>
      <c r="AR261" s="182">
        <f t="shared" si="632"/>
        <v>0</v>
      </c>
    </row>
    <row r="262" spans="2:44" x14ac:dyDescent="0.25">
      <c r="B262" s="180" t="s">
        <v>847</v>
      </c>
      <c r="C262" s="181" t="s">
        <v>848</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622"/>
        <v>0</v>
      </c>
      <c r="G262" s="182"/>
      <c r="H262" s="182">
        <f t="shared" si="623"/>
        <v>0</v>
      </c>
      <c r="I262" s="182"/>
      <c r="J262" s="182">
        <f t="shared" si="62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628"/>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629"/>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630"/>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631"/>
        <v>0</v>
      </c>
      <c r="AR262" s="182">
        <f t="shared" si="632"/>
        <v>0</v>
      </c>
    </row>
    <row r="263" spans="2:44" x14ac:dyDescent="0.25">
      <c r="B263" s="180" t="s">
        <v>321</v>
      </c>
      <c r="C263" s="181" t="s">
        <v>198</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622"/>
        <v>0</v>
      </c>
      <c r="G263" s="182"/>
      <c r="H263" s="182">
        <f t="shared" si="623"/>
        <v>0</v>
      </c>
      <c r="I263" s="182"/>
      <c r="J263" s="182">
        <f t="shared" si="62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628"/>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629"/>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630"/>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631"/>
        <v>0</v>
      </c>
      <c r="AR263" s="182">
        <f t="shared" si="632"/>
        <v>0</v>
      </c>
    </row>
    <row r="264" spans="2:44" x14ac:dyDescent="0.25">
      <c r="B264" s="180" t="s">
        <v>849</v>
      </c>
      <c r="C264" s="181" t="s">
        <v>850</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715">D264+E264</f>
        <v>0</v>
      </c>
      <c r="G264" s="182"/>
      <c r="H264" s="182">
        <f t="shared" ref="H264:H266" si="716">F264-G264</f>
        <v>0</v>
      </c>
      <c r="I264" s="182"/>
      <c r="J264" s="182">
        <f t="shared" ref="J264:J266" si="717">F264-I264</f>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ref="AE264:AE266" si="718">AB264+AC264+AD264</f>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ref="AI264:AI266" si="719">AF264+AG264+AH264</f>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ref="AM264:AM266" si="720">AJ264+AK264+AL264</f>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ref="AQ264:AQ266" si="721">AN264+AO264+AP264</f>
        <v>0</v>
      </c>
      <c r="AR264" s="182">
        <f t="shared" ref="AR264:AR266" si="722">AE264+AI264+AM264+AQ264</f>
        <v>0</v>
      </c>
    </row>
    <row r="265" spans="2:44" x14ac:dyDescent="0.25">
      <c r="B265" s="180" t="s">
        <v>851</v>
      </c>
      <c r="C265" s="181" t="s">
        <v>852</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715"/>
        <v>0</v>
      </c>
      <c r="G265" s="182"/>
      <c r="H265" s="182">
        <f t="shared" si="716"/>
        <v>0</v>
      </c>
      <c r="I265" s="182"/>
      <c r="J265" s="182">
        <f t="shared" si="717"/>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718"/>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719"/>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720"/>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721"/>
        <v>0</v>
      </c>
      <c r="AR265" s="182">
        <f t="shared" si="722"/>
        <v>0</v>
      </c>
    </row>
    <row r="266" spans="2:44" x14ac:dyDescent="0.25">
      <c r="B266" s="180" t="s">
        <v>853</v>
      </c>
      <c r="C266" s="181" t="s">
        <v>854</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715"/>
        <v>0</v>
      </c>
      <c r="G266" s="182"/>
      <c r="H266" s="182">
        <f t="shared" si="716"/>
        <v>0</v>
      </c>
      <c r="I266" s="182"/>
      <c r="J266" s="182">
        <f t="shared" si="717"/>
        <v>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2">
        <f t="shared" si="718"/>
        <v>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719"/>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720"/>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721"/>
        <v>0</v>
      </c>
      <c r="AR266" s="182">
        <f t="shared" si="722"/>
        <v>0</v>
      </c>
    </row>
    <row r="267" spans="2:44" x14ac:dyDescent="0.25">
      <c r="B267" s="189" t="s">
        <v>322</v>
      </c>
      <c r="C267" s="190" t="s">
        <v>199</v>
      </c>
      <c r="D267" s="191">
        <f>SUM(D268:D311)</f>
        <v>1138544.4300000002</v>
      </c>
      <c r="E267" s="191">
        <f>SUM(E268:E311)</f>
        <v>3911220.32</v>
      </c>
      <c r="F267" s="191">
        <f t="shared" si="622"/>
        <v>5049764.75</v>
      </c>
      <c r="G267" s="191">
        <f>SUM(G268:G311)</f>
        <v>0</v>
      </c>
      <c r="H267" s="191">
        <f t="shared" si="623"/>
        <v>5049764.75</v>
      </c>
      <c r="I267" s="191">
        <f>SUM(I268:I311)</f>
        <v>0</v>
      </c>
      <c r="J267" s="191">
        <f t="shared" si="624"/>
        <v>5049764.75</v>
      </c>
      <c r="K267" s="191">
        <f t="shared" ref="K267:AD267" si="723">SUM(K268:K311)</f>
        <v>0</v>
      </c>
      <c r="L267" s="191">
        <f t="shared" si="723"/>
        <v>0</v>
      </c>
      <c r="M267" s="191">
        <f t="shared" si="723"/>
        <v>0</v>
      </c>
      <c r="N267" s="191">
        <f t="shared" si="723"/>
        <v>0</v>
      </c>
      <c r="O267" s="191">
        <f t="shared" si="723"/>
        <v>12000</v>
      </c>
      <c r="P267" s="191">
        <f t="shared" ref="P267:Q267" si="724">SUM(P268:P311)</f>
        <v>65000</v>
      </c>
      <c r="Q267" s="191">
        <f t="shared" si="724"/>
        <v>3150</v>
      </c>
      <c r="R267" s="191">
        <f t="shared" si="723"/>
        <v>445747.28</v>
      </c>
      <c r="S267" s="191">
        <f t="shared" si="723"/>
        <v>0</v>
      </c>
      <c r="T267" s="191">
        <f t="shared" ref="T267" si="725">SUM(T268:T311)</f>
        <v>0</v>
      </c>
      <c r="U267" s="191">
        <f t="shared" si="723"/>
        <v>4523867.47</v>
      </c>
      <c r="V267" s="191">
        <f t="shared" si="723"/>
        <v>0</v>
      </c>
      <c r="W267" s="191">
        <f t="shared" ref="W267" si="726">SUM(W268:W311)</f>
        <v>0</v>
      </c>
      <c r="X267" s="191">
        <f t="shared" si="723"/>
        <v>0</v>
      </c>
      <c r="Y267" s="191">
        <f t="shared" ref="Y267:Z267" si="727">SUM(Y268:Y311)</f>
        <v>0</v>
      </c>
      <c r="Z267" s="191">
        <f t="shared" si="727"/>
        <v>0</v>
      </c>
      <c r="AA267" s="191">
        <f t="shared" si="723"/>
        <v>0</v>
      </c>
      <c r="AB267" s="191">
        <f t="shared" si="723"/>
        <v>0</v>
      </c>
      <c r="AC267" s="191">
        <f t="shared" si="723"/>
        <v>4151220.32</v>
      </c>
      <c r="AD267" s="191">
        <f t="shared" si="723"/>
        <v>0</v>
      </c>
      <c r="AE267" s="191">
        <f t="shared" si="628"/>
        <v>4151220.32</v>
      </c>
      <c r="AF267" s="191">
        <f>SUM(AF268:AF311)</f>
        <v>895394.43</v>
      </c>
      <c r="AG267" s="191">
        <f>SUM(AG268:AG311)</f>
        <v>0</v>
      </c>
      <c r="AH267" s="191">
        <f>SUM(AH268:AH311)</f>
        <v>0</v>
      </c>
      <c r="AI267" s="191">
        <f t="shared" si="629"/>
        <v>895394.43</v>
      </c>
      <c r="AJ267" s="191">
        <f>SUM(AJ268:AJ311)</f>
        <v>0</v>
      </c>
      <c r="AK267" s="191">
        <f>SUM(AK268:AK311)</f>
        <v>0</v>
      </c>
      <c r="AL267" s="191">
        <f>SUM(AL268:AL311)</f>
        <v>0</v>
      </c>
      <c r="AM267" s="191">
        <f t="shared" si="630"/>
        <v>0</v>
      </c>
      <c r="AN267" s="191">
        <f>SUM(AN268:AN311)</f>
        <v>3150</v>
      </c>
      <c r="AO267" s="191">
        <f>SUM(AO268:AO311)</f>
        <v>0</v>
      </c>
      <c r="AP267" s="191">
        <f>SUM(AP268:AP311)</f>
        <v>0</v>
      </c>
      <c r="AQ267" s="191">
        <f t="shared" si="631"/>
        <v>3150</v>
      </c>
      <c r="AR267" s="191">
        <f t="shared" si="632"/>
        <v>5049764.75</v>
      </c>
    </row>
    <row r="268" spans="2:44" x14ac:dyDescent="0.25">
      <c r="B268" s="180" t="s">
        <v>855</v>
      </c>
      <c r="C268" s="181" t="s">
        <v>856</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622"/>
        <v>0</v>
      </c>
      <c r="G268" s="182"/>
      <c r="H268" s="182">
        <f t="shared" si="623"/>
        <v>0</v>
      </c>
      <c r="I268" s="182"/>
      <c r="J268" s="182">
        <f t="shared" si="624"/>
        <v>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628"/>
        <v>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629"/>
        <v>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630"/>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631"/>
        <v>0</v>
      </c>
      <c r="AR268" s="182">
        <f t="shared" si="632"/>
        <v>0</v>
      </c>
    </row>
    <row r="269" spans="2:44" x14ac:dyDescent="0.25">
      <c r="B269" s="180" t="s">
        <v>323</v>
      </c>
      <c r="C269" s="181" t="s">
        <v>857</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728">D269+E269</f>
        <v>0</v>
      </c>
      <c r="G269" s="182"/>
      <c r="H269" s="182">
        <f t="shared" ref="H269:H300" si="729">F269-G269</f>
        <v>0</v>
      </c>
      <c r="I269" s="182"/>
      <c r="J269" s="182">
        <f t="shared" ref="J269:J300" si="730">F269-I269</f>
        <v>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2">
        <f t="shared" ref="AE269:AE300" si="731">AB269+AC269+AD269</f>
        <v>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732">AF269+AG269+AH269</f>
        <v>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733">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734">AN269+AO269+AP269</f>
        <v>0</v>
      </c>
      <c r="AR269" s="182">
        <f t="shared" ref="AR269:AR300" si="735">AE269+AI269+AM269+AQ269</f>
        <v>0</v>
      </c>
    </row>
    <row r="270" spans="2:44" x14ac:dyDescent="0.25">
      <c r="B270" s="180" t="s">
        <v>858</v>
      </c>
      <c r="C270" s="181" t="s">
        <v>859</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728"/>
        <v>0</v>
      </c>
      <c r="G270" s="182"/>
      <c r="H270" s="182">
        <f t="shared" si="729"/>
        <v>0</v>
      </c>
      <c r="I270" s="182"/>
      <c r="J270" s="182">
        <f t="shared" si="730"/>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731"/>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732"/>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733"/>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734"/>
        <v>0</v>
      </c>
      <c r="AR270" s="182">
        <f t="shared" si="735"/>
        <v>0</v>
      </c>
    </row>
    <row r="271" spans="2:44" x14ac:dyDescent="0.25">
      <c r="B271" s="180" t="s">
        <v>860</v>
      </c>
      <c r="C271" s="181" t="s">
        <v>861</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728"/>
        <v>0</v>
      </c>
      <c r="G271" s="182"/>
      <c r="H271" s="182">
        <f t="shared" si="729"/>
        <v>0</v>
      </c>
      <c r="I271" s="182"/>
      <c r="J271" s="182">
        <f t="shared" si="730"/>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731"/>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732"/>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733"/>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734"/>
        <v>0</v>
      </c>
      <c r="AR271" s="182">
        <f t="shared" si="735"/>
        <v>0</v>
      </c>
    </row>
    <row r="272" spans="2:44" x14ac:dyDescent="0.25">
      <c r="B272" s="180" t="s">
        <v>862</v>
      </c>
      <c r="C272" s="181" t="s">
        <v>863</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728"/>
        <v>0</v>
      </c>
      <c r="G272" s="182"/>
      <c r="H272" s="182">
        <f t="shared" si="729"/>
        <v>0</v>
      </c>
      <c r="I272" s="182"/>
      <c r="J272" s="182">
        <f t="shared" si="730"/>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731"/>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732"/>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733"/>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734"/>
        <v>0</v>
      </c>
      <c r="AR272" s="182">
        <f t="shared" si="735"/>
        <v>0</v>
      </c>
    </row>
    <row r="273" spans="2:44" x14ac:dyDescent="0.25">
      <c r="B273" s="180" t="s">
        <v>864</v>
      </c>
      <c r="C273" s="181" t="s">
        <v>865</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728"/>
        <v>0</v>
      </c>
      <c r="G273" s="182"/>
      <c r="H273" s="182">
        <f t="shared" si="729"/>
        <v>0</v>
      </c>
      <c r="I273" s="182"/>
      <c r="J273" s="182">
        <f t="shared" si="730"/>
        <v>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731"/>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732"/>
        <v>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733"/>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734"/>
        <v>0</v>
      </c>
      <c r="AR273" s="182">
        <f t="shared" si="735"/>
        <v>0</v>
      </c>
    </row>
    <row r="274" spans="2:44" x14ac:dyDescent="0.25">
      <c r="B274" s="180" t="s">
        <v>866</v>
      </c>
      <c r="C274" s="181" t="s">
        <v>867</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728"/>
        <v>0</v>
      </c>
      <c r="G274" s="182"/>
      <c r="H274" s="182">
        <f t="shared" si="729"/>
        <v>0</v>
      </c>
      <c r="I274" s="182"/>
      <c r="J274" s="182">
        <f t="shared" si="730"/>
        <v>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731"/>
        <v>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732"/>
        <v>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733"/>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734"/>
        <v>0</v>
      </c>
      <c r="AR274" s="182">
        <f t="shared" si="735"/>
        <v>0</v>
      </c>
    </row>
    <row r="275" spans="2:44" x14ac:dyDescent="0.25">
      <c r="B275" s="180" t="s">
        <v>868</v>
      </c>
      <c r="C275" s="181" t="s">
        <v>869</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728"/>
        <v>0</v>
      </c>
      <c r="G275" s="182"/>
      <c r="H275" s="182">
        <f t="shared" si="729"/>
        <v>0</v>
      </c>
      <c r="I275" s="182"/>
      <c r="J275" s="182">
        <f t="shared" si="730"/>
        <v>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731"/>
        <v>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732"/>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733"/>
        <v>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734"/>
        <v>0</v>
      </c>
      <c r="AR275" s="182">
        <f t="shared" si="735"/>
        <v>0</v>
      </c>
    </row>
    <row r="276" spans="2:44" x14ac:dyDescent="0.25">
      <c r="B276" s="180" t="s">
        <v>324</v>
      </c>
      <c r="C276" s="181" t="s">
        <v>870</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728"/>
        <v>0</v>
      </c>
      <c r="G276" s="182"/>
      <c r="H276" s="182">
        <f t="shared" si="729"/>
        <v>0</v>
      </c>
      <c r="I276" s="182"/>
      <c r="J276" s="182">
        <f t="shared" si="730"/>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731"/>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732"/>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733"/>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734"/>
        <v>0</v>
      </c>
      <c r="AR276" s="182">
        <f t="shared" si="735"/>
        <v>0</v>
      </c>
    </row>
    <row r="277" spans="2:44" x14ac:dyDescent="0.25">
      <c r="B277" s="180" t="s">
        <v>871</v>
      </c>
      <c r="C277" s="181" t="s">
        <v>872</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728"/>
        <v>0</v>
      </c>
      <c r="G277" s="182"/>
      <c r="H277" s="182">
        <f t="shared" si="729"/>
        <v>0</v>
      </c>
      <c r="I277" s="182"/>
      <c r="J277" s="182">
        <f t="shared" si="730"/>
        <v>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731"/>
        <v>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732"/>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733"/>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734"/>
        <v>0</v>
      </c>
      <c r="AR277" s="182">
        <f t="shared" si="735"/>
        <v>0</v>
      </c>
    </row>
    <row r="278" spans="2:44" x14ac:dyDescent="0.25">
      <c r="B278" s="180" t="s">
        <v>873</v>
      </c>
      <c r="C278" s="181" t="s">
        <v>874</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728"/>
        <v>0</v>
      </c>
      <c r="G278" s="182"/>
      <c r="H278" s="182">
        <f t="shared" si="729"/>
        <v>0</v>
      </c>
      <c r="I278" s="182"/>
      <c r="J278" s="182">
        <f t="shared" si="730"/>
        <v>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2">
        <f t="shared" si="731"/>
        <v>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732"/>
        <v>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733"/>
        <v>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734"/>
        <v>0</v>
      </c>
      <c r="AR278" s="182">
        <f t="shared" si="735"/>
        <v>0</v>
      </c>
    </row>
    <row r="279" spans="2:44" x14ac:dyDescent="0.25">
      <c r="B279" s="180" t="s">
        <v>875</v>
      </c>
      <c r="C279" s="181" t="s">
        <v>876</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728"/>
        <v>0</v>
      </c>
      <c r="G279" s="182"/>
      <c r="H279" s="182">
        <f t="shared" si="729"/>
        <v>0</v>
      </c>
      <c r="I279" s="182"/>
      <c r="J279" s="182">
        <f t="shared" si="730"/>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731"/>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732"/>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733"/>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734"/>
        <v>0</v>
      </c>
      <c r="AR279" s="182">
        <f t="shared" si="735"/>
        <v>0</v>
      </c>
    </row>
    <row r="280" spans="2:44" x14ac:dyDescent="0.25">
      <c r="B280" s="180" t="s">
        <v>877</v>
      </c>
      <c r="C280" s="181" t="s">
        <v>878</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728"/>
        <v>0</v>
      </c>
      <c r="G280" s="182"/>
      <c r="H280" s="182">
        <f t="shared" si="729"/>
        <v>0</v>
      </c>
      <c r="I280" s="182"/>
      <c r="J280" s="182">
        <f t="shared" si="730"/>
        <v>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731"/>
        <v>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732"/>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733"/>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734"/>
        <v>0</v>
      </c>
      <c r="AR280" s="182">
        <f t="shared" si="735"/>
        <v>0</v>
      </c>
    </row>
    <row r="281" spans="2:44" x14ac:dyDescent="0.25">
      <c r="B281" s="180" t="s">
        <v>879</v>
      </c>
      <c r="C281" s="181" t="s">
        <v>880</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728"/>
        <v>0</v>
      </c>
      <c r="G281" s="182"/>
      <c r="H281" s="182">
        <f t="shared" si="729"/>
        <v>0</v>
      </c>
      <c r="I281" s="182"/>
      <c r="J281" s="182">
        <f t="shared" si="730"/>
        <v>0</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731"/>
        <v>0</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732"/>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733"/>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734"/>
        <v>0</v>
      </c>
      <c r="AR281" s="182">
        <f t="shared" si="735"/>
        <v>0</v>
      </c>
    </row>
    <row r="282" spans="2:44" x14ac:dyDescent="0.25">
      <c r="B282" s="180" t="s">
        <v>881</v>
      </c>
      <c r="C282" s="181" t="s">
        <v>882</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728"/>
        <v>0</v>
      </c>
      <c r="G282" s="182"/>
      <c r="H282" s="182">
        <f t="shared" si="729"/>
        <v>0</v>
      </c>
      <c r="I282" s="182"/>
      <c r="J282" s="182">
        <f t="shared" si="730"/>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731"/>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732"/>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733"/>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734"/>
        <v>0</v>
      </c>
      <c r="AR282" s="182">
        <f t="shared" si="735"/>
        <v>0</v>
      </c>
    </row>
    <row r="283" spans="2:44" x14ac:dyDescent="0.25">
      <c r="B283" s="180" t="s">
        <v>883</v>
      </c>
      <c r="C283" s="181" t="s">
        <v>884</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728"/>
        <v>0</v>
      </c>
      <c r="G283" s="182"/>
      <c r="H283" s="182">
        <f t="shared" si="729"/>
        <v>0</v>
      </c>
      <c r="I283" s="182"/>
      <c r="J283" s="182">
        <f t="shared" si="730"/>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731"/>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732"/>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733"/>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734"/>
        <v>0</v>
      </c>
      <c r="AR283" s="182">
        <f t="shared" si="735"/>
        <v>0</v>
      </c>
    </row>
    <row r="284" spans="2:44" x14ac:dyDescent="0.25">
      <c r="B284" s="180" t="s">
        <v>885</v>
      </c>
      <c r="C284" s="181" t="s">
        <v>886</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728"/>
        <v>0</v>
      </c>
      <c r="G284" s="182"/>
      <c r="H284" s="182">
        <f t="shared" si="729"/>
        <v>0</v>
      </c>
      <c r="I284" s="182"/>
      <c r="J284" s="182">
        <f t="shared" si="730"/>
        <v>0</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2">
        <f t="shared" si="731"/>
        <v>0</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732"/>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733"/>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734"/>
        <v>0</v>
      </c>
      <c r="AR284" s="182">
        <f t="shared" si="735"/>
        <v>0</v>
      </c>
    </row>
    <row r="285" spans="2:44" x14ac:dyDescent="0.25">
      <c r="B285" s="180" t="s">
        <v>325</v>
      </c>
      <c r="C285" s="181" t="s">
        <v>887</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728"/>
        <v>0</v>
      </c>
      <c r="G285" s="182"/>
      <c r="H285" s="182">
        <f t="shared" si="729"/>
        <v>0</v>
      </c>
      <c r="I285" s="182"/>
      <c r="J285" s="182">
        <f t="shared" si="730"/>
        <v>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2">
        <f t="shared" si="731"/>
        <v>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732"/>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733"/>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734"/>
        <v>0</v>
      </c>
      <c r="AR285" s="182">
        <f t="shared" si="735"/>
        <v>0</v>
      </c>
    </row>
    <row r="286" spans="2:44" x14ac:dyDescent="0.25">
      <c r="B286" s="180" t="s">
        <v>888</v>
      </c>
      <c r="C286" s="181" t="s">
        <v>889</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728"/>
        <v>0</v>
      </c>
      <c r="G286" s="182"/>
      <c r="H286" s="182">
        <f t="shared" si="729"/>
        <v>0</v>
      </c>
      <c r="I286" s="182"/>
      <c r="J286" s="182">
        <f t="shared" si="730"/>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731"/>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732"/>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733"/>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734"/>
        <v>0</v>
      </c>
      <c r="AR286" s="182">
        <f t="shared" si="735"/>
        <v>0</v>
      </c>
    </row>
    <row r="287" spans="2:44" x14ac:dyDescent="0.25">
      <c r="B287" s="180" t="s">
        <v>890</v>
      </c>
      <c r="C287" s="181" t="s">
        <v>891</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728"/>
        <v>0</v>
      </c>
      <c r="G287" s="182"/>
      <c r="H287" s="182">
        <f t="shared" si="729"/>
        <v>0</v>
      </c>
      <c r="I287" s="182"/>
      <c r="J287" s="182">
        <f t="shared" si="730"/>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731"/>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732"/>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733"/>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734"/>
        <v>0</v>
      </c>
      <c r="AR287" s="182">
        <f t="shared" si="735"/>
        <v>0</v>
      </c>
    </row>
    <row r="288" spans="2:44" x14ac:dyDescent="0.25">
      <c r="B288" s="180" t="s">
        <v>892</v>
      </c>
      <c r="C288" s="181" t="s">
        <v>893</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728"/>
        <v>0</v>
      </c>
      <c r="G288" s="182"/>
      <c r="H288" s="182">
        <f t="shared" si="729"/>
        <v>0</v>
      </c>
      <c r="I288" s="182"/>
      <c r="J288" s="182">
        <f t="shared" si="730"/>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731"/>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732"/>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733"/>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734"/>
        <v>0</v>
      </c>
      <c r="AR288" s="182">
        <f t="shared" si="735"/>
        <v>0</v>
      </c>
    </row>
    <row r="289" spans="2:44" x14ac:dyDescent="0.25">
      <c r="B289" s="180" t="s">
        <v>894</v>
      </c>
      <c r="C289" s="181" t="s">
        <v>887</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462897.15</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3911220.32</v>
      </c>
      <c r="F289" s="182">
        <f t="shared" si="728"/>
        <v>4374117.47</v>
      </c>
      <c r="G289" s="182"/>
      <c r="H289" s="182">
        <f t="shared" si="729"/>
        <v>4374117.47</v>
      </c>
      <c r="I289" s="182"/>
      <c r="J289" s="182">
        <f t="shared" si="730"/>
        <v>4374117.47</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25250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4283867.47</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3911220.32</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731"/>
        <v>3911220.32</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462897.15</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732"/>
        <v>462897.15</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733"/>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734"/>
        <v>0</v>
      </c>
      <c r="AR289" s="182">
        <f t="shared" si="735"/>
        <v>4374117.47</v>
      </c>
    </row>
    <row r="290" spans="2:44" x14ac:dyDescent="0.25">
      <c r="B290" s="180" t="s">
        <v>895</v>
      </c>
      <c r="C290" s="181" t="s">
        <v>896</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728"/>
        <v>0</v>
      </c>
      <c r="G290" s="182"/>
      <c r="H290" s="182">
        <f t="shared" si="729"/>
        <v>0</v>
      </c>
      <c r="I290" s="182"/>
      <c r="J290" s="182">
        <f t="shared" si="730"/>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731"/>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732"/>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733"/>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734"/>
        <v>0</v>
      </c>
      <c r="AR290" s="182">
        <f t="shared" si="735"/>
        <v>0</v>
      </c>
    </row>
    <row r="291" spans="2:44" x14ac:dyDescent="0.25">
      <c r="B291" s="180" t="s">
        <v>897</v>
      </c>
      <c r="C291" s="181" t="s">
        <v>898</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728"/>
        <v>0</v>
      </c>
      <c r="G291" s="182"/>
      <c r="H291" s="182">
        <f t="shared" si="729"/>
        <v>0</v>
      </c>
      <c r="I291" s="182"/>
      <c r="J291" s="182">
        <f t="shared" si="730"/>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731"/>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732"/>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733"/>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734"/>
        <v>0</v>
      </c>
      <c r="AR291" s="182">
        <f t="shared" si="735"/>
        <v>0</v>
      </c>
    </row>
    <row r="292" spans="2:44" x14ac:dyDescent="0.25">
      <c r="B292" s="180" t="s">
        <v>899</v>
      </c>
      <c r="C292" s="181" t="s">
        <v>900</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728"/>
        <v>0</v>
      </c>
      <c r="G292" s="182"/>
      <c r="H292" s="182">
        <f t="shared" si="729"/>
        <v>0</v>
      </c>
      <c r="I292" s="182"/>
      <c r="J292" s="182">
        <f t="shared" si="730"/>
        <v>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731"/>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732"/>
        <v>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733"/>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734"/>
        <v>0</v>
      </c>
      <c r="AR292" s="182">
        <f t="shared" si="735"/>
        <v>0</v>
      </c>
    </row>
    <row r="293" spans="2:44" x14ac:dyDescent="0.25">
      <c r="B293" s="180" t="s">
        <v>901</v>
      </c>
      <c r="C293" s="181" t="s">
        <v>902</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728"/>
        <v>0</v>
      </c>
      <c r="G293" s="182"/>
      <c r="H293" s="182">
        <f t="shared" si="729"/>
        <v>0</v>
      </c>
      <c r="I293" s="182"/>
      <c r="J293" s="182">
        <f t="shared" si="730"/>
        <v>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731"/>
        <v>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732"/>
        <v>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733"/>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734"/>
        <v>0</v>
      </c>
      <c r="AR293" s="182">
        <f t="shared" si="735"/>
        <v>0</v>
      </c>
    </row>
    <row r="294" spans="2:44" x14ac:dyDescent="0.25">
      <c r="B294" s="180" t="s">
        <v>903</v>
      </c>
      <c r="C294" s="181" t="s">
        <v>904</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728"/>
        <v>0</v>
      </c>
      <c r="G294" s="182"/>
      <c r="H294" s="182">
        <f t="shared" si="729"/>
        <v>0</v>
      </c>
      <c r="I294" s="182"/>
      <c r="J294" s="182">
        <f t="shared" si="730"/>
        <v>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731"/>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732"/>
        <v>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733"/>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734"/>
        <v>0</v>
      </c>
      <c r="AR294" s="182">
        <f t="shared" si="735"/>
        <v>0</v>
      </c>
    </row>
    <row r="295" spans="2:44" x14ac:dyDescent="0.25">
      <c r="B295" s="180" t="s">
        <v>905</v>
      </c>
      <c r="C295" s="181" t="s">
        <v>906</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432497.28</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728"/>
        <v>432497.28</v>
      </c>
      <c r="G295" s="182"/>
      <c r="H295" s="182">
        <f t="shared" si="729"/>
        <v>432497.28</v>
      </c>
      <c r="I295" s="182"/>
      <c r="J295" s="182">
        <f t="shared" si="730"/>
        <v>432497.28</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420497.28</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731"/>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432497.28</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732"/>
        <v>432497.28</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733"/>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734"/>
        <v>0</v>
      </c>
      <c r="AR295" s="182">
        <f t="shared" si="735"/>
        <v>432497.28</v>
      </c>
    </row>
    <row r="296" spans="2:44" x14ac:dyDescent="0.25">
      <c r="B296" s="180" t="s">
        <v>907</v>
      </c>
      <c r="C296" s="181" t="s">
        <v>908</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728"/>
        <v>3150</v>
      </c>
      <c r="G296" s="182"/>
      <c r="H296" s="182">
        <f t="shared" si="729"/>
        <v>3150</v>
      </c>
      <c r="I296" s="182"/>
      <c r="J296" s="182">
        <f t="shared" si="730"/>
        <v>3150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731"/>
        <v>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2">
        <f t="shared" si="732"/>
        <v>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733"/>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734"/>
        <v>3150</v>
      </c>
      <c r="AR296" s="182">
        <f t="shared" si="735"/>
        <v>3150</v>
      </c>
    </row>
    <row r="297" spans="2:44" x14ac:dyDescent="0.25">
      <c r="B297" s="180" t="s">
        <v>909</v>
      </c>
      <c r="C297" s="181" t="s">
        <v>910</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728"/>
        <v>0</v>
      </c>
      <c r="G297" s="182"/>
      <c r="H297" s="182">
        <f t="shared" si="729"/>
        <v>0</v>
      </c>
      <c r="I297" s="182"/>
      <c r="J297" s="182">
        <f t="shared" si="730"/>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731"/>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732"/>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733"/>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734"/>
        <v>0</v>
      </c>
      <c r="AR297" s="182">
        <f t="shared" si="735"/>
        <v>0</v>
      </c>
    </row>
    <row r="298" spans="2:44" x14ac:dyDescent="0.25">
      <c r="B298" s="180" t="s">
        <v>911</v>
      </c>
      <c r="C298" s="181" t="s">
        <v>912</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728"/>
        <v>0</v>
      </c>
      <c r="G298" s="182"/>
      <c r="H298" s="182">
        <f t="shared" si="729"/>
        <v>0</v>
      </c>
      <c r="I298" s="182"/>
      <c r="J298" s="182">
        <f t="shared" si="730"/>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731"/>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732"/>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733"/>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734"/>
        <v>0</v>
      </c>
      <c r="AR298" s="182">
        <f t="shared" si="735"/>
        <v>0</v>
      </c>
    </row>
    <row r="299" spans="2:44" x14ac:dyDescent="0.25">
      <c r="B299" s="180" t="s">
        <v>913</v>
      </c>
      <c r="C299" s="181" t="s">
        <v>914</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728"/>
        <v>240000</v>
      </c>
      <c r="G299" s="182"/>
      <c r="H299" s="182">
        <f t="shared" si="729"/>
        <v>240000</v>
      </c>
      <c r="I299" s="182"/>
      <c r="J299" s="182">
        <f t="shared" si="730"/>
        <v>240000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2">
        <f t="shared" si="731"/>
        <v>240000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732"/>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733"/>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734"/>
        <v>0</v>
      </c>
      <c r="AR299" s="182">
        <f t="shared" si="735"/>
        <v>240000</v>
      </c>
    </row>
    <row r="300" spans="2:44" x14ac:dyDescent="0.25">
      <c r="B300" s="180" t="s">
        <v>915</v>
      </c>
      <c r="C300" s="181" t="s">
        <v>916</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728"/>
        <v>0</v>
      </c>
      <c r="G300" s="182"/>
      <c r="H300" s="182">
        <f t="shared" si="729"/>
        <v>0</v>
      </c>
      <c r="I300" s="182"/>
      <c r="J300" s="182">
        <f t="shared" si="730"/>
        <v>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2">
        <f t="shared" si="731"/>
        <v>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732"/>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733"/>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734"/>
        <v>0</v>
      </c>
      <c r="AR300" s="182">
        <f t="shared" si="735"/>
        <v>0</v>
      </c>
    </row>
    <row r="301" spans="2:44" x14ac:dyDescent="0.25">
      <c r="B301" s="180" t="s">
        <v>917</v>
      </c>
      <c r="C301" s="181" t="s">
        <v>918</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622"/>
        <v>0</v>
      </c>
      <c r="G301" s="182"/>
      <c r="H301" s="182">
        <f t="shared" si="623"/>
        <v>0</v>
      </c>
      <c r="I301" s="182"/>
      <c r="J301" s="182">
        <f t="shared" si="624"/>
        <v>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2">
        <f t="shared" si="628"/>
        <v>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si="629"/>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si="630"/>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si="631"/>
        <v>0</v>
      </c>
      <c r="AR301" s="182">
        <f t="shared" si="632"/>
        <v>0</v>
      </c>
    </row>
    <row r="302" spans="2:44" x14ac:dyDescent="0.25">
      <c r="B302" s="180" t="s">
        <v>919</v>
      </c>
      <c r="C302" s="181" t="s">
        <v>920</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622"/>
        <v>0</v>
      </c>
      <c r="G302" s="182"/>
      <c r="H302" s="182">
        <f t="shared" si="623"/>
        <v>0</v>
      </c>
      <c r="I302" s="182"/>
      <c r="J302" s="182">
        <f t="shared" si="624"/>
        <v>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2">
        <f t="shared" si="628"/>
        <v>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629"/>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630"/>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631"/>
        <v>0</v>
      </c>
      <c r="AR302" s="182">
        <f t="shared" si="632"/>
        <v>0</v>
      </c>
    </row>
    <row r="303" spans="2:44" x14ac:dyDescent="0.25">
      <c r="B303" s="180" t="s">
        <v>921</v>
      </c>
      <c r="C303" s="181" t="s">
        <v>922</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622"/>
        <v>0</v>
      </c>
      <c r="G303" s="182"/>
      <c r="H303" s="182">
        <f t="shared" si="623"/>
        <v>0</v>
      </c>
      <c r="I303" s="182"/>
      <c r="J303" s="182">
        <f t="shared" si="624"/>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628"/>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629"/>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630"/>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631"/>
        <v>0</v>
      </c>
      <c r="AR303" s="182">
        <f t="shared" si="632"/>
        <v>0</v>
      </c>
    </row>
    <row r="304" spans="2:44" x14ac:dyDescent="0.25">
      <c r="B304" s="180" t="s">
        <v>923</v>
      </c>
      <c r="C304" s="181" t="s">
        <v>924</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622"/>
        <v>0</v>
      </c>
      <c r="G304" s="182"/>
      <c r="H304" s="182">
        <f t="shared" si="623"/>
        <v>0</v>
      </c>
      <c r="I304" s="182"/>
      <c r="J304" s="182">
        <f t="shared" si="624"/>
        <v>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628"/>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629"/>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2">
        <f t="shared" si="630"/>
        <v>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631"/>
        <v>0</v>
      </c>
      <c r="AR304" s="182">
        <f t="shared" si="632"/>
        <v>0</v>
      </c>
    </row>
    <row r="305" spans="2:44" x14ac:dyDescent="0.25">
      <c r="B305" s="180" t="s">
        <v>925</v>
      </c>
      <c r="C305" s="181" t="s">
        <v>926</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622"/>
        <v>0</v>
      </c>
      <c r="G305" s="182"/>
      <c r="H305" s="182">
        <f t="shared" si="623"/>
        <v>0</v>
      </c>
      <c r="I305" s="182"/>
      <c r="J305" s="182">
        <f t="shared" si="624"/>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628"/>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629"/>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630"/>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631"/>
        <v>0</v>
      </c>
      <c r="AR305" s="182">
        <f t="shared" si="632"/>
        <v>0</v>
      </c>
    </row>
    <row r="306" spans="2:44" x14ac:dyDescent="0.25">
      <c r="B306" s="180" t="s">
        <v>927</v>
      </c>
      <c r="C306" s="181" t="s">
        <v>928</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622"/>
        <v>0</v>
      </c>
      <c r="G306" s="182"/>
      <c r="H306" s="182">
        <f t="shared" si="623"/>
        <v>0</v>
      </c>
      <c r="I306" s="182"/>
      <c r="J306" s="182">
        <f t="shared" si="624"/>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628"/>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629"/>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630"/>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631"/>
        <v>0</v>
      </c>
      <c r="AR306" s="182">
        <f t="shared" si="632"/>
        <v>0</v>
      </c>
    </row>
    <row r="307" spans="2:44" x14ac:dyDescent="0.25">
      <c r="B307" s="180" t="s">
        <v>929</v>
      </c>
      <c r="C307" s="181" t="s">
        <v>930</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622"/>
        <v>0</v>
      </c>
      <c r="G307" s="182"/>
      <c r="H307" s="182">
        <f t="shared" si="623"/>
        <v>0</v>
      </c>
      <c r="I307" s="182"/>
      <c r="J307" s="182">
        <f t="shared" si="624"/>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628"/>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629"/>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630"/>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631"/>
        <v>0</v>
      </c>
      <c r="AR307" s="182">
        <f t="shared" si="632"/>
        <v>0</v>
      </c>
    </row>
    <row r="308" spans="2:44" x14ac:dyDescent="0.25">
      <c r="B308" s="180" t="s">
        <v>931</v>
      </c>
      <c r="C308" s="181" t="s">
        <v>932</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622"/>
        <v>0</v>
      </c>
      <c r="G308" s="182"/>
      <c r="H308" s="182">
        <f t="shared" si="623"/>
        <v>0</v>
      </c>
      <c r="I308" s="182"/>
      <c r="J308" s="182">
        <f t="shared" si="624"/>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628"/>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629"/>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630"/>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631"/>
        <v>0</v>
      </c>
      <c r="AR308" s="182">
        <f t="shared" si="632"/>
        <v>0</v>
      </c>
    </row>
    <row r="309" spans="2:44" x14ac:dyDescent="0.25">
      <c r="B309" s="180" t="s">
        <v>933</v>
      </c>
      <c r="C309" s="181" t="s">
        <v>934</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36">D309+E309</f>
        <v>0</v>
      </c>
      <c r="G309" s="182"/>
      <c r="H309" s="182">
        <f t="shared" ref="H309:H311" si="737">F309-G309</f>
        <v>0</v>
      </c>
      <c r="I309" s="182"/>
      <c r="J309" s="182">
        <f t="shared" ref="J309:J311" si="738">F309-I309</f>
        <v>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2">
        <f t="shared" ref="AE309:AE311" si="739">AB309+AC309+AD309</f>
        <v>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ref="AI309:AI311" si="740">AF309+AG309+AH309</f>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ref="AM309:AM311" si="741">AJ309+AK309+AL309</f>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ref="AQ309:AQ311" si="742">AN309+AO309+AP309</f>
        <v>0</v>
      </c>
      <c r="AR309" s="182">
        <f t="shared" ref="AR309:AR311" si="743">AE309+AI309+AM309+AQ309</f>
        <v>0</v>
      </c>
    </row>
    <row r="310" spans="2:44" x14ac:dyDescent="0.25">
      <c r="B310" s="180" t="s">
        <v>935</v>
      </c>
      <c r="C310" s="181" t="s">
        <v>936</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36"/>
        <v>0</v>
      </c>
      <c r="G310" s="182"/>
      <c r="H310" s="182">
        <f t="shared" si="737"/>
        <v>0</v>
      </c>
      <c r="I310" s="182"/>
      <c r="J310" s="182">
        <f t="shared" si="738"/>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739"/>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740"/>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741"/>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742"/>
        <v>0</v>
      </c>
      <c r="AR310" s="182">
        <f t="shared" si="743"/>
        <v>0</v>
      </c>
    </row>
    <row r="311" spans="2:44" x14ac:dyDescent="0.25">
      <c r="B311" s="180" t="s">
        <v>937</v>
      </c>
      <c r="C311" s="181" t="s">
        <v>938</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36"/>
        <v>0</v>
      </c>
      <c r="G311" s="182"/>
      <c r="H311" s="182">
        <f t="shared" si="737"/>
        <v>0</v>
      </c>
      <c r="I311" s="182"/>
      <c r="J311" s="182">
        <f t="shared" si="738"/>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739"/>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740"/>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741"/>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742"/>
        <v>0</v>
      </c>
      <c r="AR311" s="182">
        <f t="shared" si="743"/>
        <v>0</v>
      </c>
    </row>
    <row r="312" spans="2:44" x14ac:dyDescent="0.25">
      <c r="B312" s="189" t="s">
        <v>326</v>
      </c>
      <c r="C312" s="190" t="s">
        <v>200</v>
      </c>
      <c r="D312" s="191">
        <f>SUM(D313:D326)</f>
        <v>638088.19999999995</v>
      </c>
      <c r="E312" s="191">
        <f>SUM(E313:E326)</f>
        <v>0</v>
      </c>
      <c r="F312" s="191">
        <f t="shared" si="622"/>
        <v>638088.19999999995</v>
      </c>
      <c r="G312" s="191">
        <f>SUM(G313:G326)</f>
        <v>0</v>
      </c>
      <c r="H312" s="191">
        <f t="shared" si="623"/>
        <v>638088.19999999995</v>
      </c>
      <c r="I312" s="191">
        <f>SUM(I313:I326)</f>
        <v>0</v>
      </c>
      <c r="J312" s="191">
        <f t="shared" si="624"/>
        <v>638088.19999999995</v>
      </c>
      <c r="K312" s="191">
        <f t="shared" ref="K312:AD312" si="744">SUM(K313:K326)</f>
        <v>0</v>
      </c>
      <c r="L312" s="191">
        <f t="shared" si="744"/>
        <v>0</v>
      </c>
      <c r="M312" s="191">
        <f t="shared" si="744"/>
        <v>0</v>
      </c>
      <c r="N312" s="191">
        <f t="shared" si="744"/>
        <v>0</v>
      </c>
      <c r="O312" s="191">
        <f t="shared" si="744"/>
        <v>10000</v>
      </c>
      <c r="P312" s="191">
        <f t="shared" ref="P312:Q312" si="745">SUM(P313:P326)</f>
        <v>0</v>
      </c>
      <c r="Q312" s="191">
        <f t="shared" si="745"/>
        <v>0</v>
      </c>
      <c r="R312" s="191">
        <f t="shared" si="744"/>
        <v>0</v>
      </c>
      <c r="S312" s="191">
        <f t="shared" si="744"/>
        <v>0</v>
      </c>
      <c r="T312" s="191">
        <f t="shared" ref="T312" si="746">SUM(T313:T326)</f>
        <v>0</v>
      </c>
      <c r="U312" s="191">
        <f t="shared" si="744"/>
        <v>628088.19999999995</v>
      </c>
      <c r="V312" s="191">
        <f t="shared" si="744"/>
        <v>0</v>
      </c>
      <c r="W312" s="191">
        <f t="shared" ref="W312" si="747">SUM(W313:W326)</f>
        <v>0</v>
      </c>
      <c r="X312" s="191">
        <f t="shared" si="744"/>
        <v>0</v>
      </c>
      <c r="Y312" s="191">
        <f t="shared" ref="Y312:Z312" si="748">SUM(Y313:Y326)</f>
        <v>0</v>
      </c>
      <c r="Z312" s="191">
        <f t="shared" si="748"/>
        <v>0</v>
      </c>
      <c r="AA312" s="191">
        <f t="shared" si="744"/>
        <v>0</v>
      </c>
      <c r="AB312" s="191">
        <f t="shared" si="744"/>
        <v>0</v>
      </c>
      <c r="AC312" s="191">
        <f t="shared" si="744"/>
        <v>347696</v>
      </c>
      <c r="AD312" s="191">
        <f t="shared" si="744"/>
        <v>0</v>
      </c>
      <c r="AE312" s="191">
        <f t="shared" si="628"/>
        <v>347696</v>
      </c>
      <c r="AF312" s="191">
        <f>SUM(AF313:AF326)</f>
        <v>29640.2</v>
      </c>
      <c r="AG312" s="191">
        <f>SUM(AG313:AG326)</f>
        <v>0</v>
      </c>
      <c r="AH312" s="191">
        <f>SUM(AH313:AH326)</f>
        <v>130376</v>
      </c>
      <c r="AI312" s="191">
        <f t="shared" si="629"/>
        <v>160016.20000000001</v>
      </c>
      <c r="AJ312" s="191">
        <f>SUM(AJ313:AJ326)</f>
        <v>0</v>
      </c>
      <c r="AK312" s="191">
        <f>SUM(AK313:AK326)</f>
        <v>0</v>
      </c>
      <c r="AL312" s="191">
        <f>SUM(AL313:AL326)</f>
        <v>130376</v>
      </c>
      <c r="AM312" s="191">
        <f t="shared" si="630"/>
        <v>130376</v>
      </c>
      <c r="AN312" s="191">
        <f>SUM(AN313:AN326)</f>
        <v>0</v>
      </c>
      <c r="AO312" s="191">
        <f>SUM(AO313:AO326)</f>
        <v>0</v>
      </c>
      <c r="AP312" s="191">
        <f>SUM(AP313:AP326)</f>
        <v>0</v>
      </c>
      <c r="AQ312" s="191">
        <f t="shared" si="631"/>
        <v>0</v>
      </c>
      <c r="AR312" s="191">
        <f t="shared" si="632"/>
        <v>638088.19999999995</v>
      </c>
    </row>
    <row r="313" spans="2:44" x14ac:dyDescent="0.25">
      <c r="B313" s="180" t="s">
        <v>939</v>
      </c>
      <c r="C313" s="181" t="s">
        <v>940</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19640.2</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622"/>
        <v>19640.2</v>
      </c>
      <c r="G313" s="182"/>
      <c r="H313" s="182">
        <f t="shared" si="623"/>
        <v>19640.2</v>
      </c>
      <c r="I313" s="182"/>
      <c r="J313" s="182">
        <f t="shared" si="624"/>
        <v>19640.2</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19640.2</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2">
        <f t="shared" si="628"/>
        <v>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19640.2</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629"/>
        <v>19640.2</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630"/>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631"/>
        <v>0</v>
      </c>
      <c r="AR313" s="182">
        <f t="shared" si="632"/>
        <v>19640.2</v>
      </c>
    </row>
    <row r="314" spans="2:44" x14ac:dyDescent="0.25">
      <c r="B314" s="180" t="s">
        <v>327</v>
      </c>
      <c r="C314" s="181" t="s">
        <v>941</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391128</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2">
        <f t="shared" si="622"/>
        <v>391128</v>
      </c>
      <c r="G314" s="182"/>
      <c r="H314" s="182">
        <f t="shared" si="623"/>
        <v>391128</v>
      </c>
      <c r="I314" s="182"/>
      <c r="J314" s="182">
        <f t="shared" si="624"/>
        <v>391128</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391128</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130376</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2">
        <f t="shared" si="628"/>
        <v>130376</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130376</v>
      </c>
      <c r="AI314" s="182">
        <f t="shared" si="629"/>
        <v>130376</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130376</v>
      </c>
      <c r="AM314" s="182">
        <f t="shared" si="630"/>
        <v>130376</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631"/>
        <v>0</v>
      </c>
      <c r="AR314" s="182">
        <f t="shared" si="632"/>
        <v>391128</v>
      </c>
    </row>
    <row r="315" spans="2:44" x14ac:dyDescent="0.25">
      <c r="B315" s="180" t="s">
        <v>942</v>
      </c>
      <c r="C315" s="181" t="s">
        <v>943</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2">
        <f t="shared" si="622"/>
        <v>10000</v>
      </c>
      <c r="G315" s="182"/>
      <c r="H315" s="182">
        <f t="shared" si="623"/>
        <v>10000</v>
      </c>
      <c r="I315" s="182"/>
      <c r="J315" s="182">
        <f t="shared" si="624"/>
        <v>10000</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628"/>
        <v>0</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2">
        <f t="shared" si="629"/>
        <v>10000</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2">
        <f t="shared" si="630"/>
        <v>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631"/>
        <v>0</v>
      </c>
      <c r="AR315" s="182">
        <f t="shared" si="632"/>
        <v>10000</v>
      </c>
    </row>
    <row r="316" spans="2:44" x14ac:dyDescent="0.25">
      <c r="B316" s="180" t="s">
        <v>944</v>
      </c>
      <c r="C316" s="181" t="s">
        <v>945</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622"/>
        <v>0</v>
      </c>
      <c r="G316" s="182"/>
      <c r="H316" s="182">
        <f t="shared" si="623"/>
        <v>0</v>
      </c>
      <c r="I316" s="182"/>
      <c r="J316" s="182">
        <f t="shared" si="624"/>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628"/>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629"/>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630"/>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631"/>
        <v>0</v>
      </c>
      <c r="AR316" s="182">
        <f t="shared" si="632"/>
        <v>0</v>
      </c>
    </row>
    <row r="317" spans="2:44" x14ac:dyDescent="0.25">
      <c r="B317" s="180" t="s">
        <v>946</v>
      </c>
      <c r="C317" s="181" t="s">
        <v>947</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2">
        <f t="shared" si="622"/>
        <v>36000</v>
      </c>
      <c r="G317" s="182"/>
      <c r="H317" s="182">
        <f t="shared" si="623"/>
        <v>36000</v>
      </c>
      <c r="I317" s="182"/>
      <c r="J317" s="182">
        <f t="shared" si="624"/>
        <v>36000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2">
        <f t="shared" si="628"/>
        <v>36000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629"/>
        <v>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630"/>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631"/>
        <v>0</v>
      </c>
      <c r="AR317" s="182">
        <f t="shared" si="632"/>
        <v>36000</v>
      </c>
    </row>
    <row r="318" spans="2:44" x14ac:dyDescent="0.25">
      <c r="B318" s="180" t="s">
        <v>948</v>
      </c>
      <c r="C318" s="181" t="s">
        <v>949</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49">D318+E318</f>
        <v>0</v>
      </c>
      <c r="G318" s="182"/>
      <c r="H318" s="182">
        <f t="shared" ref="H318:H319" si="750">F318-G318</f>
        <v>0</v>
      </c>
      <c r="I318" s="182"/>
      <c r="J318" s="182">
        <f t="shared" ref="J318:J319" si="751">F318-I318</f>
        <v>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ref="AE318:AE319" si="752">AB318+AC318+AD318</f>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ref="AI318:AI319" si="753">AF318+AG318+AH318</f>
        <v>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ref="AM318:AM319" si="754">AJ318+AK318+AL318</f>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ref="AQ318:AQ319" si="755">AN318+AO318+AP318</f>
        <v>0</v>
      </c>
      <c r="AR318" s="182">
        <f t="shared" ref="AR318:AR319" si="756">AE318+AI318+AM318+AQ318</f>
        <v>0</v>
      </c>
    </row>
    <row r="319" spans="2:44" x14ac:dyDescent="0.25">
      <c r="B319" s="180" t="s">
        <v>328</v>
      </c>
      <c r="C319" s="181" t="s">
        <v>950</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749"/>
        <v>0</v>
      </c>
      <c r="G319" s="182"/>
      <c r="H319" s="182">
        <f t="shared" si="750"/>
        <v>0</v>
      </c>
      <c r="I319" s="182"/>
      <c r="J319" s="182">
        <f t="shared" si="751"/>
        <v>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752"/>
        <v>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753"/>
        <v>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754"/>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755"/>
        <v>0</v>
      </c>
      <c r="AR319" s="182">
        <f t="shared" si="756"/>
        <v>0</v>
      </c>
    </row>
    <row r="320" spans="2:44" x14ac:dyDescent="0.25">
      <c r="B320" s="180" t="s">
        <v>951</v>
      </c>
      <c r="C320" s="181" t="s">
        <v>952</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57">D320+E320</f>
        <v>0</v>
      </c>
      <c r="G320" s="182"/>
      <c r="H320" s="182">
        <f t="shared" ref="H320:H323" si="758">F320-G320</f>
        <v>0</v>
      </c>
      <c r="I320" s="182"/>
      <c r="J320" s="182">
        <f t="shared" ref="J320:J323" si="759">F320-I320</f>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ref="AE320:AE323" si="760">AB320+AC320+AD320</f>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ref="AI320:AI323" si="761">AF320+AG320+AH320</f>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ref="AM320:AM323" si="762">AJ320+AK320+AL320</f>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ref="AQ320:AQ323" si="763">AN320+AO320+AP320</f>
        <v>0</v>
      </c>
      <c r="AR320" s="182">
        <f t="shared" ref="AR320:AR323" si="764">AE320+AI320+AM320+AQ320</f>
        <v>0</v>
      </c>
    </row>
    <row r="321" spans="2:44" x14ac:dyDescent="0.25">
      <c r="B321" s="180" t="s">
        <v>953</v>
      </c>
      <c r="C321" s="181" t="s">
        <v>954</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57"/>
        <v>0</v>
      </c>
      <c r="G321" s="182"/>
      <c r="H321" s="182">
        <f t="shared" si="758"/>
        <v>0</v>
      </c>
      <c r="I321" s="182"/>
      <c r="J321" s="182">
        <f t="shared" si="759"/>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760"/>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761"/>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762"/>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763"/>
        <v>0</v>
      </c>
      <c r="AR321" s="182">
        <f t="shared" si="764"/>
        <v>0</v>
      </c>
    </row>
    <row r="322" spans="2:44" x14ac:dyDescent="0.25">
      <c r="B322" s="180" t="s">
        <v>955</v>
      </c>
      <c r="C322" s="181" t="s">
        <v>956</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181320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2">
        <f t="shared" si="757"/>
        <v>181320</v>
      </c>
      <c r="G322" s="182"/>
      <c r="H322" s="182">
        <f t="shared" si="758"/>
        <v>181320</v>
      </c>
      <c r="I322" s="182"/>
      <c r="J322" s="182">
        <f t="shared" si="759"/>
        <v>181320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181320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181320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2">
        <f t="shared" si="760"/>
        <v>181320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761"/>
        <v>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2">
        <f t="shared" si="762"/>
        <v>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763"/>
        <v>0</v>
      </c>
      <c r="AR322" s="182">
        <f t="shared" si="764"/>
        <v>181320</v>
      </c>
    </row>
    <row r="323" spans="2:44" x14ac:dyDescent="0.25">
      <c r="B323" s="180" t="s">
        <v>957</v>
      </c>
      <c r="C323" s="181" t="s">
        <v>958</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57"/>
        <v>0</v>
      </c>
      <c r="G323" s="182"/>
      <c r="H323" s="182">
        <f t="shared" si="758"/>
        <v>0</v>
      </c>
      <c r="I323" s="182"/>
      <c r="J323" s="182">
        <f t="shared" si="759"/>
        <v>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760"/>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2">
        <f t="shared" si="761"/>
        <v>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762"/>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763"/>
        <v>0</v>
      </c>
      <c r="AR323" s="182">
        <f t="shared" si="764"/>
        <v>0</v>
      </c>
    </row>
    <row r="324" spans="2:44" x14ac:dyDescent="0.25">
      <c r="B324" s="180" t="s">
        <v>959</v>
      </c>
      <c r="C324" s="181" t="s">
        <v>960</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622"/>
        <v>0</v>
      </c>
      <c r="G324" s="182"/>
      <c r="H324" s="182">
        <f t="shared" si="623"/>
        <v>0</v>
      </c>
      <c r="I324" s="182"/>
      <c r="J324" s="182">
        <f t="shared" si="624"/>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628"/>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629"/>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630"/>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631"/>
        <v>0</v>
      </c>
      <c r="AR324" s="182">
        <f t="shared" si="632"/>
        <v>0</v>
      </c>
    </row>
    <row r="325" spans="2:44" x14ac:dyDescent="0.25">
      <c r="B325" s="180" t="s">
        <v>961</v>
      </c>
      <c r="C325" s="181" t="s">
        <v>962</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65">D325+E325</f>
        <v>0</v>
      </c>
      <c r="G325" s="182"/>
      <c r="H325" s="182">
        <f t="shared" ref="H325" si="766">F325-G325</f>
        <v>0</v>
      </c>
      <c r="I325" s="182"/>
      <c r="J325" s="182">
        <f t="shared" ref="J325" si="767">F325-I325</f>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ref="AE325" si="768">AB325+AC325+AD325</f>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ref="AI325" si="769">AF325+AG325+AH325</f>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ref="AM325" si="770">AJ325+AK325+AL325</f>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ref="AQ325" si="771">AN325+AO325+AP325</f>
        <v>0</v>
      </c>
      <c r="AR325" s="182">
        <f t="shared" ref="AR325" si="772">AE325+AI325+AM325+AQ325</f>
        <v>0</v>
      </c>
    </row>
    <row r="326" spans="2:44" x14ac:dyDescent="0.25">
      <c r="B326" s="180" t="s">
        <v>963</v>
      </c>
      <c r="C326" s="181" t="s">
        <v>964</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73">D326+E326</f>
        <v>0</v>
      </c>
      <c r="G326" s="182"/>
      <c r="H326" s="182">
        <f t="shared" ref="H326" si="774">F326-G326</f>
        <v>0</v>
      </c>
      <c r="I326" s="182"/>
      <c r="J326" s="182">
        <f t="shared" ref="J326" si="775">F326-I326</f>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ref="AE326" si="776">AB326+AC326+AD326</f>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ref="AI326" si="777">AF326+AG326+AH326</f>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ref="AM326" si="778">AJ326+AK326+AL326</f>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ref="AQ326" si="779">AN326+AO326+AP326</f>
        <v>0</v>
      </c>
      <c r="AR326" s="182">
        <f t="shared" ref="AR326" si="780">AE326+AI326+AM326+AQ326</f>
        <v>0</v>
      </c>
    </row>
    <row r="327" spans="2:44" x14ac:dyDescent="0.25">
      <c r="B327" s="177" t="s">
        <v>330</v>
      </c>
      <c r="C327" s="178" t="s">
        <v>202</v>
      </c>
      <c r="D327" s="179">
        <f>D328+D345+D383+D389</f>
        <v>552600</v>
      </c>
      <c r="E327" s="179">
        <f>E328+E345+E383+E389</f>
        <v>11500000</v>
      </c>
      <c r="F327" s="179">
        <f t="shared" si="622"/>
        <v>12052600</v>
      </c>
      <c r="G327" s="179">
        <f>G328+G345+G383+G389</f>
        <v>0</v>
      </c>
      <c r="H327" s="179">
        <f t="shared" si="623"/>
        <v>12052600</v>
      </c>
      <c r="I327" s="179">
        <f>I328+I345+I383+I389</f>
        <v>0</v>
      </c>
      <c r="J327" s="179">
        <f t="shared" si="624"/>
        <v>12052600</v>
      </c>
      <c r="K327" s="179">
        <f t="shared" ref="K327:AD327" si="781">K328+K345+K383+K389</f>
        <v>0</v>
      </c>
      <c r="L327" s="179">
        <f t="shared" si="781"/>
        <v>0</v>
      </c>
      <c r="M327" s="179">
        <f t="shared" si="781"/>
        <v>0</v>
      </c>
      <c r="N327" s="179">
        <f t="shared" si="781"/>
        <v>0</v>
      </c>
      <c r="O327" s="179">
        <f t="shared" si="781"/>
        <v>0</v>
      </c>
      <c r="P327" s="179">
        <f t="shared" si="781"/>
        <v>0</v>
      </c>
      <c r="Q327" s="179">
        <f t="shared" si="781"/>
        <v>0</v>
      </c>
      <c r="R327" s="179">
        <f t="shared" si="781"/>
        <v>0</v>
      </c>
      <c r="S327" s="179">
        <f t="shared" si="781"/>
        <v>0</v>
      </c>
      <c r="T327" s="179">
        <f t="shared" ref="T327" si="782">T328+T345+T383+T389</f>
        <v>0</v>
      </c>
      <c r="U327" s="179">
        <f t="shared" si="781"/>
        <v>12052600</v>
      </c>
      <c r="V327" s="179">
        <f t="shared" si="781"/>
        <v>0</v>
      </c>
      <c r="W327" s="179">
        <f t="shared" si="781"/>
        <v>0</v>
      </c>
      <c r="X327" s="179">
        <f t="shared" si="781"/>
        <v>0</v>
      </c>
      <c r="Y327" s="179">
        <f t="shared" ref="Y327:Z327" si="783">Y328+Y345+Y383+Y389</f>
        <v>0</v>
      </c>
      <c r="Z327" s="179">
        <f t="shared" si="783"/>
        <v>0</v>
      </c>
      <c r="AA327" s="179">
        <f t="shared" si="781"/>
        <v>0</v>
      </c>
      <c r="AB327" s="179">
        <f t="shared" si="781"/>
        <v>0</v>
      </c>
      <c r="AC327" s="179">
        <f t="shared" si="781"/>
        <v>11816000</v>
      </c>
      <c r="AD327" s="179">
        <f t="shared" si="781"/>
        <v>236600</v>
      </c>
      <c r="AE327" s="179">
        <f t="shared" si="628"/>
        <v>12052600</v>
      </c>
      <c r="AF327" s="179">
        <f>AF328+AF345+AF383+AF389</f>
        <v>0</v>
      </c>
      <c r="AG327" s="179">
        <f>AG328+AG345+AG383+AG389</f>
        <v>0</v>
      </c>
      <c r="AH327" s="179">
        <f>AH328+AH345+AH383+AH389</f>
        <v>0</v>
      </c>
      <c r="AI327" s="179">
        <f t="shared" si="629"/>
        <v>0</v>
      </c>
      <c r="AJ327" s="179">
        <f>AJ328+AJ345+AJ383+AJ389</f>
        <v>0</v>
      </c>
      <c r="AK327" s="179">
        <f>AK328+AK345+AK383+AK389</f>
        <v>0</v>
      </c>
      <c r="AL327" s="179">
        <f>AL328+AL345+AL383+AL389</f>
        <v>0</v>
      </c>
      <c r="AM327" s="179">
        <f t="shared" si="630"/>
        <v>0</v>
      </c>
      <c r="AN327" s="179">
        <f>AN328+AN345+AN383+AN389</f>
        <v>0</v>
      </c>
      <c r="AO327" s="179">
        <f>AO328+AO345+AO383+AO389</f>
        <v>0</v>
      </c>
      <c r="AP327" s="179">
        <f>AP328+AP345+AP383+AP389</f>
        <v>0</v>
      </c>
      <c r="AQ327" s="179">
        <f t="shared" si="631"/>
        <v>0</v>
      </c>
      <c r="AR327" s="179">
        <f t="shared" si="632"/>
        <v>12052600</v>
      </c>
    </row>
    <row r="328" spans="2:44" x14ac:dyDescent="0.25">
      <c r="B328" s="189" t="s">
        <v>331</v>
      </c>
      <c r="C328" s="190" t="s">
        <v>203</v>
      </c>
      <c r="D328" s="191">
        <f>SUM(D329:D344)</f>
        <v>0</v>
      </c>
      <c r="E328" s="191">
        <f>SUM(E329:E344)</f>
        <v>0</v>
      </c>
      <c r="F328" s="191">
        <f t="shared" si="622"/>
        <v>0</v>
      </c>
      <c r="G328" s="191">
        <f>SUM(G329:G344)</f>
        <v>0</v>
      </c>
      <c r="H328" s="191">
        <f t="shared" si="623"/>
        <v>0</v>
      </c>
      <c r="I328" s="191">
        <f>SUM(I329:I344)</f>
        <v>0</v>
      </c>
      <c r="J328" s="191">
        <f t="shared" si="624"/>
        <v>0</v>
      </c>
      <c r="K328" s="191">
        <f t="shared" ref="K328:AD328" si="784">SUM(K329:K344)</f>
        <v>0</v>
      </c>
      <c r="L328" s="191">
        <f t="shared" si="784"/>
        <v>0</v>
      </c>
      <c r="M328" s="191">
        <f t="shared" si="784"/>
        <v>0</v>
      </c>
      <c r="N328" s="191">
        <f t="shared" si="784"/>
        <v>0</v>
      </c>
      <c r="O328" s="191">
        <f t="shared" si="784"/>
        <v>0</v>
      </c>
      <c r="P328" s="191">
        <f t="shared" si="784"/>
        <v>0</v>
      </c>
      <c r="Q328" s="191">
        <f t="shared" si="784"/>
        <v>0</v>
      </c>
      <c r="R328" s="191">
        <f t="shared" si="784"/>
        <v>0</v>
      </c>
      <c r="S328" s="191">
        <f t="shared" si="784"/>
        <v>0</v>
      </c>
      <c r="T328" s="191">
        <f t="shared" ref="T328" si="785">SUM(T329:T344)</f>
        <v>0</v>
      </c>
      <c r="U328" s="191">
        <f t="shared" si="784"/>
        <v>0</v>
      </c>
      <c r="V328" s="191">
        <f t="shared" si="784"/>
        <v>0</v>
      </c>
      <c r="W328" s="191">
        <f t="shared" si="784"/>
        <v>0</v>
      </c>
      <c r="X328" s="191">
        <f t="shared" si="784"/>
        <v>0</v>
      </c>
      <c r="Y328" s="191">
        <f t="shared" ref="Y328:Z328" si="786">SUM(Y329:Y344)</f>
        <v>0</v>
      </c>
      <c r="Z328" s="191">
        <f t="shared" si="786"/>
        <v>0</v>
      </c>
      <c r="AA328" s="191">
        <f t="shared" si="784"/>
        <v>0</v>
      </c>
      <c r="AB328" s="191">
        <f t="shared" si="784"/>
        <v>0</v>
      </c>
      <c r="AC328" s="191">
        <f t="shared" si="784"/>
        <v>0</v>
      </c>
      <c r="AD328" s="191">
        <f t="shared" si="784"/>
        <v>0</v>
      </c>
      <c r="AE328" s="191">
        <f t="shared" si="628"/>
        <v>0</v>
      </c>
      <c r="AF328" s="191">
        <f>SUM(AF329:AF344)</f>
        <v>0</v>
      </c>
      <c r="AG328" s="191">
        <f>SUM(AG329:AG344)</f>
        <v>0</v>
      </c>
      <c r="AH328" s="191">
        <f>SUM(AH329:AH344)</f>
        <v>0</v>
      </c>
      <c r="AI328" s="191">
        <f t="shared" si="629"/>
        <v>0</v>
      </c>
      <c r="AJ328" s="191">
        <f>SUM(AJ329:AJ344)</f>
        <v>0</v>
      </c>
      <c r="AK328" s="191">
        <f>SUM(AK329:AK344)</f>
        <v>0</v>
      </c>
      <c r="AL328" s="191">
        <f>SUM(AL329:AL344)</f>
        <v>0</v>
      </c>
      <c r="AM328" s="191">
        <f t="shared" si="630"/>
        <v>0</v>
      </c>
      <c r="AN328" s="191">
        <f>SUM(AN329:AN344)</f>
        <v>0</v>
      </c>
      <c r="AO328" s="191">
        <f>SUM(AO329:AO344)</f>
        <v>0</v>
      </c>
      <c r="AP328" s="191">
        <f>SUM(AP329:AP344)</f>
        <v>0</v>
      </c>
      <c r="AQ328" s="191">
        <f t="shared" si="631"/>
        <v>0</v>
      </c>
      <c r="AR328" s="191">
        <f t="shared" si="632"/>
        <v>0</v>
      </c>
    </row>
    <row r="329" spans="2:44" x14ac:dyDescent="0.25">
      <c r="B329" s="180" t="s">
        <v>332</v>
      </c>
      <c r="C329" s="181" t="s">
        <v>204</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622"/>
        <v>0</v>
      </c>
      <c r="G329" s="182"/>
      <c r="H329" s="182">
        <f t="shared" si="623"/>
        <v>0</v>
      </c>
      <c r="I329" s="182"/>
      <c r="J329" s="182">
        <f t="shared" si="624"/>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628"/>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629"/>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630"/>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631"/>
        <v>0</v>
      </c>
      <c r="AR329" s="182">
        <f t="shared" si="632"/>
        <v>0</v>
      </c>
    </row>
    <row r="330" spans="2:44" x14ac:dyDescent="0.25">
      <c r="B330" s="180" t="s">
        <v>346</v>
      </c>
      <c r="C330" s="181" t="s">
        <v>214</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AB330+AC330+AD330</f>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AF330+AG330+AH330</f>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AJ330+AK330+AL330</f>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AN330+AO330+AP330</f>
        <v>0</v>
      </c>
      <c r="AR330" s="182">
        <f>AE330+AI330+AM330+AQ330</f>
        <v>0</v>
      </c>
    </row>
    <row r="331" spans="2:44" x14ac:dyDescent="0.25">
      <c r="B331" s="180" t="s">
        <v>965</v>
      </c>
      <c r="C331" s="181" t="s">
        <v>966</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AB331+AC331+AD331</f>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AF331+AG331+AH331</f>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AJ331+AK331+AL331</f>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AN331+AO331+AP331</f>
        <v>0</v>
      </c>
      <c r="AR331" s="182">
        <f>AE331+AI331+AM331+AQ331</f>
        <v>0</v>
      </c>
    </row>
    <row r="332" spans="2:44" x14ac:dyDescent="0.25">
      <c r="B332" s="180" t="s">
        <v>967</v>
      </c>
      <c r="C332" s="181" t="s">
        <v>968</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87">D332+E332</f>
        <v>0</v>
      </c>
      <c r="G332" s="182"/>
      <c r="H332" s="182">
        <f t="shared" ref="H332:H334" si="788">F332-G332</f>
        <v>0</v>
      </c>
      <c r="I332" s="182"/>
      <c r="J332" s="182">
        <f t="shared" ref="J332:J334" si="789">F332-I332</f>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ref="AE332:AE334" si="790">AB332+AC332+AD332</f>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ref="AI332:AI334" si="791">AF332+AG332+AH332</f>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ref="AM332:AM334" si="792">AJ332+AK332+AL332</f>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ref="AQ332:AQ334" si="793">AN332+AO332+AP332</f>
        <v>0</v>
      </c>
      <c r="AR332" s="182">
        <f t="shared" ref="AR332:AR334" si="794">AE332+AI332+AM332+AQ332</f>
        <v>0</v>
      </c>
    </row>
    <row r="333" spans="2:44" x14ac:dyDescent="0.25">
      <c r="B333" s="180" t="s">
        <v>969</v>
      </c>
      <c r="C333" s="181" t="s">
        <v>970</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87"/>
        <v>0</v>
      </c>
      <c r="G333" s="182"/>
      <c r="H333" s="182">
        <f t="shared" si="788"/>
        <v>0</v>
      </c>
      <c r="I333" s="182"/>
      <c r="J333" s="182">
        <f t="shared" si="789"/>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si="790"/>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si="791"/>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si="792"/>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si="793"/>
        <v>0</v>
      </c>
      <c r="AR333" s="182">
        <f t="shared" si="794"/>
        <v>0</v>
      </c>
    </row>
    <row r="334" spans="2:44" x14ac:dyDescent="0.25">
      <c r="B334" s="180" t="s">
        <v>971</v>
      </c>
      <c r="C334" s="181" t="s">
        <v>972</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87"/>
        <v>0</v>
      </c>
      <c r="G334" s="182"/>
      <c r="H334" s="182">
        <f t="shared" si="788"/>
        <v>0</v>
      </c>
      <c r="I334" s="182"/>
      <c r="J334" s="182">
        <f t="shared" si="789"/>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790"/>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791"/>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792"/>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793"/>
        <v>0</v>
      </c>
      <c r="AR334" s="182">
        <f t="shared" si="794"/>
        <v>0</v>
      </c>
    </row>
    <row r="335" spans="2:44" x14ac:dyDescent="0.25">
      <c r="B335" s="180" t="s">
        <v>347</v>
      </c>
      <c r="C335" s="181" t="s">
        <v>215</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AB335+AC335+AD335</f>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AF335+AG335+AH335</f>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AJ335+AK335+AL335</f>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AN335+AO335+AP335</f>
        <v>0</v>
      </c>
      <c r="AR335" s="182">
        <f>AE335+AI335+AM335+AQ335</f>
        <v>0</v>
      </c>
    </row>
    <row r="336" spans="2:44" x14ac:dyDescent="0.25">
      <c r="B336" s="180" t="s">
        <v>973</v>
      </c>
      <c r="C336" s="181" t="s">
        <v>974</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95">D336+E336</f>
        <v>0</v>
      </c>
      <c r="G336" s="182"/>
      <c r="H336" s="182">
        <f t="shared" ref="H336:H337" si="796">F336-G336</f>
        <v>0</v>
      </c>
      <c r="I336" s="182"/>
      <c r="J336" s="182">
        <f t="shared" ref="J336:J337" si="797">F336-I336</f>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ref="AE336:AE337" si="798">AB336+AC336+AD336</f>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ref="AI336:AI337" si="799">AF336+AG336+AH336</f>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ref="AM336:AM337" si="800">AJ336+AK336+AL336</f>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ref="AQ336:AQ337" si="801">AN336+AO336+AP336</f>
        <v>0</v>
      </c>
      <c r="AR336" s="182">
        <f t="shared" ref="AR336:AR337" si="802">AE336+AI336+AM336+AQ336</f>
        <v>0</v>
      </c>
    </row>
    <row r="337" spans="2:44" x14ac:dyDescent="0.25">
      <c r="B337" s="180" t="s">
        <v>348</v>
      </c>
      <c r="C337" s="181" t="s">
        <v>216</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95"/>
        <v>0</v>
      </c>
      <c r="G337" s="182"/>
      <c r="H337" s="182">
        <f t="shared" si="796"/>
        <v>0</v>
      </c>
      <c r="I337" s="182"/>
      <c r="J337" s="182">
        <f t="shared" si="797"/>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798"/>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799"/>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800"/>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801"/>
        <v>0</v>
      </c>
      <c r="AR337" s="182">
        <f t="shared" si="802"/>
        <v>0</v>
      </c>
    </row>
    <row r="338" spans="2:44" x14ac:dyDescent="0.25">
      <c r="B338" s="180" t="s">
        <v>975</v>
      </c>
      <c r="C338" s="181" t="s">
        <v>976</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AB338+AC338+AD338</f>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AF338+AG338+AH338</f>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AJ338+AK338+AL338</f>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AN338+AO338+AP338</f>
        <v>0</v>
      </c>
      <c r="AR338" s="182">
        <f>AE338+AI338+AM338+AQ338</f>
        <v>0</v>
      </c>
    </row>
    <row r="339" spans="2:44" x14ac:dyDescent="0.25">
      <c r="B339" s="180" t="s">
        <v>333</v>
      </c>
      <c r="C339" s="181" t="s">
        <v>205</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AB339+AC339+AD339</f>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AF339+AG339+AH339</f>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AJ339+AK339+AL339</f>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AN339+AO339+AP339</f>
        <v>0</v>
      </c>
      <c r="AR339" s="182">
        <f>AE339+AI339+AM339+AQ339</f>
        <v>0</v>
      </c>
    </row>
    <row r="340" spans="2:44" x14ac:dyDescent="0.25">
      <c r="B340" s="180" t="s">
        <v>977</v>
      </c>
      <c r="C340" s="181" t="s">
        <v>978</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803">D340+E340</f>
        <v>0</v>
      </c>
      <c r="G340" s="182"/>
      <c r="H340" s="182">
        <f t="shared" ref="H340" si="804">F340-G340</f>
        <v>0</v>
      </c>
      <c r="I340" s="182"/>
      <c r="J340" s="182">
        <f t="shared" ref="J340" si="805">F340-I340</f>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ref="AE340" si="806">AB340+AC340+AD340</f>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ref="AI340" si="807">AF340+AG340+AH340</f>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ref="AM340" si="808">AJ340+AK340+AL340</f>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ref="AQ340" si="809">AN340+AO340+AP340</f>
        <v>0</v>
      </c>
      <c r="AR340" s="182">
        <f t="shared" ref="AR340" si="810">AE340+AI340+AM340+AQ340</f>
        <v>0</v>
      </c>
    </row>
    <row r="341" spans="2:44" x14ac:dyDescent="0.25">
      <c r="B341" s="180" t="s">
        <v>349</v>
      </c>
      <c r="C341" s="181" t="s">
        <v>217</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AB341+AC341+AD341</f>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AF341+AG341+AH341</f>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AJ341+AK341+AL341</f>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AN341+AO341+AP341</f>
        <v>0</v>
      </c>
      <c r="AR341" s="182">
        <f>AE341+AI341+AM341+AQ341</f>
        <v>0</v>
      </c>
    </row>
    <row r="342" spans="2:44" x14ac:dyDescent="0.25">
      <c r="B342" s="180" t="s">
        <v>979</v>
      </c>
      <c r="C342" s="181" t="s">
        <v>980</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AB342+AC342+AD342</f>
        <v>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AF342+AG342+AH342</f>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AJ342+AK342+AL342</f>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AN342+AO342+AP342</f>
        <v>0</v>
      </c>
      <c r="AR342" s="182">
        <f>AE342+AI342+AM342+AQ342</f>
        <v>0</v>
      </c>
    </row>
    <row r="343" spans="2:44" x14ac:dyDescent="0.25">
      <c r="B343" s="180" t="s">
        <v>981</v>
      </c>
      <c r="C343" s="181" t="s">
        <v>982</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811">D343+E343</f>
        <v>0</v>
      </c>
      <c r="G343" s="182"/>
      <c r="H343" s="182">
        <f t="shared" ref="H343" si="812">F343-G343</f>
        <v>0</v>
      </c>
      <c r="I343" s="182"/>
      <c r="J343" s="182">
        <f t="shared" ref="J343" si="813">F343-I343</f>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ref="AE343" si="814">AB343+AC343+AD343</f>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ref="AI343" si="815">AF343+AG343+AH343</f>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ref="AM343" si="816">AJ343+AK343+AL343</f>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ref="AQ343" si="817">AN343+AO343+AP343</f>
        <v>0</v>
      </c>
      <c r="AR343" s="182">
        <f t="shared" ref="AR343" si="818">AE343+AI343+AM343+AQ343</f>
        <v>0</v>
      </c>
    </row>
    <row r="344" spans="2:44" x14ac:dyDescent="0.25">
      <c r="B344" s="180" t="s">
        <v>350</v>
      </c>
      <c r="C344" s="181" t="s">
        <v>218</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AB344+AC344+AD344</f>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AF344+AG344+AH344</f>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AJ344+AK344+AL344</f>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AN344+AO344+AP344</f>
        <v>0</v>
      </c>
      <c r="AR344" s="182">
        <f>AE344+AI344+AM344+AQ344</f>
        <v>0</v>
      </c>
    </row>
    <row r="345" spans="2:44" x14ac:dyDescent="0.25">
      <c r="B345" s="189" t="s">
        <v>334</v>
      </c>
      <c r="C345" s="190" t="s">
        <v>206</v>
      </c>
      <c r="D345" s="191">
        <f>SUM(D346:D382)</f>
        <v>552600</v>
      </c>
      <c r="E345" s="191">
        <f>SUM(E346:E382)</f>
        <v>11500000</v>
      </c>
      <c r="F345" s="191">
        <f t="shared" si="622"/>
        <v>12052600</v>
      </c>
      <c r="G345" s="191">
        <f>SUM(G346:G382)</f>
        <v>0</v>
      </c>
      <c r="H345" s="191">
        <f t="shared" si="623"/>
        <v>12052600</v>
      </c>
      <c r="I345" s="191">
        <f>SUM(I346:I382)</f>
        <v>0</v>
      </c>
      <c r="J345" s="191">
        <f t="shared" si="624"/>
        <v>12052600</v>
      </c>
      <c r="K345" s="191">
        <f t="shared" ref="K345:AD345" si="819">SUM(K346:K382)</f>
        <v>0</v>
      </c>
      <c r="L345" s="191">
        <f t="shared" si="819"/>
        <v>0</v>
      </c>
      <c r="M345" s="191">
        <f t="shared" si="819"/>
        <v>0</v>
      </c>
      <c r="N345" s="191">
        <f t="shared" si="819"/>
        <v>0</v>
      </c>
      <c r="O345" s="191">
        <f t="shared" si="819"/>
        <v>0</v>
      </c>
      <c r="P345" s="191">
        <f t="shared" si="819"/>
        <v>0</v>
      </c>
      <c r="Q345" s="191">
        <f t="shared" si="819"/>
        <v>0</v>
      </c>
      <c r="R345" s="191">
        <f t="shared" si="819"/>
        <v>0</v>
      </c>
      <c r="S345" s="191">
        <f t="shared" si="819"/>
        <v>0</v>
      </c>
      <c r="T345" s="191">
        <f t="shared" ref="T345" si="820">SUM(T346:T382)</f>
        <v>0</v>
      </c>
      <c r="U345" s="191">
        <f t="shared" si="819"/>
        <v>12052600</v>
      </c>
      <c r="V345" s="191">
        <f t="shared" si="819"/>
        <v>0</v>
      </c>
      <c r="W345" s="191">
        <f t="shared" si="819"/>
        <v>0</v>
      </c>
      <c r="X345" s="191">
        <f t="shared" si="819"/>
        <v>0</v>
      </c>
      <c r="Y345" s="191">
        <f t="shared" ref="Y345:Z345" si="821">SUM(Y346:Y382)</f>
        <v>0</v>
      </c>
      <c r="Z345" s="191">
        <f t="shared" si="821"/>
        <v>0</v>
      </c>
      <c r="AA345" s="191">
        <f t="shared" si="819"/>
        <v>0</v>
      </c>
      <c r="AB345" s="191">
        <f t="shared" si="819"/>
        <v>0</v>
      </c>
      <c r="AC345" s="191">
        <f t="shared" si="819"/>
        <v>11816000</v>
      </c>
      <c r="AD345" s="191">
        <f t="shared" si="819"/>
        <v>236600</v>
      </c>
      <c r="AE345" s="191">
        <f t="shared" si="628"/>
        <v>12052600</v>
      </c>
      <c r="AF345" s="191">
        <f>SUM(AF346:AF382)</f>
        <v>0</v>
      </c>
      <c r="AG345" s="191">
        <f>SUM(AG346:AG382)</f>
        <v>0</v>
      </c>
      <c r="AH345" s="191">
        <f>SUM(AH346:AH382)</f>
        <v>0</v>
      </c>
      <c r="AI345" s="191">
        <f t="shared" si="629"/>
        <v>0</v>
      </c>
      <c r="AJ345" s="191">
        <f>SUM(AJ346:AJ382)</f>
        <v>0</v>
      </c>
      <c r="AK345" s="191">
        <f>SUM(AK346:AK382)</f>
        <v>0</v>
      </c>
      <c r="AL345" s="191">
        <f>SUM(AL346:AL382)</f>
        <v>0</v>
      </c>
      <c r="AM345" s="191">
        <f t="shared" si="630"/>
        <v>0</v>
      </c>
      <c r="AN345" s="191">
        <f>SUM(AN346:AN382)</f>
        <v>0</v>
      </c>
      <c r="AO345" s="191">
        <f>SUM(AO346:AO382)</f>
        <v>0</v>
      </c>
      <c r="AP345" s="191">
        <f>SUM(AP346:AP382)</f>
        <v>0</v>
      </c>
      <c r="AQ345" s="191">
        <f t="shared" si="631"/>
        <v>0</v>
      </c>
      <c r="AR345" s="191">
        <f t="shared" si="632"/>
        <v>12052600</v>
      </c>
    </row>
    <row r="346" spans="2:44" x14ac:dyDescent="0.25">
      <c r="B346" s="180" t="s">
        <v>335</v>
      </c>
      <c r="C346" s="181" t="s">
        <v>207</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236600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622"/>
        <v>236600</v>
      </c>
      <c r="G346" s="182"/>
      <c r="H346" s="182">
        <f t="shared" si="623"/>
        <v>236600</v>
      </c>
      <c r="I346" s="182"/>
      <c r="J346" s="182">
        <f t="shared" si="624"/>
        <v>236600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236600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236600</v>
      </c>
      <c r="AE346" s="182">
        <f t="shared" si="628"/>
        <v>236600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629"/>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630"/>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631"/>
        <v>0</v>
      </c>
      <c r="AR346" s="182">
        <f t="shared" si="632"/>
        <v>236600</v>
      </c>
    </row>
    <row r="347" spans="2:44" x14ac:dyDescent="0.25">
      <c r="B347" s="180" t="s">
        <v>983</v>
      </c>
      <c r="C347" s="181" t="s">
        <v>984</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622"/>
        <v>0</v>
      </c>
      <c r="G347" s="182"/>
      <c r="H347" s="182">
        <f t="shared" si="623"/>
        <v>0</v>
      </c>
      <c r="I347" s="182"/>
      <c r="J347" s="182">
        <f t="shared" si="624"/>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628"/>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629"/>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630"/>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631"/>
        <v>0</v>
      </c>
      <c r="AR347" s="182">
        <f t="shared" si="632"/>
        <v>0</v>
      </c>
    </row>
    <row r="348" spans="2:44" x14ac:dyDescent="0.25">
      <c r="B348" s="180" t="s">
        <v>985</v>
      </c>
      <c r="C348" s="181" t="s">
        <v>984</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2">
        <f t="shared" si="622"/>
        <v>0</v>
      </c>
      <c r="G348" s="182"/>
      <c r="H348" s="182">
        <f t="shared" si="623"/>
        <v>0</v>
      </c>
      <c r="I348" s="182"/>
      <c r="J348" s="182">
        <f t="shared" si="624"/>
        <v>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2">
        <f t="shared" si="628"/>
        <v>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2">
        <f t="shared" si="629"/>
        <v>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630"/>
        <v>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2">
        <f t="shared" si="631"/>
        <v>0</v>
      </c>
      <c r="AR348" s="182">
        <f t="shared" si="632"/>
        <v>0</v>
      </c>
    </row>
    <row r="349" spans="2:44" x14ac:dyDescent="0.25">
      <c r="B349" s="180" t="s">
        <v>986</v>
      </c>
      <c r="C349" s="181" t="s">
        <v>987</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2">
        <f t="shared" si="622"/>
        <v>0</v>
      </c>
      <c r="G349" s="182"/>
      <c r="H349" s="182">
        <f t="shared" si="623"/>
        <v>0</v>
      </c>
      <c r="I349" s="182"/>
      <c r="J349" s="182">
        <f t="shared" si="624"/>
        <v>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2">
        <f t="shared" si="628"/>
        <v>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629"/>
        <v>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630"/>
        <v>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631"/>
        <v>0</v>
      </c>
      <c r="AR349" s="182">
        <f t="shared" si="632"/>
        <v>0</v>
      </c>
    </row>
    <row r="350" spans="2:44" x14ac:dyDescent="0.25">
      <c r="B350" s="180" t="s">
        <v>988</v>
      </c>
      <c r="C350" s="181" t="s">
        <v>987</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2">
        <f t="shared" si="622"/>
        <v>0</v>
      </c>
      <c r="G350" s="182"/>
      <c r="H350" s="182">
        <f t="shared" si="623"/>
        <v>0</v>
      </c>
      <c r="I350" s="182"/>
      <c r="J350" s="182">
        <f t="shared" si="624"/>
        <v>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2">
        <f t="shared" si="628"/>
        <v>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2">
        <f t="shared" si="629"/>
        <v>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630"/>
        <v>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631"/>
        <v>0</v>
      </c>
      <c r="AR350" s="182">
        <f t="shared" si="632"/>
        <v>0</v>
      </c>
    </row>
    <row r="351" spans="2:44" x14ac:dyDescent="0.25">
      <c r="B351" s="180" t="s">
        <v>989</v>
      </c>
      <c r="C351" s="181" t="s">
        <v>990</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622"/>
        <v>0</v>
      </c>
      <c r="G351" s="182"/>
      <c r="H351" s="182">
        <f t="shared" si="623"/>
        <v>0</v>
      </c>
      <c r="I351" s="182"/>
      <c r="J351" s="182">
        <f t="shared" si="624"/>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628"/>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629"/>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630"/>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631"/>
        <v>0</v>
      </c>
      <c r="AR351" s="182">
        <f t="shared" si="632"/>
        <v>0</v>
      </c>
    </row>
    <row r="352" spans="2:44" x14ac:dyDescent="0.25">
      <c r="B352" s="180" t="s">
        <v>991</v>
      </c>
      <c r="C352" s="181" t="s">
        <v>992</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622"/>
        <v>0</v>
      </c>
      <c r="G352" s="182"/>
      <c r="H352" s="182">
        <f t="shared" si="623"/>
        <v>0</v>
      </c>
      <c r="I352" s="182"/>
      <c r="J352" s="182">
        <f t="shared" si="624"/>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628"/>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629"/>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630"/>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631"/>
        <v>0</v>
      </c>
      <c r="AR352" s="182">
        <f t="shared" si="632"/>
        <v>0</v>
      </c>
    </row>
    <row r="353" spans="2:44" x14ac:dyDescent="0.25">
      <c r="B353" s="180" t="s">
        <v>993</v>
      </c>
      <c r="C353" s="181" t="s">
        <v>994</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622"/>
        <v>0</v>
      </c>
      <c r="G353" s="182"/>
      <c r="H353" s="182">
        <f t="shared" si="623"/>
        <v>0</v>
      </c>
      <c r="I353" s="182"/>
      <c r="J353" s="182">
        <f t="shared" si="624"/>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628"/>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629"/>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630"/>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631"/>
        <v>0</v>
      </c>
      <c r="AR353" s="182">
        <f t="shared" si="632"/>
        <v>0</v>
      </c>
    </row>
    <row r="354" spans="2:44" x14ac:dyDescent="0.25">
      <c r="B354" s="180" t="s">
        <v>995</v>
      </c>
      <c r="C354" s="181" t="s">
        <v>996</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622"/>
        <v>0</v>
      </c>
      <c r="G354" s="182"/>
      <c r="H354" s="182">
        <f t="shared" si="623"/>
        <v>0</v>
      </c>
      <c r="I354" s="182"/>
      <c r="J354" s="182">
        <f t="shared" si="624"/>
        <v>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628"/>
        <v>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629"/>
        <v>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630"/>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631"/>
        <v>0</v>
      </c>
      <c r="AR354" s="182">
        <f t="shared" si="632"/>
        <v>0</v>
      </c>
    </row>
    <row r="355" spans="2:44" x14ac:dyDescent="0.25">
      <c r="B355" s="180" t="s">
        <v>997</v>
      </c>
      <c r="C355" s="181" t="s">
        <v>998</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622"/>
        <v>0</v>
      </c>
      <c r="G355" s="182"/>
      <c r="H355" s="182">
        <f t="shared" si="623"/>
        <v>0</v>
      </c>
      <c r="I355" s="182"/>
      <c r="J355" s="182">
        <f t="shared" si="624"/>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628"/>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629"/>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630"/>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631"/>
        <v>0</v>
      </c>
      <c r="AR355" s="182">
        <f t="shared" si="632"/>
        <v>0</v>
      </c>
    </row>
    <row r="356" spans="2:44" x14ac:dyDescent="0.25">
      <c r="B356" s="180" t="s">
        <v>336</v>
      </c>
      <c r="C356" s="181" t="s">
        <v>999</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622"/>
        <v>0</v>
      </c>
      <c r="G356" s="182"/>
      <c r="H356" s="182">
        <f t="shared" si="623"/>
        <v>0</v>
      </c>
      <c r="I356" s="182"/>
      <c r="J356" s="182">
        <f t="shared" si="624"/>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628"/>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629"/>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630"/>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631"/>
        <v>0</v>
      </c>
      <c r="AR356" s="182">
        <f t="shared" si="632"/>
        <v>0</v>
      </c>
    </row>
    <row r="357" spans="2:44" x14ac:dyDescent="0.25">
      <c r="B357" s="180" t="s">
        <v>1000</v>
      </c>
      <c r="C357" s="181" t="s">
        <v>999</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2">
        <f t="shared" si="622"/>
        <v>5000</v>
      </c>
      <c r="G357" s="182"/>
      <c r="H357" s="182">
        <f t="shared" si="623"/>
        <v>5000</v>
      </c>
      <c r="I357" s="182"/>
      <c r="J357" s="182">
        <f t="shared" si="624"/>
        <v>5000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2">
        <f t="shared" si="628"/>
        <v>5000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629"/>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630"/>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631"/>
        <v>0</v>
      </c>
      <c r="AR357" s="182">
        <f t="shared" si="632"/>
        <v>5000</v>
      </c>
    </row>
    <row r="358" spans="2:44" x14ac:dyDescent="0.25">
      <c r="B358" s="180" t="s">
        <v>1001</v>
      </c>
      <c r="C358" s="181" t="s">
        <v>1002</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622"/>
        <v>0</v>
      </c>
      <c r="G358" s="182"/>
      <c r="H358" s="182">
        <f t="shared" si="623"/>
        <v>0</v>
      </c>
      <c r="I358" s="182"/>
      <c r="J358" s="182">
        <f t="shared" si="624"/>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628"/>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629"/>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630"/>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631"/>
        <v>0</v>
      </c>
      <c r="AR358" s="182">
        <f t="shared" si="632"/>
        <v>0</v>
      </c>
    </row>
    <row r="359" spans="2:44" x14ac:dyDescent="0.25">
      <c r="B359" s="180" t="s">
        <v>1003</v>
      </c>
      <c r="C359" s="181" t="s">
        <v>1004</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10000000</v>
      </c>
      <c r="F359" s="182">
        <f t="shared" si="622"/>
        <v>10000000</v>
      </c>
      <c r="G359" s="182"/>
      <c r="H359" s="182">
        <f t="shared" si="623"/>
        <v>10000000</v>
      </c>
      <c r="I359" s="182"/>
      <c r="J359" s="182">
        <f t="shared" si="624"/>
        <v>10000000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2">
        <f t="shared" si="628"/>
        <v>10000000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629"/>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630"/>
        <v>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631"/>
        <v>0</v>
      </c>
      <c r="AR359" s="182">
        <f t="shared" si="632"/>
        <v>10000000</v>
      </c>
    </row>
    <row r="360" spans="2:44" x14ac:dyDescent="0.25">
      <c r="B360" s="180" t="s">
        <v>337</v>
      </c>
      <c r="C360" s="181" t="s">
        <v>1005</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116000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F360" s="182">
        <f t="shared" si="622"/>
        <v>1616000</v>
      </c>
      <c r="G360" s="182"/>
      <c r="H360" s="182">
        <f t="shared" si="623"/>
        <v>1616000</v>
      </c>
      <c r="I360" s="182"/>
      <c r="J360" s="182">
        <f t="shared" si="624"/>
        <v>1616000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1616000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1616000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628"/>
        <v>1616000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629"/>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630"/>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631"/>
        <v>0</v>
      </c>
      <c r="AR360" s="182">
        <f t="shared" si="632"/>
        <v>1616000</v>
      </c>
    </row>
    <row r="361" spans="2:44" x14ac:dyDescent="0.25">
      <c r="B361" s="180" t="s">
        <v>1006</v>
      </c>
      <c r="C361" s="181" t="s">
        <v>1005</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622"/>
        <v>0</v>
      </c>
      <c r="G361" s="182"/>
      <c r="H361" s="182">
        <f t="shared" si="623"/>
        <v>0</v>
      </c>
      <c r="I361" s="182"/>
      <c r="J361" s="182">
        <f t="shared" si="624"/>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628"/>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629"/>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630"/>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631"/>
        <v>0</v>
      </c>
      <c r="AR361" s="182">
        <f t="shared" si="632"/>
        <v>0</v>
      </c>
    </row>
    <row r="362" spans="2:44" x14ac:dyDescent="0.25">
      <c r="B362" s="180" t="s">
        <v>1007</v>
      </c>
      <c r="C362" s="181" t="s">
        <v>1008</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622"/>
        <v>0</v>
      </c>
      <c r="G362" s="182"/>
      <c r="H362" s="182">
        <f t="shared" si="623"/>
        <v>0</v>
      </c>
      <c r="I362" s="182"/>
      <c r="J362" s="182">
        <f t="shared" si="624"/>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628"/>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629"/>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630"/>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631"/>
        <v>0</v>
      </c>
      <c r="AR362" s="182">
        <f t="shared" si="632"/>
        <v>0</v>
      </c>
    </row>
    <row r="363" spans="2:44" x14ac:dyDescent="0.25">
      <c r="B363" s="180" t="s">
        <v>1009</v>
      </c>
      <c r="C363" s="181" t="s">
        <v>1010</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822">D363+E363</f>
        <v>0</v>
      </c>
      <c r="G363" s="182"/>
      <c r="H363" s="182">
        <f t="shared" ref="H363:H378" si="823">F363-G363</f>
        <v>0</v>
      </c>
      <c r="I363" s="182"/>
      <c r="J363" s="182">
        <f t="shared" ref="J363:J378" si="824">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825">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826">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827">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828">AN363+AO363+AP363</f>
        <v>0</v>
      </c>
      <c r="AR363" s="182">
        <f t="shared" ref="AR363:AR378" si="829">AE363+AI363+AM363+AQ363</f>
        <v>0</v>
      </c>
    </row>
    <row r="364" spans="2:44" x14ac:dyDescent="0.25">
      <c r="B364" s="180" t="s">
        <v>1011</v>
      </c>
      <c r="C364" s="181" t="s">
        <v>1012</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822"/>
        <v>0</v>
      </c>
      <c r="G364" s="182"/>
      <c r="H364" s="182">
        <f t="shared" si="823"/>
        <v>0</v>
      </c>
      <c r="I364" s="182"/>
      <c r="J364" s="182">
        <f t="shared" si="824"/>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825"/>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826"/>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827"/>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828"/>
        <v>0</v>
      </c>
      <c r="AR364" s="182">
        <f t="shared" si="829"/>
        <v>0</v>
      </c>
    </row>
    <row r="365" spans="2:44" x14ac:dyDescent="0.25">
      <c r="B365" s="180" t="s">
        <v>338</v>
      </c>
      <c r="C365" s="181" t="s">
        <v>1013</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195000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822"/>
        <v>195000</v>
      </c>
      <c r="G365" s="182"/>
      <c r="H365" s="182">
        <f t="shared" si="823"/>
        <v>195000</v>
      </c>
      <c r="I365" s="182"/>
      <c r="J365" s="182">
        <f t="shared" si="824"/>
        <v>195000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195000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195000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825"/>
        <v>195000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826"/>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827"/>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828"/>
        <v>0</v>
      </c>
      <c r="AR365" s="182">
        <f t="shared" si="829"/>
        <v>195000</v>
      </c>
    </row>
    <row r="366" spans="2:44" x14ac:dyDescent="0.25">
      <c r="B366" s="180" t="s">
        <v>1014</v>
      </c>
      <c r="C366" s="181" t="s">
        <v>1015</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2">
        <f t="shared" si="822"/>
        <v>0</v>
      </c>
      <c r="G366" s="182"/>
      <c r="H366" s="182">
        <f t="shared" si="823"/>
        <v>0</v>
      </c>
      <c r="I366" s="182"/>
      <c r="J366" s="182">
        <f t="shared" si="824"/>
        <v>0</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2">
        <f t="shared" si="825"/>
        <v>0</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826"/>
        <v>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2">
        <f t="shared" si="827"/>
        <v>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828"/>
        <v>0</v>
      </c>
      <c r="AR366" s="182">
        <f t="shared" si="829"/>
        <v>0</v>
      </c>
    </row>
    <row r="367" spans="2:44" x14ac:dyDescent="0.25">
      <c r="B367" s="180" t="s">
        <v>1016</v>
      </c>
      <c r="C367" s="181" t="s">
        <v>1017</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822"/>
        <v>0</v>
      </c>
      <c r="G367" s="182"/>
      <c r="H367" s="182">
        <f t="shared" si="823"/>
        <v>0</v>
      </c>
      <c r="I367" s="182"/>
      <c r="J367" s="182">
        <f t="shared" si="824"/>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825"/>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826"/>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827"/>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828"/>
        <v>0</v>
      </c>
      <c r="AR367" s="182">
        <f t="shared" si="829"/>
        <v>0</v>
      </c>
    </row>
    <row r="368" spans="2:44" x14ac:dyDescent="0.25">
      <c r="B368" s="180" t="s">
        <v>1018</v>
      </c>
      <c r="C368" s="181" t="s">
        <v>1019</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822"/>
        <v>0</v>
      </c>
      <c r="G368" s="182"/>
      <c r="H368" s="182">
        <f t="shared" si="823"/>
        <v>0</v>
      </c>
      <c r="I368" s="182"/>
      <c r="J368" s="182">
        <f t="shared" si="824"/>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825"/>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826"/>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827"/>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828"/>
        <v>0</v>
      </c>
      <c r="AR368" s="182">
        <f t="shared" si="829"/>
        <v>0</v>
      </c>
    </row>
    <row r="369" spans="2:44" x14ac:dyDescent="0.25">
      <c r="B369" s="180" t="s">
        <v>1020</v>
      </c>
      <c r="C369" s="181" t="s">
        <v>1021</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822"/>
        <v>0</v>
      </c>
      <c r="G369" s="182"/>
      <c r="H369" s="182">
        <f t="shared" si="823"/>
        <v>0</v>
      </c>
      <c r="I369" s="182"/>
      <c r="J369" s="182">
        <f t="shared" si="824"/>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825"/>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826"/>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827"/>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828"/>
        <v>0</v>
      </c>
      <c r="AR369" s="182">
        <f t="shared" si="829"/>
        <v>0</v>
      </c>
    </row>
    <row r="370" spans="2:44" x14ac:dyDescent="0.25">
      <c r="B370" s="180" t="s">
        <v>339</v>
      </c>
      <c r="C370" s="181" t="s">
        <v>1022</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822"/>
        <v>0</v>
      </c>
      <c r="G370" s="182"/>
      <c r="H370" s="182">
        <f t="shared" si="823"/>
        <v>0</v>
      </c>
      <c r="I370" s="182"/>
      <c r="J370" s="182">
        <f t="shared" si="824"/>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825"/>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826"/>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827"/>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828"/>
        <v>0</v>
      </c>
      <c r="AR370" s="182">
        <f t="shared" si="829"/>
        <v>0</v>
      </c>
    </row>
    <row r="371" spans="2:44" x14ac:dyDescent="0.25">
      <c r="B371" s="180" t="s">
        <v>1023</v>
      </c>
      <c r="C371" s="181" t="s">
        <v>1024</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822"/>
        <v>0</v>
      </c>
      <c r="G371" s="182"/>
      <c r="H371" s="182">
        <f t="shared" si="823"/>
        <v>0</v>
      </c>
      <c r="I371" s="182"/>
      <c r="J371" s="182">
        <f t="shared" si="824"/>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825"/>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826"/>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827"/>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828"/>
        <v>0</v>
      </c>
      <c r="AR371" s="182">
        <f t="shared" si="829"/>
        <v>0</v>
      </c>
    </row>
    <row r="372" spans="2:44" x14ac:dyDescent="0.25">
      <c r="B372" s="180" t="s">
        <v>1025</v>
      </c>
      <c r="C372" s="181" t="s">
        <v>1026</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822"/>
        <v>0</v>
      </c>
      <c r="G372" s="182"/>
      <c r="H372" s="182">
        <f t="shared" si="823"/>
        <v>0</v>
      </c>
      <c r="I372" s="182"/>
      <c r="J372" s="182">
        <f t="shared" si="824"/>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825"/>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826"/>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827"/>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828"/>
        <v>0</v>
      </c>
      <c r="AR372" s="182">
        <f t="shared" si="829"/>
        <v>0</v>
      </c>
    </row>
    <row r="373" spans="2:44" x14ac:dyDescent="0.25">
      <c r="B373" s="180" t="s">
        <v>1027</v>
      </c>
      <c r="C373" s="181" t="s">
        <v>1028</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822"/>
        <v>0</v>
      </c>
      <c r="G373" s="182"/>
      <c r="H373" s="182">
        <f t="shared" si="823"/>
        <v>0</v>
      </c>
      <c r="I373" s="182"/>
      <c r="J373" s="182">
        <f t="shared" si="824"/>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825"/>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826"/>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827"/>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828"/>
        <v>0</v>
      </c>
      <c r="AR373" s="182">
        <f t="shared" si="829"/>
        <v>0</v>
      </c>
    </row>
    <row r="374" spans="2:44" x14ac:dyDescent="0.25">
      <c r="B374" s="180" t="s">
        <v>1029</v>
      </c>
      <c r="C374" s="181" t="s">
        <v>1030</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822"/>
        <v>0</v>
      </c>
      <c r="G374" s="182"/>
      <c r="H374" s="182">
        <f t="shared" si="823"/>
        <v>0</v>
      </c>
      <c r="I374" s="182"/>
      <c r="J374" s="182">
        <f t="shared" si="824"/>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825"/>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826"/>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827"/>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828"/>
        <v>0</v>
      </c>
      <c r="AR374" s="182">
        <f t="shared" si="829"/>
        <v>0</v>
      </c>
    </row>
    <row r="375" spans="2:44" x14ac:dyDescent="0.25">
      <c r="B375" s="180" t="s">
        <v>1031</v>
      </c>
      <c r="C375" s="181" t="s">
        <v>1032</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822"/>
        <v>0</v>
      </c>
      <c r="G375" s="182"/>
      <c r="H375" s="182">
        <f t="shared" si="823"/>
        <v>0</v>
      </c>
      <c r="I375" s="182"/>
      <c r="J375" s="182">
        <f t="shared" si="824"/>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825"/>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826"/>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827"/>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828"/>
        <v>0</v>
      </c>
      <c r="AR375" s="182">
        <f t="shared" si="829"/>
        <v>0</v>
      </c>
    </row>
    <row r="376" spans="2:44" x14ac:dyDescent="0.25">
      <c r="B376" s="180" t="s">
        <v>1033</v>
      </c>
      <c r="C376" s="181" t="s">
        <v>1034</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822"/>
        <v>0</v>
      </c>
      <c r="G376" s="182"/>
      <c r="H376" s="182">
        <f t="shared" si="823"/>
        <v>0</v>
      </c>
      <c r="I376" s="182"/>
      <c r="J376" s="182">
        <f t="shared" si="824"/>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825"/>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826"/>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827"/>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828"/>
        <v>0</v>
      </c>
      <c r="AR376" s="182">
        <f t="shared" si="829"/>
        <v>0</v>
      </c>
    </row>
    <row r="377" spans="2:44" x14ac:dyDescent="0.25">
      <c r="B377" s="180" t="s">
        <v>1035</v>
      </c>
      <c r="C377" s="181" t="s">
        <v>1036</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822"/>
        <v>0</v>
      </c>
      <c r="G377" s="182"/>
      <c r="H377" s="182">
        <f t="shared" si="823"/>
        <v>0</v>
      </c>
      <c r="I377" s="182"/>
      <c r="J377" s="182">
        <f t="shared" si="824"/>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825"/>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2">
        <f t="shared" si="826"/>
        <v>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827"/>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828"/>
        <v>0</v>
      </c>
      <c r="AR377" s="182">
        <f t="shared" si="829"/>
        <v>0</v>
      </c>
    </row>
    <row r="378" spans="2:44" x14ac:dyDescent="0.25">
      <c r="B378" s="180" t="s">
        <v>1037</v>
      </c>
      <c r="C378" s="181" t="s">
        <v>1038</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822"/>
        <v>0</v>
      </c>
      <c r="G378" s="182"/>
      <c r="H378" s="182">
        <f t="shared" si="823"/>
        <v>0</v>
      </c>
      <c r="I378" s="182"/>
      <c r="J378" s="182">
        <f t="shared" si="824"/>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825"/>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826"/>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827"/>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828"/>
        <v>0</v>
      </c>
      <c r="AR378" s="182">
        <f t="shared" si="829"/>
        <v>0</v>
      </c>
    </row>
    <row r="379" spans="2:44" x14ac:dyDescent="0.25">
      <c r="B379" s="180" t="s">
        <v>1039</v>
      </c>
      <c r="C379" s="181" t="s">
        <v>1040</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622"/>
        <v>0</v>
      </c>
      <c r="G379" s="182"/>
      <c r="H379" s="182">
        <f t="shared" si="623"/>
        <v>0</v>
      </c>
      <c r="I379" s="182"/>
      <c r="J379" s="182">
        <f t="shared" si="624"/>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si="628"/>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si="629"/>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si="630"/>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si="631"/>
        <v>0</v>
      </c>
      <c r="AR379" s="182">
        <f t="shared" si="632"/>
        <v>0</v>
      </c>
    </row>
    <row r="380" spans="2:44" x14ac:dyDescent="0.25">
      <c r="B380" s="180" t="s">
        <v>1041</v>
      </c>
      <c r="C380" s="181" t="s">
        <v>1042</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622"/>
        <v>0</v>
      </c>
      <c r="G380" s="182"/>
      <c r="H380" s="182">
        <f t="shared" si="623"/>
        <v>0</v>
      </c>
      <c r="I380" s="182"/>
      <c r="J380" s="182">
        <f t="shared" si="624"/>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628"/>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629"/>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630"/>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631"/>
        <v>0</v>
      </c>
      <c r="AR380" s="182">
        <f t="shared" si="632"/>
        <v>0</v>
      </c>
    </row>
    <row r="381" spans="2:44" x14ac:dyDescent="0.25">
      <c r="B381" s="180" t="s">
        <v>1043</v>
      </c>
      <c r="C381" s="181" t="s">
        <v>1042</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622"/>
        <v>0</v>
      </c>
      <c r="G381" s="182"/>
      <c r="H381" s="182">
        <f t="shared" si="623"/>
        <v>0</v>
      </c>
      <c r="I381" s="182"/>
      <c r="J381" s="182">
        <f t="shared" si="624"/>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628"/>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629"/>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630"/>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631"/>
        <v>0</v>
      </c>
      <c r="AR381" s="182">
        <f t="shared" si="632"/>
        <v>0</v>
      </c>
    </row>
    <row r="382" spans="2:44" x14ac:dyDescent="0.25">
      <c r="B382" s="180" t="s">
        <v>1044</v>
      </c>
      <c r="C382" s="181" t="s">
        <v>1045</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622"/>
        <v>0</v>
      </c>
      <c r="G382" s="182"/>
      <c r="H382" s="182">
        <f t="shared" si="623"/>
        <v>0</v>
      </c>
      <c r="I382" s="182"/>
      <c r="J382" s="182">
        <f t="shared" si="624"/>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628"/>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629"/>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630"/>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631"/>
        <v>0</v>
      </c>
      <c r="AR382" s="182">
        <f t="shared" si="632"/>
        <v>0</v>
      </c>
    </row>
    <row r="383" spans="2:44" x14ac:dyDescent="0.25">
      <c r="B383" s="189" t="s">
        <v>340</v>
      </c>
      <c r="C383" s="190" t="s">
        <v>208</v>
      </c>
      <c r="D383" s="191">
        <f>SUM(D384:D388)</f>
        <v>0</v>
      </c>
      <c r="E383" s="191">
        <f>SUM(E384:E388)</f>
        <v>0</v>
      </c>
      <c r="F383" s="191">
        <f t="shared" ref="F383:F498" si="830">D383+E383</f>
        <v>0</v>
      </c>
      <c r="G383" s="191">
        <f>SUM(G384:G388)</f>
        <v>0</v>
      </c>
      <c r="H383" s="191">
        <f t="shared" si="623"/>
        <v>0</v>
      </c>
      <c r="I383" s="191">
        <f>SUM(I384:I388)</f>
        <v>0</v>
      </c>
      <c r="J383" s="191">
        <f t="shared" si="624"/>
        <v>0</v>
      </c>
      <c r="K383" s="191">
        <f t="shared" ref="K383:AD383" si="831">SUM(K384:K388)</f>
        <v>0</v>
      </c>
      <c r="L383" s="191">
        <f t="shared" si="831"/>
        <v>0</v>
      </c>
      <c r="M383" s="191">
        <f t="shared" si="831"/>
        <v>0</v>
      </c>
      <c r="N383" s="191">
        <f t="shared" si="831"/>
        <v>0</v>
      </c>
      <c r="O383" s="191">
        <f t="shared" si="831"/>
        <v>0</v>
      </c>
      <c r="P383" s="191">
        <f t="shared" ref="P383:Q383" si="832">SUM(P384:P388)</f>
        <v>0</v>
      </c>
      <c r="Q383" s="191">
        <f t="shared" si="832"/>
        <v>0</v>
      </c>
      <c r="R383" s="191">
        <f t="shared" si="831"/>
        <v>0</v>
      </c>
      <c r="S383" s="191">
        <f t="shared" si="831"/>
        <v>0</v>
      </c>
      <c r="T383" s="191">
        <f t="shared" ref="T383" si="833">SUM(T384:T388)</f>
        <v>0</v>
      </c>
      <c r="U383" s="191">
        <f t="shared" si="831"/>
        <v>0</v>
      </c>
      <c r="V383" s="191">
        <f t="shared" si="831"/>
        <v>0</v>
      </c>
      <c r="W383" s="191">
        <f t="shared" ref="W383" si="834">SUM(W384:W388)</f>
        <v>0</v>
      </c>
      <c r="X383" s="191">
        <f t="shared" si="831"/>
        <v>0</v>
      </c>
      <c r="Y383" s="191">
        <f t="shared" ref="Y383:Z383" si="835">SUM(Y384:Y388)</f>
        <v>0</v>
      </c>
      <c r="Z383" s="191">
        <f t="shared" si="835"/>
        <v>0</v>
      </c>
      <c r="AA383" s="191">
        <f t="shared" si="831"/>
        <v>0</v>
      </c>
      <c r="AB383" s="191">
        <f t="shared" si="831"/>
        <v>0</v>
      </c>
      <c r="AC383" s="191">
        <f t="shared" si="831"/>
        <v>0</v>
      </c>
      <c r="AD383" s="191">
        <f t="shared" si="831"/>
        <v>0</v>
      </c>
      <c r="AE383" s="191">
        <f t="shared" si="628"/>
        <v>0</v>
      </c>
      <c r="AF383" s="191">
        <f>SUM(AF384:AF388)</f>
        <v>0</v>
      </c>
      <c r="AG383" s="191">
        <f>SUM(AG384:AG388)</f>
        <v>0</v>
      </c>
      <c r="AH383" s="191">
        <f>SUM(AH384:AH388)</f>
        <v>0</v>
      </c>
      <c r="AI383" s="191">
        <f t="shared" si="629"/>
        <v>0</v>
      </c>
      <c r="AJ383" s="191">
        <f>SUM(AJ384:AJ388)</f>
        <v>0</v>
      </c>
      <c r="AK383" s="191">
        <f>SUM(AK384:AK388)</f>
        <v>0</v>
      </c>
      <c r="AL383" s="191">
        <f>SUM(AL384:AL388)</f>
        <v>0</v>
      </c>
      <c r="AM383" s="191">
        <f t="shared" si="630"/>
        <v>0</v>
      </c>
      <c r="AN383" s="191">
        <f>SUM(AN384:AN388)</f>
        <v>0</v>
      </c>
      <c r="AO383" s="191">
        <f>SUM(AO384:AO388)</f>
        <v>0</v>
      </c>
      <c r="AP383" s="191">
        <f>SUM(AP384:AP388)</f>
        <v>0</v>
      </c>
      <c r="AQ383" s="191">
        <f t="shared" si="631"/>
        <v>0</v>
      </c>
      <c r="AR383" s="191">
        <f t="shared" si="632"/>
        <v>0</v>
      </c>
    </row>
    <row r="384" spans="2:44" x14ac:dyDescent="0.25">
      <c r="B384" s="180" t="s">
        <v>341</v>
      </c>
      <c r="C384" s="181" t="s">
        <v>209</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830"/>
        <v>0</v>
      </c>
      <c r="G384" s="182"/>
      <c r="H384" s="182">
        <f t="shared" si="623"/>
        <v>0</v>
      </c>
      <c r="I384" s="182"/>
      <c r="J384" s="182">
        <f t="shared" si="624"/>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628"/>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629"/>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630"/>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631"/>
        <v>0</v>
      </c>
      <c r="AR384" s="182">
        <f t="shared" si="632"/>
        <v>0</v>
      </c>
    </row>
    <row r="385" spans="1:44" x14ac:dyDescent="0.25">
      <c r="B385" s="180" t="s">
        <v>1046</v>
      </c>
      <c r="C385" s="181" t="s">
        <v>1047</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2">
        <f t="shared" si="830"/>
        <v>0</v>
      </c>
      <c r="G385" s="182"/>
      <c r="H385" s="182">
        <f t="shared" si="623"/>
        <v>0</v>
      </c>
      <c r="I385" s="182"/>
      <c r="J385" s="182">
        <f t="shared" si="624"/>
        <v>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2">
        <f t="shared" si="628"/>
        <v>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629"/>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630"/>
        <v>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631"/>
        <v>0</v>
      </c>
      <c r="AR385" s="182">
        <f t="shared" si="632"/>
        <v>0</v>
      </c>
    </row>
    <row r="386" spans="1:44" x14ac:dyDescent="0.25">
      <c r="B386" s="180" t="s">
        <v>1048</v>
      </c>
      <c r="C386" s="181" t="s">
        <v>1049</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836">D386+E386</f>
        <v>0</v>
      </c>
      <c r="G386" s="182"/>
      <c r="H386" s="182">
        <f t="shared" ref="H386" si="837">F386-G386</f>
        <v>0</v>
      </c>
      <c r="I386" s="182"/>
      <c r="J386" s="182">
        <f t="shared" ref="J386" si="838">F386-I386</f>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ref="AE386" si="839">AB386+AC386+AD386</f>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ref="AI386" si="840">AF386+AG386+AH386</f>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ref="AM386" si="841">AJ386+AK386+AL386</f>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ref="AQ386" si="842">AN386+AO386+AP386</f>
        <v>0</v>
      </c>
      <c r="AR386" s="182">
        <f t="shared" ref="AR386" si="843">AE386+AI386+AM386+AQ386</f>
        <v>0</v>
      </c>
    </row>
    <row r="387" spans="1:44" x14ac:dyDescent="0.25">
      <c r="A387" s="110"/>
      <c r="B387" s="180" t="s">
        <v>1050</v>
      </c>
      <c r="C387" s="181" t="s">
        <v>1372</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44">D387+E387</f>
        <v>0</v>
      </c>
      <c r="G387" s="182"/>
      <c r="H387" s="182">
        <f t="shared" ref="H387" si="845">F387-G387</f>
        <v>0</v>
      </c>
      <c r="I387" s="182"/>
      <c r="J387" s="182">
        <f t="shared" ref="J387" si="846">F387-I387</f>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ref="AE387" si="847">AB387+AC387+AD387</f>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ref="AI387" si="848">AF387+AG387+AH387</f>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ref="AM387" si="849">AJ387+AK387+AL387</f>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ref="AQ387" si="850">AN387+AO387+AP387</f>
        <v>0</v>
      </c>
      <c r="AR387" s="182">
        <f t="shared" ref="AR387" si="851">AE387+AI387+AM387+AQ387</f>
        <v>0</v>
      </c>
    </row>
    <row r="388" spans="1:44" x14ac:dyDescent="0.25">
      <c r="A388" s="110"/>
      <c r="B388" s="180" t="s">
        <v>1052</v>
      </c>
      <c r="C388" s="181" t="s">
        <v>1051</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830"/>
        <v>0</v>
      </c>
      <c r="G388" s="182"/>
      <c r="H388" s="182">
        <f t="shared" si="623"/>
        <v>0</v>
      </c>
      <c r="I388" s="182"/>
      <c r="J388" s="182">
        <f t="shared" si="624"/>
        <v>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628"/>
        <v>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629"/>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630"/>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631"/>
        <v>0</v>
      </c>
      <c r="AR388" s="182">
        <f t="shared" si="632"/>
        <v>0</v>
      </c>
    </row>
    <row r="389" spans="1:44" x14ac:dyDescent="0.25">
      <c r="B389" s="189" t="s">
        <v>342</v>
      </c>
      <c r="C389" s="190" t="s">
        <v>210</v>
      </c>
      <c r="D389" s="191">
        <f>SUM(D390:D396)</f>
        <v>0</v>
      </c>
      <c r="E389" s="191">
        <f>SUM(E390:E396)</f>
        <v>0</v>
      </c>
      <c r="F389" s="191">
        <f t="shared" si="830"/>
        <v>0</v>
      </c>
      <c r="G389" s="191">
        <f>SUM(G390:G396)</f>
        <v>0</v>
      </c>
      <c r="H389" s="191">
        <f t="shared" si="623"/>
        <v>0</v>
      </c>
      <c r="I389" s="191">
        <f>SUM(I390:I396)</f>
        <v>0</v>
      </c>
      <c r="J389" s="191">
        <f t="shared" si="624"/>
        <v>0</v>
      </c>
      <c r="K389" s="191">
        <f t="shared" ref="K389:AD389" si="852">SUM(K390:K396)</f>
        <v>0</v>
      </c>
      <c r="L389" s="191">
        <f t="shared" si="852"/>
        <v>0</v>
      </c>
      <c r="M389" s="191">
        <f t="shared" si="852"/>
        <v>0</v>
      </c>
      <c r="N389" s="191">
        <f t="shared" si="852"/>
        <v>0</v>
      </c>
      <c r="O389" s="191">
        <f t="shared" si="852"/>
        <v>0</v>
      </c>
      <c r="P389" s="191">
        <f t="shared" si="852"/>
        <v>0</v>
      </c>
      <c r="Q389" s="191">
        <f t="shared" si="852"/>
        <v>0</v>
      </c>
      <c r="R389" s="191">
        <f t="shared" si="852"/>
        <v>0</v>
      </c>
      <c r="S389" s="191">
        <f t="shared" si="852"/>
        <v>0</v>
      </c>
      <c r="T389" s="191">
        <f t="shared" ref="T389" si="853">SUM(T390:T396)</f>
        <v>0</v>
      </c>
      <c r="U389" s="191">
        <f t="shared" si="852"/>
        <v>0</v>
      </c>
      <c r="V389" s="191">
        <f t="shared" si="852"/>
        <v>0</v>
      </c>
      <c r="W389" s="191">
        <f t="shared" si="852"/>
        <v>0</v>
      </c>
      <c r="X389" s="191">
        <f t="shared" si="852"/>
        <v>0</v>
      </c>
      <c r="Y389" s="191">
        <f t="shared" ref="Y389:Z389" si="854">SUM(Y390:Y396)</f>
        <v>0</v>
      </c>
      <c r="Z389" s="191">
        <f t="shared" si="854"/>
        <v>0</v>
      </c>
      <c r="AA389" s="191">
        <f t="shared" si="852"/>
        <v>0</v>
      </c>
      <c r="AB389" s="191">
        <f t="shared" si="852"/>
        <v>0</v>
      </c>
      <c r="AC389" s="191">
        <f t="shared" si="852"/>
        <v>0</v>
      </c>
      <c r="AD389" s="191">
        <f t="shared" si="852"/>
        <v>0</v>
      </c>
      <c r="AE389" s="191">
        <f t="shared" si="628"/>
        <v>0</v>
      </c>
      <c r="AF389" s="191">
        <f>SUM(AF390:AF396)</f>
        <v>0</v>
      </c>
      <c r="AG389" s="191">
        <f>SUM(AG390:AG396)</f>
        <v>0</v>
      </c>
      <c r="AH389" s="191">
        <f>SUM(AH390:AH396)</f>
        <v>0</v>
      </c>
      <c r="AI389" s="191">
        <f t="shared" si="629"/>
        <v>0</v>
      </c>
      <c r="AJ389" s="191">
        <f>SUM(AJ390:AJ396)</f>
        <v>0</v>
      </c>
      <c r="AK389" s="191">
        <f>SUM(AK390:AK396)</f>
        <v>0</v>
      </c>
      <c r="AL389" s="191">
        <f>SUM(AL390:AL396)</f>
        <v>0</v>
      </c>
      <c r="AM389" s="191">
        <f t="shared" si="630"/>
        <v>0</v>
      </c>
      <c r="AN389" s="191">
        <f>SUM(AN390:AN396)</f>
        <v>0</v>
      </c>
      <c r="AO389" s="191">
        <f>SUM(AO390:AO396)</f>
        <v>0</v>
      </c>
      <c r="AP389" s="191">
        <f>SUM(AP390:AP396)</f>
        <v>0</v>
      </c>
      <c r="AQ389" s="191">
        <f t="shared" si="631"/>
        <v>0</v>
      </c>
      <c r="AR389" s="191">
        <f t="shared" si="632"/>
        <v>0</v>
      </c>
    </row>
    <row r="390" spans="1:44" x14ac:dyDescent="0.25">
      <c r="B390" s="180" t="s">
        <v>343</v>
      </c>
      <c r="C390" s="181" t="s">
        <v>211</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830"/>
        <v>0</v>
      </c>
      <c r="G390" s="182"/>
      <c r="H390" s="182">
        <f t="shared" si="623"/>
        <v>0</v>
      </c>
      <c r="I390" s="182"/>
      <c r="J390" s="182">
        <f t="shared" si="624"/>
        <v>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628"/>
        <v>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629"/>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630"/>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631"/>
        <v>0</v>
      </c>
      <c r="AR390" s="182">
        <f t="shared" si="632"/>
        <v>0</v>
      </c>
    </row>
    <row r="391" spans="1:44" x14ac:dyDescent="0.25">
      <c r="B391" s="180" t="s">
        <v>1053</v>
      </c>
      <c r="C391" s="181" t="s">
        <v>1054</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55">D391+E391</f>
        <v>0</v>
      </c>
      <c r="G391" s="182"/>
      <c r="H391" s="182">
        <f t="shared" ref="H391:H394" si="856">F391-G391</f>
        <v>0</v>
      </c>
      <c r="I391" s="182"/>
      <c r="J391" s="182">
        <f t="shared" ref="J391:J394" si="857">F391-I391</f>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ref="AE391:AE394" si="858">AB391+AC391+AD391</f>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ref="AI391:AI394" si="859">AF391+AG391+AH391</f>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ref="AM391:AM394" si="860">AJ391+AK391+AL391</f>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ref="AQ391:AQ394" si="861">AN391+AO391+AP391</f>
        <v>0</v>
      </c>
      <c r="AR391" s="182">
        <f t="shared" ref="AR391:AR394" si="862">AE391+AI391+AM391+AQ391</f>
        <v>0</v>
      </c>
    </row>
    <row r="392" spans="1:44" x14ac:dyDescent="0.25">
      <c r="B392" s="180" t="s">
        <v>344</v>
      </c>
      <c r="C392" s="181" t="s">
        <v>212</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55"/>
        <v>0</v>
      </c>
      <c r="G392" s="182"/>
      <c r="H392" s="182">
        <f t="shared" si="856"/>
        <v>0</v>
      </c>
      <c r="I392" s="182"/>
      <c r="J392" s="182">
        <f t="shared" si="857"/>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858"/>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859"/>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860"/>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861"/>
        <v>0</v>
      </c>
      <c r="AR392" s="182">
        <f t="shared" si="862"/>
        <v>0</v>
      </c>
    </row>
    <row r="393" spans="1:44" x14ac:dyDescent="0.25">
      <c r="B393" s="180" t="s">
        <v>1055</v>
      </c>
      <c r="C393" s="181" t="s">
        <v>1056</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855"/>
        <v>0</v>
      </c>
      <c r="G393" s="182"/>
      <c r="H393" s="182">
        <f t="shared" si="856"/>
        <v>0</v>
      </c>
      <c r="I393" s="182"/>
      <c r="J393" s="182">
        <f t="shared" si="857"/>
        <v>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858"/>
        <v>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859"/>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2">
        <f t="shared" si="860"/>
        <v>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861"/>
        <v>0</v>
      </c>
      <c r="AR393" s="182">
        <f t="shared" si="862"/>
        <v>0</v>
      </c>
    </row>
    <row r="394" spans="1:44" x14ac:dyDescent="0.25">
      <c r="B394" s="180" t="s">
        <v>1057</v>
      </c>
      <c r="C394" s="181" t="s">
        <v>1058</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55"/>
        <v>0</v>
      </c>
      <c r="G394" s="182"/>
      <c r="H394" s="182">
        <f t="shared" si="856"/>
        <v>0</v>
      </c>
      <c r="I394" s="182"/>
      <c r="J394" s="182">
        <f t="shared" si="857"/>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858"/>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859"/>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860"/>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861"/>
        <v>0</v>
      </c>
      <c r="AR394" s="182">
        <f t="shared" si="862"/>
        <v>0</v>
      </c>
    </row>
    <row r="395" spans="1:44" x14ac:dyDescent="0.25">
      <c r="B395" s="180" t="s">
        <v>345</v>
      </c>
      <c r="C395" s="181" t="s">
        <v>213</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830"/>
        <v>0</v>
      </c>
      <c r="G395" s="182"/>
      <c r="H395" s="182">
        <f t="shared" si="623"/>
        <v>0</v>
      </c>
      <c r="I395" s="182"/>
      <c r="J395" s="182">
        <f t="shared" si="624"/>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628"/>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629"/>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630"/>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631"/>
        <v>0</v>
      </c>
      <c r="AR395" s="182">
        <f t="shared" si="632"/>
        <v>0</v>
      </c>
    </row>
    <row r="396" spans="1:44" x14ac:dyDescent="0.25">
      <c r="B396" s="180" t="s">
        <v>1059</v>
      </c>
      <c r="C396" s="181" t="s">
        <v>1060</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63">D396+E396</f>
        <v>0</v>
      </c>
      <c r="G396" s="182"/>
      <c r="H396" s="182">
        <f t="shared" ref="H396" si="864">F396-G396</f>
        <v>0</v>
      </c>
      <c r="I396" s="182"/>
      <c r="J396" s="182">
        <f t="shared" ref="J396" si="865">F396-I396</f>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ref="AE396" si="866">AB396+AC396+AD396</f>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ref="AI396" si="867">AF396+AG396+AH396</f>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ref="AM396" si="868">AJ396+AK396+AL396</f>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ref="AQ396" si="869">AN396+AO396+AP396</f>
        <v>0</v>
      </c>
      <c r="AR396" s="182">
        <f t="shared" ref="AR396" si="870">AE396+AI396+AM396+AQ396</f>
        <v>0</v>
      </c>
    </row>
    <row r="397" spans="1:44" x14ac:dyDescent="0.25">
      <c r="B397" s="177" t="s">
        <v>351</v>
      </c>
      <c r="C397" s="178" t="s">
        <v>219</v>
      </c>
      <c r="D397" s="179">
        <f>D398+D459+D467+D485+D489</f>
        <v>0</v>
      </c>
      <c r="E397" s="179">
        <f>E398+E459+E467+E485+E489</f>
        <v>0</v>
      </c>
      <c r="F397" s="179">
        <f t="shared" si="830"/>
        <v>0</v>
      </c>
      <c r="G397" s="179">
        <f>G398+G459+G467+G485+G489</f>
        <v>0</v>
      </c>
      <c r="H397" s="179">
        <f t="shared" si="623"/>
        <v>0</v>
      </c>
      <c r="I397" s="179">
        <f>I398+I459+I467+I485+I489</f>
        <v>0</v>
      </c>
      <c r="J397" s="179">
        <f t="shared" si="624"/>
        <v>0</v>
      </c>
      <c r="K397" s="179">
        <f t="shared" ref="K397:AD397" si="871">K398+K459+K467+K485+K489</f>
        <v>0</v>
      </c>
      <c r="L397" s="179">
        <f t="shared" si="871"/>
        <v>0</v>
      </c>
      <c r="M397" s="179">
        <f t="shared" si="871"/>
        <v>0</v>
      </c>
      <c r="N397" s="179">
        <f t="shared" si="871"/>
        <v>0</v>
      </c>
      <c r="O397" s="179">
        <f t="shared" si="871"/>
        <v>0</v>
      </c>
      <c r="P397" s="179">
        <f t="shared" si="871"/>
        <v>0</v>
      </c>
      <c r="Q397" s="179">
        <f t="shared" si="871"/>
        <v>0</v>
      </c>
      <c r="R397" s="179">
        <f t="shared" si="871"/>
        <v>0</v>
      </c>
      <c r="S397" s="179">
        <f t="shared" si="871"/>
        <v>0</v>
      </c>
      <c r="T397" s="179">
        <f t="shared" ref="T397" si="872">T398+T459+T467+T485+T489</f>
        <v>0</v>
      </c>
      <c r="U397" s="179">
        <f t="shared" si="871"/>
        <v>0</v>
      </c>
      <c r="V397" s="179">
        <f t="shared" si="871"/>
        <v>0</v>
      </c>
      <c r="W397" s="179">
        <f t="shared" si="871"/>
        <v>0</v>
      </c>
      <c r="X397" s="179">
        <f t="shared" si="871"/>
        <v>0</v>
      </c>
      <c r="Y397" s="179">
        <f t="shared" ref="Y397:Z397" si="873">Y398+Y459+Y467+Y485+Y489</f>
        <v>0</v>
      </c>
      <c r="Z397" s="179">
        <f t="shared" si="873"/>
        <v>0</v>
      </c>
      <c r="AA397" s="179">
        <f t="shared" si="871"/>
        <v>0</v>
      </c>
      <c r="AB397" s="179">
        <f t="shared" si="871"/>
        <v>0</v>
      </c>
      <c r="AC397" s="179">
        <f t="shared" si="871"/>
        <v>0</v>
      </c>
      <c r="AD397" s="179">
        <f t="shared" si="871"/>
        <v>0</v>
      </c>
      <c r="AE397" s="179">
        <f t="shared" si="628"/>
        <v>0</v>
      </c>
      <c r="AF397" s="179">
        <f>AF398+AF459+AF467+AF485+AF489</f>
        <v>0</v>
      </c>
      <c r="AG397" s="179">
        <f>AG398+AG459+AG467+AG485+AG489</f>
        <v>0</v>
      </c>
      <c r="AH397" s="179">
        <f>AH398+AH459+AH467+AH485+AH489</f>
        <v>0</v>
      </c>
      <c r="AI397" s="179">
        <f t="shared" si="629"/>
        <v>0</v>
      </c>
      <c r="AJ397" s="179">
        <f>AJ398+AJ459+AJ467+AJ485+AJ489</f>
        <v>0</v>
      </c>
      <c r="AK397" s="179">
        <f>AK398+AK459+AK467+AK485+AK489</f>
        <v>0</v>
      </c>
      <c r="AL397" s="179">
        <f>AL398+AL459+AL467+AL485+AL489</f>
        <v>0</v>
      </c>
      <c r="AM397" s="179">
        <f t="shared" si="630"/>
        <v>0</v>
      </c>
      <c r="AN397" s="179">
        <f>AN398+AN459+AN467+AN485+AN489</f>
        <v>0</v>
      </c>
      <c r="AO397" s="179">
        <f>AO398+AO459+AO467+AO485+AO489</f>
        <v>0</v>
      </c>
      <c r="AP397" s="179">
        <f>AP398+AP459+AP467+AP485+AP489</f>
        <v>0</v>
      </c>
      <c r="AQ397" s="179">
        <f t="shared" si="631"/>
        <v>0</v>
      </c>
      <c r="AR397" s="179">
        <f t="shared" si="632"/>
        <v>0</v>
      </c>
    </row>
    <row r="398" spans="1:44" x14ac:dyDescent="0.25">
      <c r="B398" s="189" t="s">
        <v>352</v>
      </c>
      <c r="C398" s="190" t="s">
        <v>220</v>
      </c>
      <c r="D398" s="191">
        <f>SUM(D399:D458)</f>
        <v>0</v>
      </c>
      <c r="E398" s="191">
        <f>SUM(E399:E458)</f>
        <v>0</v>
      </c>
      <c r="F398" s="191">
        <f t="shared" si="830"/>
        <v>0</v>
      </c>
      <c r="G398" s="191">
        <f t="shared" ref="G398:I398" si="874">SUM(G399:G458)</f>
        <v>0</v>
      </c>
      <c r="H398" s="191">
        <f t="shared" si="623"/>
        <v>0</v>
      </c>
      <c r="I398" s="191">
        <f t="shared" si="874"/>
        <v>0</v>
      </c>
      <c r="J398" s="191">
        <f t="shared" si="624"/>
        <v>0</v>
      </c>
      <c r="K398" s="191">
        <f t="shared" ref="K398:AP398" si="875">SUM(K399:K458)</f>
        <v>0</v>
      </c>
      <c r="L398" s="191">
        <f t="shared" si="875"/>
        <v>0</v>
      </c>
      <c r="M398" s="191">
        <f t="shared" si="875"/>
        <v>0</v>
      </c>
      <c r="N398" s="191">
        <f t="shared" si="875"/>
        <v>0</v>
      </c>
      <c r="O398" s="191">
        <f t="shared" si="875"/>
        <v>0</v>
      </c>
      <c r="P398" s="191">
        <f t="shared" ref="P398:Q398" si="876">SUM(P399:P458)</f>
        <v>0</v>
      </c>
      <c r="Q398" s="191">
        <f t="shared" si="876"/>
        <v>0</v>
      </c>
      <c r="R398" s="191">
        <f t="shared" si="875"/>
        <v>0</v>
      </c>
      <c r="S398" s="191">
        <f t="shared" si="875"/>
        <v>0</v>
      </c>
      <c r="T398" s="191">
        <f t="shared" ref="T398" si="877">SUM(T399:T458)</f>
        <v>0</v>
      </c>
      <c r="U398" s="191">
        <f t="shared" si="875"/>
        <v>0</v>
      </c>
      <c r="V398" s="191">
        <f t="shared" si="875"/>
        <v>0</v>
      </c>
      <c r="W398" s="191">
        <f t="shared" ref="W398" si="878">SUM(W399:W458)</f>
        <v>0</v>
      </c>
      <c r="X398" s="191">
        <f t="shared" si="875"/>
        <v>0</v>
      </c>
      <c r="Y398" s="191">
        <f t="shared" ref="Y398:Z398" si="879">SUM(Y399:Y458)</f>
        <v>0</v>
      </c>
      <c r="Z398" s="191">
        <f t="shared" si="879"/>
        <v>0</v>
      </c>
      <c r="AA398" s="191">
        <f t="shared" si="875"/>
        <v>0</v>
      </c>
      <c r="AB398" s="191">
        <f t="shared" si="875"/>
        <v>0</v>
      </c>
      <c r="AC398" s="191">
        <f t="shared" si="875"/>
        <v>0</v>
      </c>
      <c r="AD398" s="191">
        <f t="shared" si="875"/>
        <v>0</v>
      </c>
      <c r="AE398" s="191">
        <f t="shared" si="628"/>
        <v>0</v>
      </c>
      <c r="AF398" s="191">
        <f t="shared" si="875"/>
        <v>0</v>
      </c>
      <c r="AG398" s="191">
        <f t="shared" si="875"/>
        <v>0</v>
      </c>
      <c r="AH398" s="191">
        <f t="shared" si="875"/>
        <v>0</v>
      </c>
      <c r="AI398" s="191">
        <f t="shared" si="629"/>
        <v>0</v>
      </c>
      <c r="AJ398" s="191">
        <f t="shared" si="875"/>
        <v>0</v>
      </c>
      <c r="AK398" s="191">
        <f t="shared" si="875"/>
        <v>0</v>
      </c>
      <c r="AL398" s="191">
        <f t="shared" si="875"/>
        <v>0</v>
      </c>
      <c r="AM398" s="191">
        <f t="shared" si="630"/>
        <v>0</v>
      </c>
      <c r="AN398" s="191">
        <f t="shared" si="875"/>
        <v>0</v>
      </c>
      <c r="AO398" s="191">
        <f t="shared" si="875"/>
        <v>0</v>
      </c>
      <c r="AP398" s="191">
        <f t="shared" si="875"/>
        <v>0</v>
      </c>
      <c r="AQ398" s="191">
        <f t="shared" si="631"/>
        <v>0</v>
      </c>
      <c r="AR398" s="191">
        <f t="shared" si="632"/>
        <v>0</v>
      </c>
    </row>
    <row r="399" spans="1:44" x14ac:dyDescent="0.25">
      <c r="B399" s="180" t="s">
        <v>353</v>
      </c>
      <c r="C399" s="181" t="s">
        <v>221</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830"/>
        <v>0</v>
      </c>
      <c r="G399" s="182"/>
      <c r="H399" s="182">
        <f t="shared" si="623"/>
        <v>0</v>
      </c>
      <c r="I399" s="182"/>
      <c r="J399" s="182">
        <f t="shared" si="624"/>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628"/>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629"/>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630"/>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631"/>
        <v>0</v>
      </c>
      <c r="AR399" s="182">
        <f t="shared" si="632"/>
        <v>0</v>
      </c>
    </row>
    <row r="400" spans="1:44" x14ac:dyDescent="0.25">
      <c r="B400" s="180" t="s">
        <v>1062</v>
      </c>
      <c r="C400" s="181" t="s">
        <v>1063</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830"/>
        <v>0</v>
      </c>
      <c r="G400" s="182"/>
      <c r="H400" s="182">
        <f t="shared" si="623"/>
        <v>0</v>
      </c>
      <c r="I400" s="182"/>
      <c r="J400" s="182">
        <f t="shared" si="624"/>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628"/>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629"/>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630"/>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631"/>
        <v>0</v>
      </c>
      <c r="AR400" s="182">
        <f t="shared" si="632"/>
        <v>0</v>
      </c>
    </row>
    <row r="401" spans="2:44" x14ac:dyDescent="0.25">
      <c r="B401" s="180" t="s">
        <v>1064</v>
      </c>
      <c r="C401" s="181" t="s">
        <v>1065</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830"/>
        <v>0</v>
      </c>
      <c r="G401" s="182"/>
      <c r="H401" s="182">
        <f t="shared" si="623"/>
        <v>0</v>
      </c>
      <c r="I401" s="182"/>
      <c r="J401" s="182">
        <f t="shared" si="624"/>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628"/>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629"/>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630"/>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631"/>
        <v>0</v>
      </c>
      <c r="AR401" s="182">
        <f t="shared" si="632"/>
        <v>0</v>
      </c>
    </row>
    <row r="402" spans="2:44" x14ac:dyDescent="0.25">
      <c r="B402" s="180" t="s">
        <v>354</v>
      </c>
      <c r="C402" s="181" t="s">
        <v>222</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80">D402+E402</f>
        <v>0</v>
      </c>
      <c r="G402" s="182"/>
      <c r="H402" s="182">
        <f t="shared" ref="H402:H453" si="881">F402-G402</f>
        <v>0</v>
      </c>
      <c r="I402" s="182"/>
      <c r="J402" s="182">
        <f t="shared" ref="J402:J453" si="882">F402-I402</f>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ref="AE402:AE453" si="883">AB402+AC402+AD402</f>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ref="AI402:AI453" si="884">AF402+AG402+AH402</f>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ref="AM402:AM453" si="885">AJ402+AK402+AL402</f>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ref="AQ402:AQ453" si="886">AN402+AO402+AP402</f>
        <v>0</v>
      </c>
      <c r="AR402" s="182">
        <f t="shared" ref="AR402:AR453" si="887">AE402+AI402+AM402+AQ402</f>
        <v>0</v>
      </c>
    </row>
    <row r="403" spans="2:44" x14ac:dyDescent="0.25">
      <c r="B403" s="180" t="s">
        <v>364</v>
      </c>
      <c r="C403" s="181" t="s">
        <v>231</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88">D403+E403</f>
        <v>0</v>
      </c>
      <c r="G403" s="182"/>
      <c r="H403" s="182">
        <f t="shared" ref="H403:H419" si="889">F403-G403</f>
        <v>0</v>
      </c>
      <c r="I403" s="182"/>
      <c r="J403" s="182">
        <f t="shared" ref="J403:J419" si="890">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891">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892">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893">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894">AN403+AO403+AP403</f>
        <v>0</v>
      </c>
      <c r="AR403" s="182">
        <f t="shared" ref="AR403:AR419" si="895">AE403+AI403+AM403+AQ403</f>
        <v>0</v>
      </c>
    </row>
    <row r="404" spans="2:44" x14ac:dyDescent="0.25">
      <c r="B404" s="180" t="s">
        <v>1066</v>
      </c>
      <c r="C404" s="181" t="s">
        <v>1067</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88"/>
        <v>0</v>
      </c>
      <c r="G404" s="182"/>
      <c r="H404" s="182">
        <f t="shared" si="889"/>
        <v>0</v>
      </c>
      <c r="I404" s="182"/>
      <c r="J404" s="182">
        <f t="shared" si="890"/>
        <v>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891"/>
        <v>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892"/>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893"/>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894"/>
        <v>0</v>
      </c>
      <c r="AR404" s="182">
        <f t="shared" si="895"/>
        <v>0</v>
      </c>
    </row>
    <row r="405" spans="2:44" x14ac:dyDescent="0.25">
      <c r="B405" s="180" t="s">
        <v>1068</v>
      </c>
      <c r="C405" s="181" t="s">
        <v>1069</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88"/>
        <v>0</v>
      </c>
      <c r="G405" s="182"/>
      <c r="H405" s="182">
        <f t="shared" si="889"/>
        <v>0</v>
      </c>
      <c r="I405" s="182"/>
      <c r="J405" s="182">
        <f t="shared" si="890"/>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891"/>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892"/>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893"/>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894"/>
        <v>0</v>
      </c>
      <c r="AR405" s="182">
        <f t="shared" si="895"/>
        <v>0</v>
      </c>
    </row>
    <row r="406" spans="2:44" x14ac:dyDescent="0.25">
      <c r="B406" s="180" t="s">
        <v>1070</v>
      </c>
      <c r="C406" s="181" t="s">
        <v>1071</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88"/>
        <v>0</v>
      </c>
      <c r="G406" s="182"/>
      <c r="H406" s="182">
        <f t="shared" si="889"/>
        <v>0</v>
      </c>
      <c r="I406" s="182"/>
      <c r="J406" s="182">
        <f t="shared" si="890"/>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891"/>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892"/>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893"/>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894"/>
        <v>0</v>
      </c>
      <c r="AR406" s="182">
        <f t="shared" si="895"/>
        <v>0</v>
      </c>
    </row>
    <row r="407" spans="2:44" x14ac:dyDescent="0.25">
      <c r="B407" s="180" t="s">
        <v>1072</v>
      </c>
      <c r="C407" s="181" t="s">
        <v>1073</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88"/>
        <v>0</v>
      </c>
      <c r="G407" s="182"/>
      <c r="H407" s="182">
        <f t="shared" si="889"/>
        <v>0</v>
      </c>
      <c r="I407" s="182"/>
      <c r="J407" s="182">
        <f t="shared" si="890"/>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891"/>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892"/>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893"/>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894"/>
        <v>0</v>
      </c>
      <c r="AR407" s="182">
        <f t="shared" si="895"/>
        <v>0</v>
      </c>
    </row>
    <row r="408" spans="2:44" x14ac:dyDescent="0.25">
      <c r="B408" s="180" t="s">
        <v>1074</v>
      </c>
      <c r="C408" s="181" t="s">
        <v>1075</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88"/>
        <v>0</v>
      </c>
      <c r="G408" s="182"/>
      <c r="H408" s="182">
        <f t="shared" si="889"/>
        <v>0</v>
      </c>
      <c r="I408" s="182"/>
      <c r="J408" s="182">
        <f t="shared" si="890"/>
        <v>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891"/>
        <v>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892"/>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2">
        <f t="shared" si="893"/>
        <v>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894"/>
        <v>0</v>
      </c>
      <c r="AR408" s="182">
        <f t="shared" si="895"/>
        <v>0</v>
      </c>
    </row>
    <row r="409" spans="2:44" x14ac:dyDescent="0.25">
      <c r="B409" s="180" t="s">
        <v>1076</v>
      </c>
      <c r="C409" s="181" t="s">
        <v>1077</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88"/>
        <v>0</v>
      </c>
      <c r="G409" s="182"/>
      <c r="H409" s="182">
        <f t="shared" si="889"/>
        <v>0</v>
      </c>
      <c r="I409" s="182"/>
      <c r="J409" s="182">
        <f t="shared" si="890"/>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891"/>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892"/>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893"/>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894"/>
        <v>0</v>
      </c>
      <c r="AR409" s="182">
        <f t="shared" si="895"/>
        <v>0</v>
      </c>
    </row>
    <row r="410" spans="2:44" x14ac:dyDescent="0.25">
      <c r="B410" s="180" t="s">
        <v>1078</v>
      </c>
      <c r="C410" s="181" t="s">
        <v>1079</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88"/>
        <v>0</v>
      </c>
      <c r="G410" s="182"/>
      <c r="H410" s="182">
        <f t="shared" si="889"/>
        <v>0</v>
      </c>
      <c r="I410" s="182"/>
      <c r="J410" s="182">
        <f t="shared" si="890"/>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891"/>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892"/>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893"/>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894"/>
        <v>0</v>
      </c>
      <c r="AR410" s="182">
        <f t="shared" si="895"/>
        <v>0</v>
      </c>
    </row>
    <row r="411" spans="2:44" x14ac:dyDescent="0.25">
      <c r="B411" s="180" t="s">
        <v>1080</v>
      </c>
      <c r="C411" s="181" t="s">
        <v>1081</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88"/>
        <v>0</v>
      </c>
      <c r="G411" s="182"/>
      <c r="H411" s="182">
        <f t="shared" si="889"/>
        <v>0</v>
      </c>
      <c r="I411" s="182"/>
      <c r="J411" s="182">
        <f t="shared" si="890"/>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891"/>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892"/>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893"/>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894"/>
        <v>0</v>
      </c>
      <c r="AR411" s="182">
        <f t="shared" si="895"/>
        <v>0</v>
      </c>
    </row>
    <row r="412" spans="2:44" x14ac:dyDescent="0.25">
      <c r="B412" s="180" t="s">
        <v>1082</v>
      </c>
      <c r="C412" s="181" t="s">
        <v>1083</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88"/>
        <v>0</v>
      </c>
      <c r="G412" s="182"/>
      <c r="H412" s="182">
        <f t="shared" si="889"/>
        <v>0</v>
      </c>
      <c r="I412" s="182"/>
      <c r="J412" s="182">
        <f t="shared" si="890"/>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891"/>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892"/>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893"/>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894"/>
        <v>0</v>
      </c>
      <c r="AR412" s="182">
        <f t="shared" si="895"/>
        <v>0</v>
      </c>
    </row>
    <row r="413" spans="2:44" x14ac:dyDescent="0.25">
      <c r="B413" s="180" t="s">
        <v>1084</v>
      </c>
      <c r="C413" s="181" t="s">
        <v>1085</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88"/>
        <v>0</v>
      </c>
      <c r="G413" s="182"/>
      <c r="H413" s="182">
        <f t="shared" si="889"/>
        <v>0</v>
      </c>
      <c r="I413" s="182"/>
      <c r="J413" s="182">
        <f t="shared" si="890"/>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891"/>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892"/>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893"/>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894"/>
        <v>0</v>
      </c>
      <c r="AR413" s="182">
        <f t="shared" si="895"/>
        <v>0</v>
      </c>
    </row>
    <row r="414" spans="2:44" x14ac:dyDescent="0.25">
      <c r="B414" s="180" t="s">
        <v>1086</v>
      </c>
      <c r="C414" s="181" t="s">
        <v>1087</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88"/>
        <v>0</v>
      </c>
      <c r="G414" s="182"/>
      <c r="H414" s="182">
        <f t="shared" si="889"/>
        <v>0</v>
      </c>
      <c r="I414" s="182"/>
      <c r="J414" s="182">
        <f t="shared" si="890"/>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891"/>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892"/>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893"/>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894"/>
        <v>0</v>
      </c>
      <c r="AR414" s="182">
        <f t="shared" si="895"/>
        <v>0</v>
      </c>
    </row>
    <row r="415" spans="2:44" x14ac:dyDescent="0.25">
      <c r="B415" s="180" t="s">
        <v>1088</v>
      </c>
      <c r="C415" s="181" t="s">
        <v>1089</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88"/>
        <v>0</v>
      </c>
      <c r="G415" s="182"/>
      <c r="H415" s="182">
        <f t="shared" si="889"/>
        <v>0</v>
      </c>
      <c r="I415" s="182"/>
      <c r="J415" s="182">
        <f t="shared" si="890"/>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891"/>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892"/>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893"/>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894"/>
        <v>0</v>
      </c>
      <c r="AR415" s="182">
        <f t="shared" si="895"/>
        <v>0</v>
      </c>
    </row>
    <row r="416" spans="2:44" x14ac:dyDescent="0.25">
      <c r="B416" s="180" t="s">
        <v>1090</v>
      </c>
      <c r="C416" s="181" t="s">
        <v>1091</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88"/>
        <v>0</v>
      </c>
      <c r="G416" s="182"/>
      <c r="H416" s="182">
        <f t="shared" si="889"/>
        <v>0</v>
      </c>
      <c r="I416" s="182"/>
      <c r="J416" s="182">
        <f t="shared" si="890"/>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891"/>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892"/>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893"/>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894"/>
        <v>0</v>
      </c>
      <c r="AR416" s="182">
        <f t="shared" si="895"/>
        <v>0</v>
      </c>
    </row>
    <row r="417" spans="2:44" x14ac:dyDescent="0.25">
      <c r="B417" s="180" t="s">
        <v>1092</v>
      </c>
      <c r="C417" s="181" t="s">
        <v>1093</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88"/>
        <v>0</v>
      </c>
      <c r="G417" s="182"/>
      <c r="H417" s="182">
        <f t="shared" si="889"/>
        <v>0</v>
      </c>
      <c r="I417" s="182"/>
      <c r="J417" s="182">
        <f t="shared" si="890"/>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891"/>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892"/>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893"/>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894"/>
        <v>0</v>
      </c>
      <c r="AR417" s="182">
        <f t="shared" si="895"/>
        <v>0</v>
      </c>
    </row>
    <row r="418" spans="2:44" x14ac:dyDescent="0.25">
      <c r="B418" s="180" t="s">
        <v>1094</v>
      </c>
      <c r="C418" s="181" t="s">
        <v>1095</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88"/>
        <v>0</v>
      </c>
      <c r="G418" s="182"/>
      <c r="H418" s="182">
        <f t="shared" si="889"/>
        <v>0</v>
      </c>
      <c r="I418" s="182"/>
      <c r="J418" s="182">
        <f t="shared" si="890"/>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891"/>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892"/>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893"/>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894"/>
        <v>0</v>
      </c>
      <c r="AR418" s="182">
        <f t="shared" si="895"/>
        <v>0</v>
      </c>
    </row>
    <row r="419" spans="2:44" x14ac:dyDescent="0.25">
      <c r="B419" s="180" t="s">
        <v>1096</v>
      </c>
      <c r="C419" s="181" t="s">
        <v>1097</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88"/>
        <v>0</v>
      </c>
      <c r="G419" s="182"/>
      <c r="H419" s="182">
        <f t="shared" si="889"/>
        <v>0</v>
      </c>
      <c r="I419" s="182"/>
      <c r="J419" s="182">
        <f t="shared" si="890"/>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891"/>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892"/>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893"/>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894"/>
        <v>0</v>
      </c>
      <c r="AR419" s="182">
        <f t="shared" si="895"/>
        <v>0</v>
      </c>
    </row>
    <row r="420" spans="2:44" x14ac:dyDescent="0.25">
      <c r="B420" s="180" t="s">
        <v>1098</v>
      </c>
      <c r="C420" s="181" t="s">
        <v>1099</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96">D420+E420</f>
        <v>0</v>
      </c>
      <c r="G420" s="182"/>
      <c r="H420" s="182">
        <f t="shared" ref="H420:H428" si="897">F420-G420</f>
        <v>0</v>
      </c>
      <c r="I420" s="182"/>
      <c r="J420" s="182">
        <f t="shared" ref="J420:J428" si="898">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899">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900">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901">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902">AN420+AO420+AP420</f>
        <v>0</v>
      </c>
      <c r="AR420" s="182">
        <f t="shared" ref="AR420:AR428" si="903">AE420+AI420+AM420+AQ420</f>
        <v>0</v>
      </c>
    </row>
    <row r="421" spans="2:44" x14ac:dyDescent="0.25">
      <c r="B421" s="180" t="s">
        <v>1100</v>
      </c>
      <c r="C421" s="181" t="s">
        <v>1101</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96"/>
        <v>0</v>
      </c>
      <c r="G421" s="182"/>
      <c r="H421" s="182">
        <f t="shared" si="897"/>
        <v>0</v>
      </c>
      <c r="I421" s="182"/>
      <c r="J421" s="182">
        <f t="shared" si="898"/>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899"/>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900"/>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901"/>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902"/>
        <v>0</v>
      </c>
      <c r="AR421" s="182">
        <f t="shared" si="903"/>
        <v>0</v>
      </c>
    </row>
    <row r="422" spans="2:44" x14ac:dyDescent="0.25">
      <c r="B422" s="180" t="s">
        <v>1102</v>
      </c>
      <c r="C422" s="181" t="s">
        <v>1103</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96"/>
        <v>0</v>
      </c>
      <c r="G422" s="182"/>
      <c r="H422" s="182">
        <f t="shared" si="897"/>
        <v>0</v>
      </c>
      <c r="I422" s="182"/>
      <c r="J422" s="182">
        <f t="shared" si="898"/>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899"/>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900"/>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901"/>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902"/>
        <v>0</v>
      </c>
      <c r="AR422" s="182">
        <f t="shared" si="903"/>
        <v>0</v>
      </c>
    </row>
    <row r="423" spans="2:44" x14ac:dyDescent="0.25">
      <c r="B423" s="180" t="s">
        <v>1104</v>
      </c>
      <c r="C423" s="181" t="s">
        <v>1105</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96"/>
        <v>0</v>
      </c>
      <c r="G423" s="182"/>
      <c r="H423" s="182">
        <f t="shared" si="897"/>
        <v>0</v>
      </c>
      <c r="I423" s="182"/>
      <c r="J423" s="182">
        <f t="shared" si="898"/>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899"/>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900"/>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901"/>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902"/>
        <v>0</v>
      </c>
      <c r="AR423" s="182">
        <f t="shared" si="903"/>
        <v>0</v>
      </c>
    </row>
    <row r="424" spans="2:44" x14ac:dyDescent="0.25">
      <c r="B424" s="180" t="s">
        <v>1106</v>
      </c>
      <c r="C424" s="181" t="s">
        <v>1107</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96"/>
        <v>0</v>
      </c>
      <c r="G424" s="182"/>
      <c r="H424" s="182">
        <f t="shared" si="897"/>
        <v>0</v>
      </c>
      <c r="I424" s="182"/>
      <c r="J424" s="182">
        <f t="shared" si="898"/>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899"/>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900"/>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901"/>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902"/>
        <v>0</v>
      </c>
      <c r="AR424" s="182">
        <f t="shared" si="903"/>
        <v>0</v>
      </c>
    </row>
    <row r="425" spans="2:44" x14ac:dyDescent="0.25">
      <c r="B425" s="180" t="s">
        <v>1108</v>
      </c>
      <c r="C425" s="181" t="s">
        <v>1109</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96"/>
        <v>0</v>
      </c>
      <c r="G425" s="182"/>
      <c r="H425" s="182">
        <f t="shared" si="897"/>
        <v>0</v>
      </c>
      <c r="I425" s="182"/>
      <c r="J425" s="182">
        <f t="shared" si="898"/>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899"/>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900"/>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901"/>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902"/>
        <v>0</v>
      </c>
      <c r="AR425" s="182">
        <f t="shared" si="903"/>
        <v>0</v>
      </c>
    </row>
    <row r="426" spans="2:44" x14ac:dyDescent="0.25">
      <c r="B426" s="180" t="s">
        <v>365</v>
      </c>
      <c r="C426" s="181" t="s">
        <v>1110</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96"/>
        <v>0</v>
      </c>
      <c r="G426" s="182"/>
      <c r="H426" s="182">
        <f t="shared" si="897"/>
        <v>0</v>
      </c>
      <c r="I426" s="182"/>
      <c r="J426" s="182">
        <f t="shared" si="898"/>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899"/>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900"/>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901"/>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902"/>
        <v>0</v>
      </c>
      <c r="AR426" s="182">
        <f t="shared" si="903"/>
        <v>0</v>
      </c>
    </row>
    <row r="427" spans="2:44" x14ac:dyDescent="0.25">
      <c r="B427" s="180" t="s">
        <v>1111</v>
      </c>
      <c r="C427" s="181" t="s">
        <v>1112</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96"/>
        <v>0</v>
      </c>
      <c r="G427" s="182"/>
      <c r="H427" s="182">
        <f t="shared" si="897"/>
        <v>0</v>
      </c>
      <c r="I427" s="182"/>
      <c r="J427" s="182">
        <f t="shared" si="898"/>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899"/>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900"/>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901"/>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902"/>
        <v>0</v>
      </c>
      <c r="AR427" s="182">
        <f t="shared" si="903"/>
        <v>0</v>
      </c>
    </row>
    <row r="428" spans="2:44" x14ac:dyDescent="0.25">
      <c r="B428" s="180" t="s">
        <v>1113</v>
      </c>
      <c r="C428" s="181" t="s">
        <v>1103</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96"/>
        <v>0</v>
      </c>
      <c r="G428" s="182"/>
      <c r="H428" s="182">
        <f t="shared" si="897"/>
        <v>0</v>
      </c>
      <c r="I428" s="182"/>
      <c r="J428" s="182">
        <f t="shared" si="898"/>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899"/>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900"/>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901"/>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902"/>
        <v>0</v>
      </c>
      <c r="AR428" s="182">
        <f t="shared" si="903"/>
        <v>0</v>
      </c>
    </row>
    <row r="429" spans="2:44" x14ac:dyDescent="0.25">
      <c r="B429" s="180" t="s">
        <v>1114</v>
      </c>
      <c r="C429" s="181" t="s">
        <v>1115</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904">D429+E429</f>
        <v>0</v>
      </c>
      <c r="G429" s="182"/>
      <c r="H429" s="182">
        <f t="shared" ref="H429:H444" si="905">F429-G429</f>
        <v>0</v>
      </c>
      <c r="I429" s="182"/>
      <c r="J429" s="182">
        <f t="shared" ref="J429:J444" si="906">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907">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2">
        <f t="shared" ref="AI429:AI444" si="908">AF429+AG429+AH429</f>
        <v>0</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909">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910">AN429+AO429+AP429</f>
        <v>0</v>
      </c>
      <c r="AR429" s="182">
        <f t="shared" ref="AR429:AR444" si="911">AE429+AI429+AM429+AQ429</f>
        <v>0</v>
      </c>
    </row>
    <row r="430" spans="2:44" x14ac:dyDescent="0.25">
      <c r="B430" s="180" t="s">
        <v>1116</v>
      </c>
      <c r="C430" s="181" t="s">
        <v>1117</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904"/>
        <v>0</v>
      </c>
      <c r="G430" s="182"/>
      <c r="H430" s="182">
        <f t="shared" si="905"/>
        <v>0</v>
      </c>
      <c r="I430" s="182"/>
      <c r="J430" s="182">
        <f t="shared" si="906"/>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907"/>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908"/>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909"/>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910"/>
        <v>0</v>
      </c>
      <c r="AR430" s="182">
        <f t="shared" si="911"/>
        <v>0</v>
      </c>
    </row>
    <row r="431" spans="2:44" x14ac:dyDescent="0.25">
      <c r="B431" s="180" t="s">
        <v>1118</v>
      </c>
      <c r="C431" s="181" t="s">
        <v>1119</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904"/>
        <v>0</v>
      </c>
      <c r="G431" s="182"/>
      <c r="H431" s="182">
        <f t="shared" si="905"/>
        <v>0</v>
      </c>
      <c r="I431" s="182"/>
      <c r="J431" s="182">
        <f t="shared" si="906"/>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907"/>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908"/>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909"/>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910"/>
        <v>0</v>
      </c>
      <c r="AR431" s="182">
        <f t="shared" si="911"/>
        <v>0</v>
      </c>
    </row>
    <row r="432" spans="2:44" x14ac:dyDescent="0.25">
      <c r="B432" s="180" t="s">
        <v>1120</v>
      </c>
      <c r="C432" s="181" t="s">
        <v>1121</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904"/>
        <v>0</v>
      </c>
      <c r="G432" s="182"/>
      <c r="H432" s="182">
        <f t="shared" si="905"/>
        <v>0</v>
      </c>
      <c r="I432" s="182"/>
      <c r="J432" s="182">
        <f t="shared" si="906"/>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907"/>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908"/>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909"/>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910"/>
        <v>0</v>
      </c>
      <c r="AR432" s="182">
        <f t="shared" si="911"/>
        <v>0</v>
      </c>
    </row>
    <row r="433" spans="2:44" x14ac:dyDescent="0.25">
      <c r="B433" s="180" t="s">
        <v>1122</v>
      </c>
      <c r="C433" s="181" t="s">
        <v>1123</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904"/>
        <v>0</v>
      </c>
      <c r="G433" s="182"/>
      <c r="H433" s="182">
        <f t="shared" si="905"/>
        <v>0</v>
      </c>
      <c r="I433" s="182"/>
      <c r="J433" s="182">
        <f t="shared" si="906"/>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907"/>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908"/>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909"/>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910"/>
        <v>0</v>
      </c>
      <c r="AR433" s="182">
        <f t="shared" si="911"/>
        <v>0</v>
      </c>
    </row>
    <row r="434" spans="2:44" x14ac:dyDescent="0.25">
      <c r="B434" s="180" t="s">
        <v>1124</v>
      </c>
      <c r="C434" s="181" t="s">
        <v>1125</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904"/>
        <v>0</v>
      </c>
      <c r="G434" s="182"/>
      <c r="H434" s="182">
        <f t="shared" si="905"/>
        <v>0</v>
      </c>
      <c r="I434" s="182"/>
      <c r="J434" s="182">
        <f t="shared" si="906"/>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907"/>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908"/>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909"/>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910"/>
        <v>0</v>
      </c>
      <c r="AR434" s="182">
        <f t="shared" si="911"/>
        <v>0</v>
      </c>
    </row>
    <row r="435" spans="2:44" x14ac:dyDescent="0.25">
      <c r="B435" s="180" t="s">
        <v>1126</v>
      </c>
      <c r="C435" s="181" t="s">
        <v>1127</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904"/>
        <v>0</v>
      </c>
      <c r="G435" s="182"/>
      <c r="H435" s="182">
        <f t="shared" si="905"/>
        <v>0</v>
      </c>
      <c r="I435" s="182"/>
      <c r="J435" s="182">
        <f t="shared" si="906"/>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907"/>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908"/>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909"/>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910"/>
        <v>0</v>
      </c>
      <c r="AR435" s="182">
        <f t="shared" si="911"/>
        <v>0</v>
      </c>
    </row>
    <row r="436" spans="2:44" x14ac:dyDescent="0.25">
      <c r="B436" s="180" t="s">
        <v>1128</v>
      </c>
      <c r="C436" s="181" t="s">
        <v>1129</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904"/>
        <v>0</v>
      </c>
      <c r="G436" s="182"/>
      <c r="H436" s="182">
        <f t="shared" si="905"/>
        <v>0</v>
      </c>
      <c r="I436" s="182"/>
      <c r="J436" s="182">
        <f t="shared" si="906"/>
        <v>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907"/>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2">
        <f t="shared" si="908"/>
        <v>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909"/>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910"/>
        <v>0</v>
      </c>
      <c r="AR436" s="182">
        <f t="shared" si="911"/>
        <v>0</v>
      </c>
    </row>
    <row r="437" spans="2:44" x14ac:dyDescent="0.25">
      <c r="B437" s="180" t="s">
        <v>1130</v>
      </c>
      <c r="C437" s="181" t="s">
        <v>1131</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904"/>
        <v>0</v>
      </c>
      <c r="G437" s="182"/>
      <c r="H437" s="182">
        <f t="shared" si="905"/>
        <v>0</v>
      </c>
      <c r="I437" s="182"/>
      <c r="J437" s="182">
        <f t="shared" si="906"/>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907"/>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908"/>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909"/>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910"/>
        <v>0</v>
      </c>
      <c r="AR437" s="182">
        <f t="shared" si="911"/>
        <v>0</v>
      </c>
    </row>
    <row r="438" spans="2:44" x14ac:dyDescent="0.25">
      <c r="B438" s="180" t="s">
        <v>1132</v>
      </c>
      <c r="C438" s="181" t="s">
        <v>1133</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904"/>
        <v>0</v>
      </c>
      <c r="G438" s="182"/>
      <c r="H438" s="182">
        <f t="shared" si="905"/>
        <v>0</v>
      </c>
      <c r="I438" s="182"/>
      <c r="J438" s="182">
        <f t="shared" si="906"/>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907"/>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908"/>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909"/>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910"/>
        <v>0</v>
      </c>
      <c r="AR438" s="182">
        <f t="shared" si="911"/>
        <v>0</v>
      </c>
    </row>
    <row r="439" spans="2:44" x14ac:dyDescent="0.25">
      <c r="B439" s="180" t="s">
        <v>1134</v>
      </c>
      <c r="C439" s="181" t="s">
        <v>1135</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904"/>
        <v>0</v>
      </c>
      <c r="G439" s="182"/>
      <c r="H439" s="182">
        <f t="shared" si="905"/>
        <v>0</v>
      </c>
      <c r="I439" s="182"/>
      <c r="J439" s="182">
        <f t="shared" si="906"/>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907"/>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908"/>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909"/>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910"/>
        <v>0</v>
      </c>
      <c r="AR439" s="182">
        <f t="shared" si="911"/>
        <v>0</v>
      </c>
    </row>
    <row r="440" spans="2:44" x14ac:dyDescent="0.25">
      <c r="B440" s="180" t="s">
        <v>1136</v>
      </c>
      <c r="C440" s="181" t="s">
        <v>1137</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904"/>
        <v>0</v>
      </c>
      <c r="G440" s="182"/>
      <c r="H440" s="182">
        <f t="shared" si="905"/>
        <v>0</v>
      </c>
      <c r="I440" s="182"/>
      <c r="J440" s="182">
        <f t="shared" si="906"/>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907"/>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908"/>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909"/>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910"/>
        <v>0</v>
      </c>
      <c r="AR440" s="182">
        <f t="shared" si="911"/>
        <v>0</v>
      </c>
    </row>
    <row r="441" spans="2:44" x14ac:dyDescent="0.25">
      <c r="B441" s="180" t="s">
        <v>1138</v>
      </c>
      <c r="C441" s="181" t="s">
        <v>1139</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904"/>
        <v>0</v>
      </c>
      <c r="G441" s="182"/>
      <c r="H441" s="182">
        <f t="shared" si="905"/>
        <v>0</v>
      </c>
      <c r="I441" s="182"/>
      <c r="J441" s="182">
        <f t="shared" si="906"/>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907"/>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908"/>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909"/>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910"/>
        <v>0</v>
      </c>
      <c r="AR441" s="182">
        <f t="shared" si="911"/>
        <v>0</v>
      </c>
    </row>
    <row r="442" spans="2:44" x14ac:dyDescent="0.25">
      <c r="B442" s="180" t="s">
        <v>1140</v>
      </c>
      <c r="C442" s="181" t="s">
        <v>1141</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904"/>
        <v>0</v>
      </c>
      <c r="G442" s="182"/>
      <c r="H442" s="182">
        <f t="shared" si="905"/>
        <v>0</v>
      </c>
      <c r="I442" s="182"/>
      <c r="J442" s="182">
        <f t="shared" si="906"/>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907"/>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908"/>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909"/>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910"/>
        <v>0</v>
      </c>
      <c r="AR442" s="182">
        <f t="shared" si="911"/>
        <v>0</v>
      </c>
    </row>
    <row r="443" spans="2:44" x14ac:dyDescent="0.25">
      <c r="B443" s="180" t="s">
        <v>1142</v>
      </c>
      <c r="C443" s="181" t="s">
        <v>1143</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904"/>
        <v>0</v>
      </c>
      <c r="G443" s="182"/>
      <c r="H443" s="182">
        <f t="shared" si="905"/>
        <v>0</v>
      </c>
      <c r="I443" s="182"/>
      <c r="J443" s="182">
        <f t="shared" si="906"/>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907"/>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908"/>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909"/>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910"/>
        <v>0</v>
      </c>
      <c r="AR443" s="182">
        <f t="shared" si="911"/>
        <v>0</v>
      </c>
    </row>
    <row r="444" spans="2:44" x14ac:dyDescent="0.25">
      <c r="B444" s="180" t="s">
        <v>1144</v>
      </c>
      <c r="C444" s="181" t="s">
        <v>1145</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904"/>
        <v>0</v>
      </c>
      <c r="G444" s="182"/>
      <c r="H444" s="182">
        <f t="shared" si="905"/>
        <v>0</v>
      </c>
      <c r="I444" s="182"/>
      <c r="J444" s="182">
        <f t="shared" si="906"/>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907"/>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908"/>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909"/>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910"/>
        <v>0</v>
      </c>
      <c r="AR444" s="182">
        <f t="shared" si="911"/>
        <v>0</v>
      </c>
    </row>
    <row r="445" spans="2:44" x14ac:dyDescent="0.25">
      <c r="B445" s="180" t="s">
        <v>1146</v>
      </c>
      <c r="C445" s="181" t="s">
        <v>1147</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AN445+AO445+AP445</f>
        <v>0</v>
      </c>
      <c r="AR445" s="182">
        <f>AE445+AI445+AM445+AQ445</f>
        <v>0</v>
      </c>
    </row>
    <row r="446" spans="2:44" x14ac:dyDescent="0.25">
      <c r="B446" s="180" t="s">
        <v>1148</v>
      </c>
      <c r="C446" s="181" t="s">
        <v>1149</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AB446+AC446+AD446</f>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AF446+AG446+AH446</f>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AJ446+AK446+AL446</f>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AN446+AO446+AP446</f>
        <v>0</v>
      </c>
      <c r="AR446" s="182">
        <f>AE446+AI446+AM446+AQ446</f>
        <v>0</v>
      </c>
    </row>
    <row r="447" spans="2:44" x14ac:dyDescent="0.25">
      <c r="B447" s="180" t="s">
        <v>1150</v>
      </c>
      <c r="C447" s="181" t="s">
        <v>1151</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AB447+AC447+AD447</f>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AF447+AG447+AH447</f>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AJ447+AK447+AL447</f>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AN447+AO447+AP447</f>
        <v>0</v>
      </c>
      <c r="AR447" s="182">
        <f>AE447+AI447+AM447+AQ447</f>
        <v>0</v>
      </c>
    </row>
    <row r="448" spans="2:44" x14ac:dyDescent="0.25">
      <c r="B448" s="180" t="s">
        <v>1152</v>
      </c>
      <c r="C448" s="181" t="s">
        <v>1153</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AB448+AC448+AD448</f>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AF448+AG448+AH448</f>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AJ448+AK448+AL448</f>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AN448+AO448+AP448</f>
        <v>0</v>
      </c>
      <c r="AR448" s="182">
        <f>AE448+AI448+AM448+AQ448</f>
        <v>0</v>
      </c>
    </row>
    <row r="449" spans="2:44" x14ac:dyDescent="0.25">
      <c r="B449" s="180" t="s">
        <v>1154</v>
      </c>
      <c r="C449" s="181" t="s">
        <v>1155</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912">D449+E449</f>
        <v>0</v>
      </c>
      <c r="G449" s="182"/>
      <c r="H449" s="182">
        <f t="shared" ref="H449:H452" si="913">F449-G449</f>
        <v>0</v>
      </c>
      <c r="I449" s="182"/>
      <c r="J449" s="182">
        <f t="shared" ref="J449:J452" si="914">F449-I449</f>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ref="AE449:AE452" si="915">AB449+AC449+AD449</f>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ref="AI449:AI452" si="916">AF449+AG449+AH449</f>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ref="AM449:AM452" si="917">AJ449+AK449+AL449</f>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ref="AQ449:AQ452" si="918">AN449+AO449+AP449</f>
        <v>0</v>
      </c>
      <c r="AR449" s="182">
        <f t="shared" ref="AR449:AR452" si="919">AE449+AI449+AM449+AQ449</f>
        <v>0</v>
      </c>
    </row>
    <row r="450" spans="2:44" x14ac:dyDescent="0.25">
      <c r="B450" s="180" t="s">
        <v>1156</v>
      </c>
      <c r="C450" s="181" t="s">
        <v>1157</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912"/>
        <v>0</v>
      </c>
      <c r="G450" s="182"/>
      <c r="H450" s="182">
        <f t="shared" si="913"/>
        <v>0</v>
      </c>
      <c r="I450" s="182"/>
      <c r="J450" s="182">
        <f t="shared" si="914"/>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915"/>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916"/>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917"/>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918"/>
        <v>0</v>
      </c>
      <c r="AR450" s="182">
        <f t="shared" si="919"/>
        <v>0</v>
      </c>
    </row>
    <row r="451" spans="2:44" x14ac:dyDescent="0.25">
      <c r="B451" s="180" t="s">
        <v>1158</v>
      </c>
      <c r="C451" s="181" t="s">
        <v>1159</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912"/>
        <v>0</v>
      </c>
      <c r="G451" s="182"/>
      <c r="H451" s="182">
        <f t="shared" si="913"/>
        <v>0</v>
      </c>
      <c r="I451" s="182"/>
      <c r="J451" s="182">
        <f t="shared" si="914"/>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915"/>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916"/>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917"/>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918"/>
        <v>0</v>
      </c>
      <c r="AR451" s="182">
        <f t="shared" si="919"/>
        <v>0</v>
      </c>
    </row>
    <row r="452" spans="2:44" x14ac:dyDescent="0.25">
      <c r="B452" s="180" t="s">
        <v>1160</v>
      </c>
      <c r="C452" s="181" t="s">
        <v>1161</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912"/>
        <v>0</v>
      </c>
      <c r="G452" s="182"/>
      <c r="H452" s="182">
        <f t="shared" si="913"/>
        <v>0</v>
      </c>
      <c r="I452" s="182"/>
      <c r="J452" s="182">
        <f t="shared" si="914"/>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915"/>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916"/>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917"/>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918"/>
        <v>0</v>
      </c>
      <c r="AR452" s="182">
        <f t="shared" si="919"/>
        <v>0</v>
      </c>
    </row>
    <row r="453" spans="2:44" x14ac:dyDescent="0.25">
      <c r="B453" s="180" t="s">
        <v>355</v>
      </c>
      <c r="C453" s="181" t="s">
        <v>223</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80"/>
        <v>0</v>
      </c>
      <c r="G453" s="182"/>
      <c r="H453" s="182">
        <f t="shared" si="881"/>
        <v>0</v>
      </c>
      <c r="I453" s="182"/>
      <c r="J453" s="182">
        <f t="shared" si="882"/>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883"/>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884"/>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885"/>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886"/>
        <v>0</v>
      </c>
      <c r="AR453" s="182">
        <f t="shared" si="887"/>
        <v>0</v>
      </c>
    </row>
    <row r="454" spans="2:44" x14ac:dyDescent="0.25">
      <c r="B454" s="180" t="s">
        <v>1162</v>
      </c>
      <c r="C454" s="181" t="s">
        <v>1163</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920">D454+E454</f>
        <v>0</v>
      </c>
      <c r="G454" s="182"/>
      <c r="H454" s="182">
        <f t="shared" ref="H454:H456" si="921">F454-G454</f>
        <v>0</v>
      </c>
      <c r="I454" s="182"/>
      <c r="J454" s="182">
        <f t="shared" ref="J454:J456" si="922">F454-I454</f>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ref="AE454:AE456" si="923">AB454+AC454+AD454</f>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ref="AI454:AI456" si="924">AF454+AG454+AH454</f>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ref="AM454:AM456" si="925">AJ454+AK454+AL454</f>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ref="AQ454:AQ456" si="926">AN454+AO454+AP454</f>
        <v>0</v>
      </c>
      <c r="AR454" s="182">
        <f t="shared" ref="AR454:AR456" si="927">AE454+AI454+AM454+AQ454</f>
        <v>0</v>
      </c>
    </row>
    <row r="455" spans="2:44" x14ac:dyDescent="0.25">
      <c r="B455" s="180" t="s">
        <v>1164</v>
      </c>
      <c r="C455" s="181" t="s">
        <v>1165</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920"/>
        <v>0</v>
      </c>
      <c r="G455" s="182"/>
      <c r="H455" s="182">
        <f t="shared" si="921"/>
        <v>0</v>
      </c>
      <c r="I455" s="182"/>
      <c r="J455" s="182">
        <f t="shared" si="922"/>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923"/>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924"/>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925"/>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926"/>
        <v>0</v>
      </c>
      <c r="AR455" s="182">
        <f t="shared" si="927"/>
        <v>0</v>
      </c>
    </row>
    <row r="456" spans="2:44" x14ac:dyDescent="0.25">
      <c r="B456" s="180" t="s">
        <v>1166</v>
      </c>
      <c r="C456" s="181" t="s">
        <v>1167</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920"/>
        <v>0</v>
      </c>
      <c r="G456" s="182"/>
      <c r="H456" s="182">
        <f t="shared" si="921"/>
        <v>0</v>
      </c>
      <c r="I456" s="182"/>
      <c r="J456" s="182">
        <f t="shared" si="922"/>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923"/>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924"/>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925"/>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926"/>
        <v>0</v>
      </c>
      <c r="AR456" s="182">
        <f t="shared" si="927"/>
        <v>0</v>
      </c>
    </row>
    <row r="457" spans="2:44" x14ac:dyDescent="0.25">
      <c r="B457" s="180" t="s">
        <v>1168</v>
      </c>
      <c r="C457" s="181" t="s">
        <v>1169</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830"/>
        <v>0</v>
      </c>
      <c r="G457" s="182"/>
      <c r="H457" s="182">
        <f t="shared" si="623"/>
        <v>0</v>
      </c>
      <c r="I457" s="182"/>
      <c r="J457" s="182">
        <f t="shared" si="624"/>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628"/>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629"/>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630"/>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631"/>
        <v>0</v>
      </c>
      <c r="AR457" s="182">
        <f t="shared" si="632"/>
        <v>0</v>
      </c>
    </row>
    <row r="458" spans="2:44" x14ac:dyDescent="0.25">
      <c r="B458" s="180" t="s">
        <v>1170</v>
      </c>
      <c r="C458" s="181" t="s">
        <v>1171</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830"/>
        <v>0</v>
      </c>
      <c r="G458" s="182"/>
      <c r="H458" s="182">
        <f t="shared" si="623"/>
        <v>0</v>
      </c>
      <c r="I458" s="182"/>
      <c r="J458" s="182">
        <f t="shared" si="624"/>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628"/>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629"/>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630"/>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631"/>
        <v>0</v>
      </c>
      <c r="AR458" s="182">
        <f t="shared" si="632"/>
        <v>0</v>
      </c>
    </row>
    <row r="459" spans="2:44" x14ac:dyDescent="0.25">
      <c r="B459" s="189" t="s">
        <v>356</v>
      </c>
      <c r="C459" s="190" t="s">
        <v>224</v>
      </c>
      <c r="D459" s="191">
        <f>SUM(D460:D466)</f>
        <v>0</v>
      </c>
      <c r="E459" s="191">
        <f>SUM(E460:E466)</f>
        <v>0</v>
      </c>
      <c r="F459" s="191">
        <f t="shared" si="830"/>
        <v>0</v>
      </c>
      <c r="G459" s="191">
        <f>SUM(G460:G466)</f>
        <v>0</v>
      </c>
      <c r="H459" s="191">
        <f t="shared" si="623"/>
        <v>0</v>
      </c>
      <c r="I459" s="191">
        <f>SUM(I460:I466)</f>
        <v>0</v>
      </c>
      <c r="J459" s="191">
        <f t="shared" si="624"/>
        <v>0</v>
      </c>
      <c r="K459" s="191">
        <f t="shared" ref="K459:AD459" si="928">SUM(K460:K466)</f>
        <v>0</v>
      </c>
      <c r="L459" s="191">
        <f t="shared" si="928"/>
        <v>0</v>
      </c>
      <c r="M459" s="191">
        <f t="shared" si="928"/>
        <v>0</v>
      </c>
      <c r="N459" s="191">
        <f t="shared" si="928"/>
        <v>0</v>
      </c>
      <c r="O459" s="191">
        <f t="shared" si="928"/>
        <v>0</v>
      </c>
      <c r="P459" s="191">
        <f t="shared" ref="P459:Q459" si="929">SUM(P460:P466)</f>
        <v>0</v>
      </c>
      <c r="Q459" s="191">
        <f t="shared" si="929"/>
        <v>0</v>
      </c>
      <c r="R459" s="191">
        <f t="shared" si="928"/>
        <v>0</v>
      </c>
      <c r="S459" s="191">
        <f t="shared" si="928"/>
        <v>0</v>
      </c>
      <c r="T459" s="191">
        <f t="shared" ref="T459" si="930">SUM(T460:T466)</f>
        <v>0</v>
      </c>
      <c r="U459" s="191">
        <f t="shared" si="928"/>
        <v>0</v>
      </c>
      <c r="V459" s="191">
        <f t="shared" si="928"/>
        <v>0</v>
      </c>
      <c r="W459" s="191">
        <f t="shared" ref="W459" si="931">SUM(W460:W466)</f>
        <v>0</v>
      </c>
      <c r="X459" s="191">
        <f t="shared" si="928"/>
        <v>0</v>
      </c>
      <c r="Y459" s="191">
        <f t="shared" ref="Y459:Z459" si="932">SUM(Y460:Y466)</f>
        <v>0</v>
      </c>
      <c r="Z459" s="191">
        <f t="shared" si="932"/>
        <v>0</v>
      </c>
      <c r="AA459" s="191">
        <f t="shared" si="928"/>
        <v>0</v>
      </c>
      <c r="AB459" s="191">
        <f t="shared" si="928"/>
        <v>0</v>
      </c>
      <c r="AC459" s="191">
        <f t="shared" si="928"/>
        <v>0</v>
      </c>
      <c r="AD459" s="191">
        <f t="shared" si="928"/>
        <v>0</v>
      </c>
      <c r="AE459" s="191">
        <f t="shared" si="628"/>
        <v>0</v>
      </c>
      <c r="AF459" s="191">
        <f>SUM(AF460:AF466)</f>
        <v>0</v>
      </c>
      <c r="AG459" s="191">
        <f>SUM(AG460:AG466)</f>
        <v>0</v>
      </c>
      <c r="AH459" s="191">
        <f>SUM(AH460:AH466)</f>
        <v>0</v>
      </c>
      <c r="AI459" s="191">
        <f t="shared" si="629"/>
        <v>0</v>
      </c>
      <c r="AJ459" s="191">
        <f>SUM(AJ460:AJ466)</f>
        <v>0</v>
      </c>
      <c r="AK459" s="191">
        <f>SUM(AK460:AK466)</f>
        <v>0</v>
      </c>
      <c r="AL459" s="191">
        <f>SUM(AL460:AL466)</f>
        <v>0</v>
      </c>
      <c r="AM459" s="191">
        <f t="shared" si="630"/>
        <v>0</v>
      </c>
      <c r="AN459" s="191">
        <f>SUM(AN460:AN466)</f>
        <v>0</v>
      </c>
      <c r="AO459" s="191">
        <f>SUM(AO460:AO466)</f>
        <v>0</v>
      </c>
      <c r="AP459" s="191">
        <f>SUM(AP460:AP466)</f>
        <v>0</v>
      </c>
      <c r="AQ459" s="191">
        <f t="shared" si="631"/>
        <v>0</v>
      </c>
      <c r="AR459" s="191">
        <f t="shared" si="632"/>
        <v>0</v>
      </c>
    </row>
    <row r="460" spans="2:44" x14ac:dyDescent="0.25">
      <c r="B460" s="180" t="s">
        <v>357</v>
      </c>
      <c r="C460" s="181" t="s">
        <v>225</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933">D460+E460</f>
        <v>0</v>
      </c>
      <c r="G460" s="182"/>
      <c r="H460" s="182">
        <f t="shared" ref="H460:H462" si="934">F460-G460</f>
        <v>0</v>
      </c>
      <c r="I460" s="182"/>
      <c r="J460" s="182">
        <f t="shared" ref="J460:J462" si="935">F460-I460</f>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ref="AE460:AE462" si="936">AB460+AC460+AD460</f>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ref="AI460:AI462" si="937">AF460+AG460+AH460</f>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ref="AM460:AM462" si="938">AJ460+AK460+AL460</f>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ref="AQ460:AQ462" si="939">AN460+AO460+AP460</f>
        <v>0</v>
      </c>
      <c r="AR460" s="182">
        <f t="shared" ref="AR460:AR462" si="940">AE460+AI460+AM460+AQ460</f>
        <v>0</v>
      </c>
    </row>
    <row r="461" spans="2:44" x14ac:dyDescent="0.25">
      <c r="B461" s="180" t="s">
        <v>1172</v>
      </c>
      <c r="C461" s="181" t="s">
        <v>1173</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933"/>
        <v>0</v>
      </c>
      <c r="G461" s="182"/>
      <c r="H461" s="182">
        <f t="shared" si="934"/>
        <v>0</v>
      </c>
      <c r="I461" s="182"/>
      <c r="J461" s="182">
        <f t="shared" si="935"/>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936"/>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937"/>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938"/>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939"/>
        <v>0</v>
      </c>
      <c r="AR461" s="182">
        <f t="shared" si="940"/>
        <v>0</v>
      </c>
    </row>
    <row r="462" spans="2:44" x14ac:dyDescent="0.25">
      <c r="B462" s="180" t="s">
        <v>1174</v>
      </c>
      <c r="C462" s="181" t="s">
        <v>1175</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933"/>
        <v>0</v>
      </c>
      <c r="G462" s="182"/>
      <c r="H462" s="182">
        <f t="shared" si="934"/>
        <v>0</v>
      </c>
      <c r="I462" s="182"/>
      <c r="J462" s="182">
        <f t="shared" si="935"/>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936"/>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937"/>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938"/>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939"/>
        <v>0</v>
      </c>
      <c r="AR462" s="182">
        <f t="shared" si="940"/>
        <v>0</v>
      </c>
    </row>
    <row r="463" spans="2:44" x14ac:dyDescent="0.25">
      <c r="B463" s="180" t="s">
        <v>1176</v>
      </c>
      <c r="C463" s="181" t="s">
        <v>1177</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830"/>
        <v>0</v>
      </c>
      <c r="G463" s="182"/>
      <c r="H463" s="182">
        <f t="shared" si="623"/>
        <v>0</v>
      </c>
      <c r="I463" s="182"/>
      <c r="J463" s="182">
        <f t="shared" si="624"/>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628"/>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629"/>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630"/>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631"/>
        <v>0</v>
      </c>
      <c r="AR463" s="182">
        <f t="shared" si="632"/>
        <v>0</v>
      </c>
    </row>
    <row r="464" spans="2:44" x14ac:dyDescent="0.25">
      <c r="B464" s="180" t="s">
        <v>1178</v>
      </c>
      <c r="C464" s="181" t="s">
        <v>1179</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941">D464+E464</f>
        <v>0</v>
      </c>
      <c r="G464" s="182"/>
      <c r="H464" s="182">
        <f t="shared" ref="H464" si="942">F464-G464</f>
        <v>0</v>
      </c>
      <c r="I464" s="182"/>
      <c r="J464" s="182">
        <f t="shared" ref="J464" si="943">F464-I464</f>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ref="AE464" si="944">AB464+AC464+AD464</f>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ref="AI464" si="945">AF464+AG464+AH464</f>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ref="AM464" si="946">AJ464+AK464+AL464</f>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ref="AQ464" si="947">AN464+AO464+AP464</f>
        <v>0</v>
      </c>
      <c r="AR464" s="182">
        <f t="shared" ref="AR464" si="948">AE464+AI464+AM464+AQ464</f>
        <v>0</v>
      </c>
    </row>
    <row r="465" spans="2:44" x14ac:dyDescent="0.25">
      <c r="B465" s="180" t="s">
        <v>1180</v>
      </c>
      <c r="C465" s="181" t="s">
        <v>1181</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49">D465+E465</f>
        <v>0</v>
      </c>
      <c r="G465" s="182"/>
      <c r="H465" s="182">
        <f t="shared" ref="H465" si="950">F465-G465</f>
        <v>0</v>
      </c>
      <c r="I465" s="182"/>
      <c r="J465" s="182">
        <f t="shared" ref="J465" si="951">F465-I465</f>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ref="AE465" si="952">AB465+AC465+AD465</f>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ref="AI465" si="953">AF465+AG465+AH465</f>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ref="AM465" si="954">AJ465+AK465+AL465</f>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ref="AQ465" si="955">AN465+AO465+AP465</f>
        <v>0</v>
      </c>
      <c r="AR465" s="182">
        <f t="shared" ref="AR465" si="956">AE465+AI465+AM465+AQ465</f>
        <v>0</v>
      </c>
    </row>
    <row r="466" spans="2:44" x14ac:dyDescent="0.25">
      <c r="B466" s="180" t="s">
        <v>1182</v>
      </c>
      <c r="C466" s="181" t="s">
        <v>1183</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830"/>
        <v>0</v>
      </c>
      <c r="G466" s="182"/>
      <c r="H466" s="182">
        <f t="shared" si="623"/>
        <v>0</v>
      </c>
      <c r="I466" s="182"/>
      <c r="J466" s="182">
        <f t="shared" si="624"/>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628"/>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629"/>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630"/>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631"/>
        <v>0</v>
      </c>
      <c r="AR466" s="182">
        <f t="shared" si="632"/>
        <v>0</v>
      </c>
    </row>
    <row r="467" spans="2:44" x14ac:dyDescent="0.25">
      <c r="B467" s="189" t="s">
        <v>358</v>
      </c>
      <c r="C467" s="190" t="s">
        <v>226</v>
      </c>
      <c r="D467" s="191">
        <f>SUM(D468:D484)</f>
        <v>0</v>
      </c>
      <c r="E467" s="191">
        <f>SUM(E468:E484)</f>
        <v>0</v>
      </c>
      <c r="F467" s="191">
        <f t="shared" si="830"/>
        <v>0</v>
      </c>
      <c r="G467" s="191">
        <f>SUM(G468:G484)</f>
        <v>0</v>
      </c>
      <c r="H467" s="191">
        <f t="shared" si="623"/>
        <v>0</v>
      </c>
      <c r="I467" s="191">
        <f>SUM(I468:I484)</f>
        <v>0</v>
      </c>
      <c r="J467" s="191">
        <f t="shared" si="624"/>
        <v>0</v>
      </c>
      <c r="K467" s="191">
        <f t="shared" ref="K467:AD467" si="957">SUM(K468:K484)</f>
        <v>0</v>
      </c>
      <c r="L467" s="191">
        <f t="shared" si="957"/>
        <v>0</v>
      </c>
      <c r="M467" s="191">
        <f t="shared" si="957"/>
        <v>0</v>
      </c>
      <c r="N467" s="191">
        <f t="shared" si="957"/>
        <v>0</v>
      </c>
      <c r="O467" s="191">
        <f t="shared" si="957"/>
        <v>0</v>
      </c>
      <c r="P467" s="191">
        <f t="shared" si="957"/>
        <v>0</v>
      </c>
      <c r="Q467" s="191">
        <f t="shared" si="957"/>
        <v>0</v>
      </c>
      <c r="R467" s="191">
        <f t="shared" si="957"/>
        <v>0</v>
      </c>
      <c r="S467" s="191">
        <f t="shared" si="957"/>
        <v>0</v>
      </c>
      <c r="T467" s="191">
        <f t="shared" ref="T467" si="958">SUM(T468:T484)</f>
        <v>0</v>
      </c>
      <c r="U467" s="191">
        <f t="shared" si="957"/>
        <v>0</v>
      </c>
      <c r="V467" s="191">
        <f t="shared" si="957"/>
        <v>0</v>
      </c>
      <c r="W467" s="191">
        <f t="shared" si="957"/>
        <v>0</v>
      </c>
      <c r="X467" s="191">
        <f t="shared" si="957"/>
        <v>0</v>
      </c>
      <c r="Y467" s="191">
        <f t="shared" ref="Y467:Z467" si="959">SUM(Y468:Y484)</f>
        <v>0</v>
      </c>
      <c r="Z467" s="191">
        <f t="shared" si="959"/>
        <v>0</v>
      </c>
      <c r="AA467" s="191">
        <f t="shared" si="957"/>
        <v>0</v>
      </c>
      <c r="AB467" s="191">
        <f t="shared" si="957"/>
        <v>0</v>
      </c>
      <c r="AC467" s="191">
        <f t="shared" si="957"/>
        <v>0</v>
      </c>
      <c r="AD467" s="191">
        <f t="shared" si="957"/>
        <v>0</v>
      </c>
      <c r="AE467" s="191">
        <f t="shared" si="628"/>
        <v>0</v>
      </c>
      <c r="AF467" s="191">
        <f>SUM(AF468:AF484)</f>
        <v>0</v>
      </c>
      <c r="AG467" s="191">
        <f>SUM(AG468:AG484)</f>
        <v>0</v>
      </c>
      <c r="AH467" s="191">
        <f>SUM(AH468:AH484)</f>
        <v>0</v>
      </c>
      <c r="AI467" s="191">
        <f t="shared" si="629"/>
        <v>0</v>
      </c>
      <c r="AJ467" s="191">
        <f>SUM(AJ468:AJ484)</f>
        <v>0</v>
      </c>
      <c r="AK467" s="191">
        <f>SUM(AK468:AK484)</f>
        <v>0</v>
      </c>
      <c r="AL467" s="191">
        <f>SUM(AL468:AL484)</f>
        <v>0</v>
      </c>
      <c r="AM467" s="191">
        <f t="shared" si="630"/>
        <v>0</v>
      </c>
      <c r="AN467" s="191">
        <f>SUM(AN468:AN484)</f>
        <v>0</v>
      </c>
      <c r="AO467" s="191">
        <f>SUM(AO468:AO484)</f>
        <v>0</v>
      </c>
      <c r="AP467" s="191">
        <f>SUM(AP468:AP484)</f>
        <v>0</v>
      </c>
      <c r="AQ467" s="191">
        <f t="shared" si="631"/>
        <v>0</v>
      </c>
      <c r="AR467" s="191">
        <f t="shared" si="632"/>
        <v>0</v>
      </c>
    </row>
    <row r="468" spans="2:44" x14ac:dyDescent="0.25">
      <c r="B468" s="180" t="s">
        <v>1184</v>
      </c>
      <c r="C468" s="181" t="s">
        <v>1185</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60">D468+E468</f>
        <v>0</v>
      </c>
      <c r="G468" s="182"/>
      <c r="H468" s="182">
        <f t="shared" ref="H468" si="961">F468-G468</f>
        <v>0</v>
      </c>
      <c r="I468" s="182"/>
      <c r="J468" s="182">
        <f t="shared" ref="J468" si="962">F468-I468</f>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ref="AE468" si="963">AB468+AC468+AD468</f>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ref="AI468" si="964">AF468+AG468+AH468</f>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ref="AM468" si="965">AJ468+AK468+AL468</f>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ref="AQ468" si="966">AN468+AO468+AP468</f>
        <v>0</v>
      </c>
      <c r="AR468" s="182">
        <f t="shared" ref="AR468" si="967">AE468+AI468+AM468+AQ468</f>
        <v>0</v>
      </c>
    </row>
    <row r="469" spans="2:44" x14ac:dyDescent="0.25">
      <c r="B469" s="180" t="s">
        <v>359</v>
      </c>
      <c r="C469" s="181" t="s">
        <v>227</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AB469+AC469+AD469</f>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AF469+AG469+AH469</f>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AJ469+AK469+AL469</f>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AN469+AO469+AP469</f>
        <v>0</v>
      </c>
      <c r="AR469" s="182">
        <f>AE469+AI469+AM469+AQ469</f>
        <v>0</v>
      </c>
    </row>
    <row r="470" spans="2:44" x14ac:dyDescent="0.25">
      <c r="B470" s="180" t="s">
        <v>366</v>
      </c>
      <c r="C470" s="181" t="s">
        <v>232</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AB470+AC470+AD470</f>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AF470+AG470+AH470</f>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AJ470+AK470+AL470</f>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AN470+AO470+AP470</f>
        <v>0</v>
      </c>
      <c r="AR470" s="182">
        <f>AE470+AI470+AM470+AQ470</f>
        <v>0</v>
      </c>
    </row>
    <row r="471" spans="2:44" x14ac:dyDescent="0.25">
      <c r="B471" s="180" t="s">
        <v>1186</v>
      </c>
      <c r="C471" s="181" t="s">
        <v>1187</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AB471+AC471+AD471</f>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AF471+AG471+AH471</f>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AJ471+AK471+AL471</f>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AN471+AO471+AP471</f>
        <v>0</v>
      </c>
      <c r="AR471" s="182">
        <f>AE471+AI471+AM471+AQ471</f>
        <v>0</v>
      </c>
    </row>
    <row r="472" spans="2:44" x14ac:dyDescent="0.25">
      <c r="B472" s="180" t="s">
        <v>1188</v>
      </c>
      <c r="C472" s="181" t="s">
        <v>1189</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AB472+AC472+AD472</f>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AF472+AG472+AH472</f>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AJ472+AK472+AL472</f>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AN472+AO472+AP472</f>
        <v>0</v>
      </c>
      <c r="AR472" s="182">
        <f>AE472+AI472+AM472+AQ472</f>
        <v>0</v>
      </c>
    </row>
    <row r="473" spans="2:44" x14ac:dyDescent="0.25">
      <c r="B473" s="180" t="s">
        <v>1190</v>
      </c>
      <c r="C473" s="181" t="s">
        <v>1191</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AB473+AC473+AD473</f>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AF473+AG473+AH473</f>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AJ473+AK473+AL473</f>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AN473+AO473+AP473</f>
        <v>0</v>
      </c>
      <c r="AR473" s="182">
        <f>AE473+AI473+AM473+AQ473</f>
        <v>0</v>
      </c>
    </row>
    <row r="474" spans="2:44" x14ac:dyDescent="0.25">
      <c r="B474" s="180" t="s">
        <v>1192</v>
      </c>
      <c r="C474" s="181" t="s">
        <v>1193</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68">D474+E474</f>
        <v>0</v>
      </c>
      <c r="G474" s="182"/>
      <c r="H474" s="182">
        <f t="shared" ref="H474:H477" si="969">F474-G474</f>
        <v>0</v>
      </c>
      <c r="I474" s="182"/>
      <c r="J474" s="182">
        <f t="shared" ref="J474:J477" si="970">F474-I474</f>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ref="AE474:AE477" si="971">AB474+AC474+AD474</f>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ref="AI474:AI477" si="972">AF474+AG474+AH474</f>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ref="AM474:AM477" si="973">AJ474+AK474+AL474</f>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ref="AQ474:AQ477" si="974">AN474+AO474+AP474</f>
        <v>0</v>
      </c>
      <c r="AR474" s="182">
        <f t="shared" ref="AR474:AR477" si="975">AE474+AI474+AM474+AQ474</f>
        <v>0</v>
      </c>
    </row>
    <row r="475" spans="2:44" x14ac:dyDescent="0.25">
      <c r="B475" s="180" t="s">
        <v>1194</v>
      </c>
      <c r="C475" s="181" t="s">
        <v>1195</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68"/>
        <v>0</v>
      </c>
      <c r="G475" s="182"/>
      <c r="H475" s="182">
        <f t="shared" si="969"/>
        <v>0</v>
      </c>
      <c r="I475" s="182"/>
      <c r="J475" s="182">
        <f t="shared" si="970"/>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971"/>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972"/>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973"/>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974"/>
        <v>0</v>
      </c>
      <c r="AR475" s="182">
        <f t="shared" si="975"/>
        <v>0</v>
      </c>
    </row>
    <row r="476" spans="2:44" x14ac:dyDescent="0.25">
      <c r="B476" s="180" t="s">
        <v>1196</v>
      </c>
      <c r="C476" s="181" t="s">
        <v>1197</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68"/>
        <v>0</v>
      </c>
      <c r="G476" s="182"/>
      <c r="H476" s="182">
        <f t="shared" si="969"/>
        <v>0</v>
      </c>
      <c r="I476" s="182"/>
      <c r="J476" s="182">
        <f t="shared" si="970"/>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971"/>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972"/>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973"/>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974"/>
        <v>0</v>
      </c>
      <c r="AR476" s="182">
        <f t="shared" si="975"/>
        <v>0</v>
      </c>
    </row>
    <row r="477" spans="2:44" x14ac:dyDescent="0.25">
      <c r="B477" s="180" t="s">
        <v>1198</v>
      </c>
      <c r="C477" s="181" t="s">
        <v>1199</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68"/>
        <v>0</v>
      </c>
      <c r="G477" s="182"/>
      <c r="H477" s="182">
        <f t="shared" si="969"/>
        <v>0</v>
      </c>
      <c r="I477" s="182"/>
      <c r="J477" s="182">
        <f t="shared" si="970"/>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si="971"/>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si="972"/>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si="973"/>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si="974"/>
        <v>0</v>
      </c>
      <c r="AR477" s="182">
        <f t="shared" si="975"/>
        <v>0</v>
      </c>
    </row>
    <row r="478" spans="2:44" x14ac:dyDescent="0.25">
      <c r="B478" s="180" t="s">
        <v>1200</v>
      </c>
      <c r="C478" s="181" t="s">
        <v>1201</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76">D478+E478</f>
        <v>0</v>
      </c>
      <c r="G478" s="182"/>
      <c r="H478" s="182">
        <f t="shared" ref="H478:H481" si="977">F478-G478</f>
        <v>0</v>
      </c>
      <c r="I478" s="182"/>
      <c r="J478" s="182">
        <f t="shared" ref="J478:J481" si="978">F478-I478</f>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ref="AE478:AE481" si="979">AB478+AC478+AD478</f>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ref="AI478:AI481" si="980">AF478+AG478+AH478</f>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ref="AM478:AM481" si="981">AJ478+AK478+AL478</f>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ref="AQ478:AQ481" si="982">AN478+AO478+AP478</f>
        <v>0</v>
      </c>
      <c r="AR478" s="182">
        <f t="shared" ref="AR478:AR481" si="983">AE478+AI478+AM478+AQ478</f>
        <v>0</v>
      </c>
    </row>
    <row r="479" spans="2:44" x14ac:dyDescent="0.25">
      <c r="B479" s="180" t="s">
        <v>1202</v>
      </c>
      <c r="C479" s="181" t="s">
        <v>1203</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76"/>
        <v>0</v>
      </c>
      <c r="G479" s="182"/>
      <c r="H479" s="182">
        <f t="shared" si="977"/>
        <v>0</v>
      </c>
      <c r="I479" s="182"/>
      <c r="J479" s="182">
        <f t="shared" si="978"/>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979"/>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980"/>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981"/>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982"/>
        <v>0</v>
      </c>
      <c r="AR479" s="182">
        <f t="shared" si="983"/>
        <v>0</v>
      </c>
    </row>
    <row r="480" spans="2:44" x14ac:dyDescent="0.25">
      <c r="B480" s="180" t="s">
        <v>1204</v>
      </c>
      <c r="C480" s="181" t="s">
        <v>1205</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76"/>
        <v>0</v>
      </c>
      <c r="G480" s="182"/>
      <c r="H480" s="182">
        <f t="shared" si="977"/>
        <v>0</v>
      </c>
      <c r="I480" s="182"/>
      <c r="J480" s="182">
        <f t="shared" si="978"/>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979"/>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980"/>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981"/>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982"/>
        <v>0</v>
      </c>
      <c r="AR480" s="182">
        <f t="shared" si="983"/>
        <v>0</v>
      </c>
    </row>
    <row r="481" spans="2:44" x14ac:dyDescent="0.25">
      <c r="B481" s="180" t="s">
        <v>1206</v>
      </c>
      <c r="C481" s="181" t="s">
        <v>1207</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76"/>
        <v>0</v>
      </c>
      <c r="G481" s="182"/>
      <c r="H481" s="182">
        <f t="shared" si="977"/>
        <v>0</v>
      </c>
      <c r="I481" s="182"/>
      <c r="J481" s="182">
        <f t="shared" si="978"/>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979"/>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980"/>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981"/>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982"/>
        <v>0</v>
      </c>
      <c r="AR481" s="182">
        <f t="shared" si="983"/>
        <v>0</v>
      </c>
    </row>
    <row r="482" spans="2:44" x14ac:dyDescent="0.25">
      <c r="B482" s="180" t="s">
        <v>1208</v>
      </c>
      <c r="C482" s="181" t="s">
        <v>1209</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AB482+AC482+AD482</f>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AF482+AG482+AH482</f>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AJ482+AK482+AL482</f>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AN482+AO482+AP482</f>
        <v>0</v>
      </c>
      <c r="AR482" s="182">
        <f>AE482+AI482+AM482+AQ482</f>
        <v>0</v>
      </c>
    </row>
    <row r="483" spans="2:44" x14ac:dyDescent="0.25">
      <c r="B483" s="180" t="s">
        <v>1210</v>
      </c>
      <c r="C483" s="181" t="s">
        <v>1211</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84">D483+E483</f>
        <v>0</v>
      </c>
      <c r="G483" s="182"/>
      <c r="H483" s="182">
        <f t="shared" ref="H483" si="985">F483-G483</f>
        <v>0</v>
      </c>
      <c r="I483" s="182"/>
      <c r="J483" s="182">
        <f t="shared" ref="J483" si="986">F483-I483</f>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ref="AE483" si="987">AB483+AC483+AD483</f>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ref="AI483" si="988">AF483+AG483+AH483</f>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ref="AM483" si="989">AJ483+AK483+AL483</f>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ref="AQ483" si="990">AN483+AO483+AP483</f>
        <v>0</v>
      </c>
      <c r="AR483" s="182">
        <f t="shared" ref="AR483" si="991">AE483+AI483+AM483+AQ483</f>
        <v>0</v>
      </c>
    </row>
    <row r="484" spans="2:44" x14ac:dyDescent="0.25">
      <c r="B484" s="180" t="s">
        <v>1212</v>
      </c>
      <c r="C484" s="181" t="s">
        <v>1213</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92">D484+E484</f>
        <v>0</v>
      </c>
      <c r="G484" s="182"/>
      <c r="H484" s="182">
        <f t="shared" ref="H484" si="993">F484-G484</f>
        <v>0</v>
      </c>
      <c r="I484" s="182"/>
      <c r="J484" s="182">
        <f t="shared" ref="J484" si="994">F484-I484</f>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ref="AE484" si="995">AB484+AC484+AD484</f>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ref="AI484" si="996">AF484+AG484+AH484</f>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ref="AM484" si="997">AJ484+AK484+AL484</f>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ref="AQ484" si="998">AN484+AO484+AP484</f>
        <v>0</v>
      </c>
      <c r="AR484" s="182">
        <f t="shared" ref="AR484" si="999">AE484+AI484+AM484+AQ484</f>
        <v>0</v>
      </c>
    </row>
    <row r="485" spans="2:44" x14ac:dyDescent="0.25">
      <c r="B485" s="189" t="s">
        <v>360</v>
      </c>
      <c r="C485" s="190" t="s">
        <v>228</v>
      </c>
      <c r="D485" s="191">
        <f>SUM(D486:D488)</f>
        <v>0</v>
      </c>
      <c r="E485" s="191">
        <f>SUM(E486:E488)</f>
        <v>0</v>
      </c>
      <c r="F485" s="191">
        <f t="shared" si="830"/>
        <v>0</v>
      </c>
      <c r="G485" s="191">
        <f>SUM(G486:G488)</f>
        <v>0</v>
      </c>
      <c r="H485" s="191">
        <f t="shared" si="623"/>
        <v>0</v>
      </c>
      <c r="I485" s="191">
        <f>SUM(I486:I488)</f>
        <v>0</v>
      </c>
      <c r="J485" s="191">
        <f t="shared" si="624"/>
        <v>0</v>
      </c>
      <c r="K485" s="191">
        <f t="shared" ref="K485:AD485" si="1000">SUM(K486:K488)</f>
        <v>0</v>
      </c>
      <c r="L485" s="191">
        <f t="shared" si="1000"/>
        <v>0</v>
      </c>
      <c r="M485" s="191">
        <f t="shared" si="1000"/>
        <v>0</v>
      </c>
      <c r="N485" s="191">
        <f t="shared" si="1000"/>
        <v>0</v>
      </c>
      <c r="O485" s="191">
        <f t="shared" si="1000"/>
        <v>0</v>
      </c>
      <c r="P485" s="191">
        <f t="shared" ref="P485:Q485" si="1001">SUM(P486:P488)</f>
        <v>0</v>
      </c>
      <c r="Q485" s="191">
        <f t="shared" si="1001"/>
        <v>0</v>
      </c>
      <c r="R485" s="191">
        <f t="shared" si="1000"/>
        <v>0</v>
      </c>
      <c r="S485" s="191">
        <f t="shared" si="1000"/>
        <v>0</v>
      </c>
      <c r="T485" s="191">
        <f t="shared" ref="T485" si="1002">SUM(T486:T488)</f>
        <v>0</v>
      </c>
      <c r="U485" s="191">
        <f t="shared" si="1000"/>
        <v>0</v>
      </c>
      <c r="V485" s="191">
        <f t="shared" si="1000"/>
        <v>0</v>
      </c>
      <c r="W485" s="191">
        <f t="shared" ref="W485" si="1003">SUM(W486:W488)</f>
        <v>0</v>
      </c>
      <c r="X485" s="191">
        <f t="shared" si="1000"/>
        <v>0</v>
      </c>
      <c r="Y485" s="191">
        <f t="shared" ref="Y485:Z485" si="1004">SUM(Y486:Y488)</f>
        <v>0</v>
      </c>
      <c r="Z485" s="191">
        <f t="shared" si="1004"/>
        <v>0</v>
      </c>
      <c r="AA485" s="191">
        <f t="shared" si="1000"/>
        <v>0</v>
      </c>
      <c r="AB485" s="191">
        <f t="shared" si="1000"/>
        <v>0</v>
      </c>
      <c r="AC485" s="191">
        <f t="shared" si="1000"/>
        <v>0</v>
      </c>
      <c r="AD485" s="191">
        <f t="shared" si="1000"/>
        <v>0</v>
      </c>
      <c r="AE485" s="191">
        <f t="shared" si="628"/>
        <v>0</v>
      </c>
      <c r="AF485" s="191">
        <f>SUM(AF486:AF488)</f>
        <v>0</v>
      </c>
      <c r="AG485" s="191">
        <f>SUM(AG486:AG488)</f>
        <v>0</v>
      </c>
      <c r="AH485" s="191">
        <f>SUM(AH486:AH488)</f>
        <v>0</v>
      </c>
      <c r="AI485" s="191">
        <f t="shared" si="629"/>
        <v>0</v>
      </c>
      <c r="AJ485" s="191">
        <f>SUM(AJ486:AJ488)</f>
        <v>0</v>
      </c>
      <c r="AK485" s="191">
        <f>SUM(AK486:AK488)</f>
        <v>0</v>
      </c>
      <c r="AL485" s="191">
        <f>SUM(AL486:AL488)</f>
        <v>0</v>
      </c>
      <c r="AM485" s="191">
        <f t="shared" si="630"/>
        <v>0</v>
      </c>
      <c r="AN485" s="191">
        <f>SUM(AN486:AN488)</f>
        <v>0</v>
      </c>
      <c r="AO485" s="191">
        <f>SUM(AO486:AO488)</f>
        <v>0</v>
      </c>
      <c r="AP485" s="191">
        <f>SUM(AP486:AP488)</f>
        <v>0</v>
      </c>
      <c r="AQ485" s="191">
        <f t="shared" si="631"/>
        <v>0</v>
      </c>
      <c r="AR485" s="191">
        <f t="shared" si="632"/>
        <v>0</v>
      </c>
    </row>
    <row r="486" spans="2:44" x14ac:dyDescent="0.25">
      <c r="B486" s="180" t="s">
        <v>361</v>
      </c>
      <c r="C486" s="181" t="s">
        <v>229</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830"/>
        <v>0</v>
      </c>
      <c r="G486" s="182"/>
      <c r="H486" s="182">
        <f t="shared" si="623"/>
        <v>0</v>
      </c>
      <c r="I486" s="182"/>
      <c r="J486" s="182">
        <f t="shared" si="624"/>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628"/>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629"/>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630"/>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631"/>
        <v>0</v>
      </c>
      <c r="AR486" s="182">
        <f t="shared" si="632"/>
        <v>0</v>
      </c>
    </row>
    <row r="487" spans="2:44" x14ac:dyDescent="0.25">
      <c r="B487" s="180" t="s">
        <v>1214</v>
      </c>
      <c r="C487" s="181" t="s">
        <v>1215</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1005">D487+E487</f>
        <v>0</v>
      </c>
      <c r="G487" s="182"/>
      <c r="H487" s="182">
        <f t="shared" ref="H487" si="1006">F487-G487</f>
        <v>0</v>
      </c>
      <c r="I487" s="182"/>
      <c r="J487" s="182">
        <f t="shared" ref="J487" si="1007">F487-I487</f>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ref="AE487" si="1008">AB487+AC487+AD487</f>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ref="AI487" si="1009">AF487+AG487+AH487</f>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ref="AM487" si="1010">AJ487+AK487+AL487</f>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ref="AQ487" si="1011">AN487+AO487+AP487</f>
        <v>0</v>
      </c>
      <c r="AR487" s="182">
        <f t="shared" ref="AR487" si="1012">AE487+AI487+AM487+AQ487</f>
        <v>0</v>
      </c>
    </row>
    <row r="488" spans="2:44" x14ac:dyDescent="0.25">
      <c r="B488" s="180" t="s">
        <v>1216</v>
      </c>
      <c r="C488" s="181" t="s">
        <v>1217</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830"/>
        <v>0</v>
      </c>
      <c r="G488" s="182"/>
      <c r="H488" s="182">
        <f t="shared" si="623"/>
        <v>0</v>
      </c>
      <c r="I488" s="182"/>
      <c r="J488" s="182">
        <f t="shared" si="624"/>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628"/>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629"/>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630"/>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631"/>
        <v>0</v>
      </c>
      <c r="AR488" s="182">
        <f t="shared" si="632"/>
        <v>0</v>
      </c>
    </row>
    <row r="489" spans="2:44" x14ac:dyDescent="0.25">
      <c r="B489" s="189" t="s">
        <v>362</v>
      </c>
      <c r="C489" s="190" t="s">
        <v>230</v>
      </c>
      <c r="D489" s="191">
        <f>SUM(D490:D498)</f>
        <v>0</v>
      </c>
      <c r="E489" s="191">
        <f>SUM(E490:E498)</f>
        <v>0</v>
      </c>
      <c r="F489" s="191">
        <f t="shared" si="830"/>
        <v>0</v>
      </c>
      <c r="G489" s="191">
        <f>SUM(G490:G498)</f>
        <v>0</v>
      </c>
      <c r="H489" s="191">
        <f t="shared" si="623"/>
        <v>0</v>
      </c>
      <c r="I489" s="191">
        <f>SUM(I490:I498)</f>
        <v>0</v>
      </c>
      <c r="J489" s="191">
        <f t="shared" si="624"/>
        <v>0</v>
      </c>
      <c r="K489" s="191">
        <f t="shared" ref="K489:AD489" si="1013">SUM(K490:K498)</f>
        <v>0</v>
      </c>
      <c r="L489" s="191">
        <f t="shared" si="1013"/>
        <v>0</v>
      </c>
      <c r="M489" s="191">
        <f t="shared" si="1013"/>
        <v>0</v>
      </c>
      <c r="N489" s="191">
        <f t="shared" si="1013"/>
        <v>0</v>
      </c>
      <c r="O489" s="191">
        <f t="shared" si="1013"/>
        <v>0</v>
      </c>
      <c r="P489" s="191">
        <f t="shared" ref="P489:Q489" si="1014">SUM(P490:P498)</f>
        <v>0</v>
      </c>
      <c r="Q489" s="191">
        <f t="shared" si="1014"/>
        <v>0</v>
      </c>
      <c r="R489" s="191">
        <f t="shared" si="1013"/>
        <v>0</v>
      </c>
      <c r="S489" s="191">
        <f t="shared" si="1013"/>
        <v>0</v>
      </c>
      <c r="T489" s="191">
        <f t="shared" ref="T489" si="1015">SUM(T490:T498)</f>
        <v>0</v>
      </c>
      <c r="U489" s="191">
        <f t="shared" si="1013"/>
        <v>0</v>
      </c>
      <c r="V489" s="191">
        <f t="shared" si="1013"/>
        <v>0</v>
      </c>
      <c r="W489" s="191">
        <f t="shared" ref="W489" si="1016">SUM(W490:W498)</f>
        <v>0</v>
      </c>
      <c r="X489" s="191">
        <f t="shared" si="1013"/>
        <v>0</v>
      </c>
      <c r="Y489" s="191">
        <f t="shared" ref="Y489:Z489" si="1017">SUM(Y490:Y498)</f>
        <v>0</v>
      </c>
      <c r="Z489" s="191">
        <f t="shared" si="1017"/>
        <v>0</v>
      </c>
      <c r="AA489" s="191">
        <f t="shared" si="1013"/>
        <v>0</v>
      </c>
      <c r="AB489" s="191">
        <f t="shared" si="1013"/>
        <v>0</v>
      </c>
      <c r="AC489" s="191">
        <f t="shared" si="1013"/>
        <v>0</v>
      </c>
      <c r="AD489" s="191">
        <f t="shared" si="1013"/>
        <v>0</v>
      </c>
      <c r="AE489" s="191">
        <f t="shared" si="628"/>
        <v>0</v>
      </c>
      <c r="AF489" s="191">
        <f>SUM(AF490:AF498)</f>
        <v>0</v>
      </c>
      <c r="AG489" s="191">
        <f>SUM(AG490:AG498)</f>
        <v>0</v>
      </c>
      <c r="AH489" s="191">
        <f>SUM(AH490:AH498)</f>
        <v>0</v>
      </c>
      <c r="AI489" s="191">
        <f t="shared" si="629"/>
        <v>0</v>
      </c>
      <c r="AJ489" s="191">
        <f>SUM(AJ490:AJ498)</f>
        <v>0</v>
      </c>
      <c r="AK489" s="191">
        <f>SUM(AK490:AK498)</f>
        <v>0</v>
      </c>
      <c r="AL489" s="191">
        <f>SUM(AL490:AL498)</f>
        <v>0</v>
      </c>
      <c r="AM489" s="191">
        <f t="shared" si="630"/>
        <v>0</v>
      </c>
      <c r="AN489" s="191">
        <f>SUM(AN490:AN498)</f>
        <v>0</v>
      </c>
      <c r="AO489" s="191">
        <f>SUM(AO490:AO498)</f>
        <v>0</v>
      </c>
      <c r="AP489" s="191">
        <f>SUM(AP490:AP498)</f>
        <v>0</v>
      </c>
      <c r="AQ489" s="191">
        <f t="shared" si="631"/>
        <v>0</v>
      </c>
      <c r="AR489" s="191">
        <f t="shared" si="632"/>
        <v>0</v>
      </c>
    </row>
    <row r="490" spans="2:44" x14ac:dyDescent="0.25">
      <c r="B490" s="180" t="s">
        <v>363</v>
      </c>
      <c r="C490" s="181" t="s">
        <v>225</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1018">D490+E490</f>
        <v>0</v>
      </c>
      <c r="G490" s="182"/>
      <c r="H490" s="182">
        <f t="shared" ref="H490:H494" si="1019">F490-G490</f>
        <v>0</v>
      </c>
      <c r="I490" s="182"/>
      <c r="J490" s="182">
        <f t="shared" ref="J490:J494" si="1020">F490-I490</f>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ref="AE490:AE494" si="1021">AB490+AC490+AD490</f>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ref="AI490:AI494" si="1022">AF490+AG490+AH490</f>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ref="AM490:AM494" si="1023">AJ490+AK490+AL490</f>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ref="AQ490:AQ494" si="1024">AN490+AO490+AP490</f>
        <v>0</v>
      </c>
      <c r="AR490" s="182">
        <f t="shared" ref="AR490:AR494" si="1025">AE490+AI490+AM490+AQ490</f>
        <v>0</v>
      </c>
    </row>
    <row r="491" spans="2:44" x14ac:dyDescent="0.25">
      <c r="B491" s="180" t="s">
        <v>1218</v>
      </c>
      <c r="C491" s="181" t="s">
        <v>1173</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1026">D491+E491</f>
        <v>0</v>
      </c>
      <c r="G491" s="182"/>
      <c r="H491" s="182">
        <f t="shared" ref="H491" si="1027">F491-G491</f>
        <v>0</v>
      </c>
      <c r="I491" s="182"/>
      <c r="J491" s="182">
        <f t="shared" ref="J491" si="1028">F491-I491</f>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ref="AE491" si="1029">AB491+AC491+AD491</f>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ref="AI491" si="1030">AF491+AG491+AH491</f>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ref="AM491" si="1031">AJ491+AK491+AL491</f>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ref="AQ491" si="1032">AN491+AO491+AP491</f>
        <v>0</v>
      </c>
      <c r="AR491" s="182">
        <f t="shared" ref="AR491" si="1033">AE491+AI491+AM491+AQ491</f>
        <v>0</v>
      </c>
    </row>
    <row r="492" spans="2:44" x14ac:dyDescent="0.25">
      <c r="B492" s="180" t="s">
        <v>1219</v>
      </c>
      <c r="C492" s="181" t="s">
        <v>1175</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1018"/>
        <v>0</v>
      </c>
      <c r="G492" s="182"/>
      <c r="H492" s="182">
        <f t="shared" si="1019"/>
        <v>0</v>
      </c>
      <c r="I492" s="182"/>
      <c r="J492" s="182">
        <f t="shared" si="1020"/>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1021"/>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1022"/>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1023"/>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1024"/>
        <v>0</v>
      </c>
      <c r="AR492" s="182">
        <f t="shared" si="1025"/>
        <v>0</v>
      </c>
    </row>
    <row r="493" spans="2:44" x14ac:dyDescent="0.25">
      <c r="B493" s="180" t="s">
        <v>1220</v>
      </c>
      <c r="C493" s="181" t="s">
        <v>1179</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1018"/>
        <v>0</v>
      </c>
      <c r="G493" s="182"/>
      <c r="H493" s="182">
        <f t="shared" si="1019"/>
        <v>0</v>
      </c>
      <c r="I493" s="182"/>
      <c r="J493" s="182">
        <f t="shared" si="1020"/>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1021"/>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1022"/>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1023"/>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1024"/>
        <v>0</v>
      </c>
      <c r="AR493" s="182">
        <f t="shared" si="1025"/>
        <v>0</v>
      </c>
    </row>
    <row r="494" spans="2:44" x14ac:dyDescent="0.25">
      <c r="B494" s="180" t="s">
        <v>1221</v>
      </c>
      <c r="C494" s="181" t="s">
        <v>1222</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1018"/>
        <v>0</v>
      </c>
      <c r="G494" s="182"/>
      <c r="H494" s="182">
        <f t="shared" si="1019"/>
        <v>0</v>
      </c>
      <c r="I494" s="182"/>
      <c r="J494" s="182">
        <f t="shared" si="1020"/>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1021"/>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1022"/>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1023"/>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1024"/>
        <v>0</v>
      </c>
      <c r="AR494" s="182">
        <f t="shared" si="1025"/>
        <v>0</v>
      </c>
    </row>
    <row r="495" spans="2:44" x14ac:dyDescent="0.25">
      <c r="B495" s="180" t="s">
        <v>1223</v>
      </c>
      <c r="C495" s="181" t="s">
        <v>1183</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830"/>
        <v>0</v>
      </c>
      <c r="G495" s="182"/>
      <c r="H495" s="182">
        <f t="shared" si="623"/>
        <v>0</v>
      </c>
      <c r="I495" s="182"/>
      <c r="J495" s="182">
        <f t="shared" si="624"/>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628"/>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629"/>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630"/>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631"/>
        <v>0</v>
      </c>
      <c r="AR495" s="182">
        <f t="shared" si="632"/>
        <v>0</v>
      </c>
    </row>
    <row r="496" spans="2:44" x14ac:dyDescent="0.25">
      <c r="B496" s="180" t="s">
        <v>1224</v>
      </c>
      <c r="C496" s="181" t="s">
        <v>1225</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1034">D496+E496</f>
        <v>0</v>
      </c>
      <c r="G496" s="182"/>
      <c r="H496" s="182">
        <f t="shared" ref="H496" si="1035">F496-G496</f>
        <v>0</v>
      </c>
      <c r="I496" s="182"/>
      <c r="J496" s="182">
        <f t="shared" ref="J496" si="1036">F496-I496</f>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ref="AE496" si="1037">AB496+AC496+AD496</f>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ref="AI496" si="1038">AF496+AG496+AH496</f>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ref="AM496" si="1039">AJ496+AK496+AL496</f>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ref="AQ496" si="1040">AN496+AO496+AP496</f>
        <v>0</v>
      </c>
      <c r="AR496" s="182">
        <f t="shared" ref="AR496" si="1041">AE496+AI496+AM496+AQ496</f>
        <v>0</v>
      </c>
    </row>
    <row r="497" spans="2:44" x14ac:dyDescent="0.25">
      <c r="B497" s="180" t="s">
        <v>1226</v>
      </c>
      <c r="C497" s="181" t="s">
        <v>1185</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1042">D497+E497</f>
        <v>0</v>
      </c>
      <c r="G497" s="182"/>
      <c r="H497" s="182">
        <f t="shared" ref="H497" si="1043">F497-G497</f>
        <v>0</v>
      </c>
      <c r="I497" s="182"/>
      <c r="J497" s="182">
        <f t="shared" ref="J497" si="1044">F497-I497</f>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ref="AE497" si="1045">AB497+AC497+AD497</f>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ref="AI497" si="1046">AF497+AG497+AH497</f>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ref="AM497" si="1047">AJ497+AK497+AL497</f>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ref="AQ497" si="1048">AN497+AO497+AP497</f>
        <v>0</v>
      </c>
      <c r="AR497" s="182">
        <f t="shared" ref="AR497" si="1049">AE497+AI497+AM497+AQ497</f>
        <v>0</v>
      </c>
    </row>
    <row r="498" spans="2:44" x14ac:dyDescent="0.25">
      <c r="B498" s="180" t="s">
        <v>1227</v>
      </c>
      <c r="C498" s="181" t="s">
        <v>1228</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830"/>
        <v>0</v>
      </c>
      <c r="G498" s="182"/>
      <c r="H498" s="182">
        <f t="shared" si="623"/>
        <v>0</v>
      </c>
      <c r="I498" s="182"/>
      <c r="J498" s="182">
        <f t="shared" si="624"/>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628"/>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629"/>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630"/>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631"/>
        <v>0</v>
      </c>
      <c r="AR498" s="182">
        <f t="shared" si="632"/>
        <v>0</v>
      </c>
    </row>
    <row r="499" spans="2:44" x14ac:dyDescent="0.25">
      <c r="B499" s="177" t="s">
        <v>367</v>
      </c>
      <c r="C499" s="178" t="s">
        <v>233</v>
      </c>
      <c r="D499" s="179">
        <f>D500+D509</f>
        <v>0</v>
      </c>
      <c r="E499" s="179">
        <f>E500+E509</f>
        <v>0</v>
      </c>
      <c r="F499" s="179">
        <f t="shared" ref="F499:F566" si="1050">D499+E499</f>
        <v>0</v>
      </c>
      <c r="G499" s="179">
        <f t="shared" ref="G499:I499" si="1051">G500+G509</f>
        <v>0</v>
      </c>
      <c r="H499" s="179">
        <f t="shared" ref="H499:H566" si="1052">F499-G499</f>
        <v>0</v>
      </c>
      <c r="I499" s="179">
        <f t="shared" si="1051"/>
        <v>0</v>
      </c>
      <c r="J499" s="179">
        <f t="shared" ref="J499:J566" si="1053">F499-I499</f>
        <v>0</v>
      </c>
      <c r="K499" s="179">
        <f t="shared" ref="K499:AP499" si="1054">K500+K509</f>
        <v>0</v>
      </c>
      <c r="L499" s="179">
        <f t="shared" si="1054"/>
        <v>0</v>
      </c>
      <c r="M499" s="179">
        <f t="shared" si="1054"/>
        <v>0</v>
      </c>
      <c r="N499" s="179">
        <f t="shared" si="1054"/>
        <v>0</v>
      </c>
      <c r="O499" s="179">
        <f t="shared" si="1054"/>
        <v>0</v>
      </c>
      <c r="P499" s="179">
        <f t="shared" ref="P499:Q499" si="1055">P500+P509</f>
        <v>0</v>
      </c>
      <c r="Q499" s="179">
        <f t="shared" si="1055"/>
        <v>0</v>
      </c>
      <c r="R499" s="179">
        <f t="shared" si="1054"/>
        <v>0</v>
      </c>
      <c r="S499" s="179">
        <f t="shared" si="1054"/>
        <v>0</v>
      </c>
      <c r="T499" s="179">
        <f t="shared" ref="T499" si="1056">T500+T509</f>
        <v>0</v>
      </c>
      <c r="U499" s="179">
        <f t="shared" si="1054"/>
        <v>0</v>
      </c>
      <c r="V499" s="179">
        <f t="shared" si="1054"/>
        <v>0</v>
      </c>
      <c r="W499" s="179">
        <f t="shared" ref="W499" si="1057">W500+W509</f>
        <v>0</v>
      </c>
      <c r="X499" s="179">
        <f t="shared" si="1054"/>
        <v>0</v>
      </c>
      <c r="Y499" s="179">
        <f t="shared" ref="Y499:Z499" si="1058">Y500+Y509</f>
        <v>0</v>
      </c>
      <c r="Z499" s="179">
        <f t="shared" si="1058"/>
        <v>0</v>
      </c>
      <c r="AA499" s="179">
        <f t="shared" si="1054"/>
        <v>0</v>
      </c>
      <c r="AB499" s="179">
        <f t="shared" si="1054"/>
        <v>0</v>
      </c>
      <c r="AC499" s="179">
        <f t="shared" si="1054"/>
        <v>0</v>
      </c>
      <c r="AD499" s="179">
        <f t="shared" si="1054"/>
        <v>0</v>
      </c>
      <c r="AE499" s="179">
        <f t="shared" ref="AE499:AE566" si="1059">AB499+AC499+AD499</f>
        <v>0</v>
      </c>
      <c r="AF499" s="179">
        <f t="shared" si="1054"/>
        <v>0</v>
      </c>
      <c r="AG499" s="179">
        <f t="shared" si="1054"/>
        <v>0</v>
      </c>
      <c r="AH499" s="179">
        <f t="shared" si="1054"/>
        <v>0</v>
      </c>
      <c r="AI499" s="179">
        <f t="shared" ref="AI499:AI566" si="1060">AF499+AG499+AH499</f>
        <v>0</v>
      </c>
      <c r="AJ499" s="179">
        <f t="shared" si="1054"/>
        <v>0</v>
      </c>
      <c r="AK499" s="179">
        <f t="shared" si="1054"/>
        <v>0</v>
      </c>
      <c r="AL499" s="179">
        <f t="shared" si="1054"/>
        <v>0</v>
      </c>
      <c r="AM499" s="179">
        <f t="shared" ref="AM499:AM566" si="1061">AJ499+AK499+AL499</f>
        <v>0</v>
      </c>
      <c r="AN499" s="179">
        <f t="shared" si="1054"/>
        <v>0</v>
      </c>
      <c r="AO499" s="179">
        <f t="shared" si="1054"/>
        <v>0</v>
      </c>
      <c r="AP499" s="179">
        <f t="shared" si="1054"/>
        <v>0</v>
      </c>
      <c r="AQ499" s="179">
        <f t="shared" ref="AQ499:AQ566" si="1062">AN499+AO499+AP499</f>
        <v>0</v>
      </c>
      <c r="AR499" s="179">
        <f t="shared" ref="AR499:AR566" si="1063">AE499+AI499+AM499+AQ499</f>
        <v>0</v>
      </c>
    </row>
    <row r="500" spans="2:44" x14ac:dyDescent="0.25">
      <c r="B500" s="189" t="s">
        <v>368</v>
      </c>
      <c r="C500" s="190" t="s">
        <v>234</v>
      </c>
      <c r="D500" s="191">
        <f>SUM(D501:D508)</f>
        <v>0</v>
      </c>
      <c r="E500" s="191">
        <f>SUM(E501:E508)</f>
        <v>0</v>
      </c>
      <c r="F500" s="191">
        <f t="shared" si="1050"/>
        <v>0</v>
      </c>
      <c r="G500" s="191">
        <f t="shared" ref="G500:I500" si="1064">SUM(G501:G508)</f>
        <v>0</v>
      </c>
      <c r="H500" s="191">
        <f t="shared" si="1052"/>
        <v>0</v>
      </c>
      <c r="I500" s="191">
        <f t="shared" si="1064"/>
        <v>0</v>
      </c>
      <c r="J500" s="191">
        <f t="shared" si="1053"/>
        <v>0</v>
      </c>
      <c r="K500" s="191">
        <f t="shared" ref="K500:AP500" si="1065">SUM(K501:K508)</f>
        <v>0</v>
      </c>
      <c r="L500" s="191">
        <f t="shared" si="1065"/>
        <v>0</v>
      </c>
      <c r="M500" s="191">
        <f t="shared" si="1065"/>
        <v>0</v>
      </c>
      <c r="N500" s="191">
        <f t="shared" si="1065"/>
        <v>0</v>
      </c>
      <c r="O500" s="191">
        <f t="shared" si="1065"/>
        <v>0</v>
      </c>
      <c r="P500" s="191">
        <f t="shared" ref="P500:Q500" si="1066">SUM(P501:P508)</f>
        <v>0</v>
      </c>
      <c r="Q500" s="191">
        <f t="shared" si="1066"/>
        <v>0</v>
      </c>
      <c r="R500" s="191">
        <f t="shared" si="1065"/>
        <v>0</v>
      </c>
      <c r="S500" s="191">
        <f t="shared" si="1065"/>
        <v>0</v>
      </c>
      <c r="T500" s="191">
        <f t="shared" ref="T500" si="1067">SUM(T501:T508)</f>
        <v>0</v>
      </c>
      <c r="U500" s="191">
        <f t="shared" si="1065"/>
        <v>0</v>
      </c>
      <c r="V500" s="191">
        <f t="shared" si="1065"/>
        <v>0</v>
      </c>
      <c r="W500" s="191">
        <f t="shared" ref="W500" si="1068">SUM(W501:W508)</f>
        <v>0</v>
      </c>
      <c r="X500" s="191">
        <f t="shared" si="1065"/>
        <v>0</v>
      </c>
      <c r="Y500" s="191">
        <f t="shared" ref="Y500:Z500" si="1069">SUM(Y501:Y508)</f>
        <v>0</v>
      </c>
      <c r="Z500" s="191">
        <f t="shared" si="1069"/>
        <v>0</v>
      </c>
      <c r="AA500" s="191">
        <f t="shared" si="1065"/>
        <v>0</v>
      </c>
      <c r="AB500" s="191">
        <f t="shared" si="1065"/>
        <v>0</v>
      </c>
      <c r="AC500" s="191">
        <f t="shared" si="1065"/>
        <v>0</v>
      </c>
      <c r="AD500" s="191">
        <f t="shared" si="1065"/>
        <v>0</v>
      </c>
      <c r="AE500" s="191">
        <f t="shared" si="1059"/>
        <v>0</v>
      </c>
      <c r="AF500" s="191">
        <f t="shared" si="1065"/>
        <v>0</v>
      </c>
      <c r="AG500" s="191">
        <f t="shared" si="1065"/>
        <v>0</v>
      </c>
      <c r="AH500" s="191">
        <f t="shared" si="1065"/>
        <v>0</v>
      </c>
      <c r="AI500" s="191">
        <f t="shared" si="1060"/>
        <v>0</v>
      </c>
      <c r="AJ500" s="191">
        <f t="shared" si="1065"/>
        <v>0</v>
      </c>
      <c r="AK500" s="191">
        <f t="shared" si="1065"/>
        <v>0</v>
      </c>
      <c r="AL500" s="191">
        <f t="shared" si="1065"/>
        <v>0</v>
      </c>
      <c r="AM500" s="191">
        <f t="shared" si="1061"/>
        <v>0</v>
      </c>
      <c r="AN500" s="191">
        <f t="shared" si="1065"/>
        <v>0</v>
      </c>
      <c r="AO500" s="191">
        <f t="shared" si="1065"/>
        <v>0</v>
      </c>
      <c r="AP500" s="191">
        <f t="shared" si="1065"/>
        <v>0</v>
      </c>
      <c r="AQ500" s="191">
        <f t="shared" si="1062"/>
        <v>0</v>
      </c>
      <c r="AR500" s="191">
        <f t="shared" si="1063"/>
        <v>0</v>
      </c>
    </row>
    <row r="501" spans="2:44" x14ac:dyDescent="0.25">
      <c r="B501" s="180" t="s">
        <v>369</v>
      </c>
      <c r="C501" s="181" t="s">
        <v>235</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50"/>
        <v>0</v>
      </c>
      <c r="G501" s="182"/>
      <c r="H501" s="182">
        <f t="shared" si="1052"/>
        <v>0</v>
      </c>
      <c r="I501" s="182"/>
      <c r="J501" s="182">
        <f t="shared" si="1053"/>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1059"/>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1060"/>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1061"/>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1062"/>
        <v>0</v>
      </c>
      <c r="AR501" s="182">
        <f t="shared" si="1063"/>
        <v>0</v>
      </c>
    </row>
    <row r="502" spans="2:44" x14ac:dyDescent="0.25">
      <c r="B502" s="180" t="s">
        <v>1229</v>
      </c>
      <c r="C502" s="181" t="s">
        <v>1230</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50"/>
        <v>0</v>
      </c>
      <c r="G502" s="182"/>
      <c r="H502" s="182">
        <f t="shared" si="1052"/>
        <v>0</v>
      </c>
      <c r="I502" s="182"/>
      <c r="J502" s="182">
        <f t="shared" si="1053"/>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1059"/>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1060"/>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1061"/>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1062"/>
        <v>0</v>
      </c>
      <c r="AR502" s="182">
        <f t="shared" si="1063"/>
        <v>0</v>
      </c>
    </row>
    <row r="503" spans="2:44" x14ac:dyDescent="0.25">
      <c r="B503" s="180" t="s">
        <v>1231</v>
      </c>
      <c r="C503" s="181" t="s">
        <v>1232</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70">D503+E503</f>
        <v>0</v>
      </c>
      <c r="G503" s="182"/>
      <c r="H503" s="182">
        <f t="shared" ref="H503:H506" si="1071">F503-G503</f>
        <v>0</v>
      </c>
      <c r="I503" s="182"/>
      <c r="J503" s="182">
        <f t="shared" ref="J503:J506" si="1072">F503-I503</f>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ref="AE503:AE506" si="1073">AB503+AC503+AD503</f>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ref="AI503:AI506" si="1074">AF503+AG503+AH503</f>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ref="AM503:AM506" si="1075">AJ503+AK503+AL503</f>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ref="AQ503:AQ506" si="1076">AN503+AO503+AP503</f>
        <v>0</v>
      </c>
      <c r="AR503" s="182">
        <f t="shared" ref="AR503:AR506" si="1077">AE503+AI503+AM503+AQ503</f>
        <v>0</v>
      </c>
    </row>
    <row r="504" spans="2:44" x14ac:dyDescent="0.25">
      <c r="B504" s="180" t="s">
        <v>370</v>
      </c>
      <c r="C504" s="181" t="s">
        <v>236</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70"/>
        <v>0</v>
      </c>
      <c r="G504" s="182"/>
      <c r="H504" s="182">
        <f t="shared" si="1071"/>
        <v>0</v>
      </c>
      <c r="I504" s="182"/>
      <c r="J504" s="182">
        <f t="shared" si="1072"/>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1073"/>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1074"/>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1075"/>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1076"/>
        <v>0</v>
      </c>
      <c r="AR504" s="182">
        <f t="shared" si="1077"/>
        <v>0</v>
      </c>
    </row>
    <row r="505" spans="2:44" x14ac:dyDescent="0.25">
      <c r="B505" s="180" t="s">
        <v>1233</v>
      </c>
      <c r="C505" s="181" t="s">
        <v>1234</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78">D505+E505</f>
        <v>0</v>
      </c>
      <c r="G505" s="182"/>
      <c r="H505" s="182">
        <f t="shared" ref="H505" si="1079">F505-G505</f>
        <v>0</v>
      </c>
      <c r="I505" s="182"/>
      <c r="J505" s="182">
        <f t="shared" ref="J505" si="1080">F505-I505</f>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ref="AE505" si="1081">AB505+AC505+AD505</f>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ref="AI505" si="1082">AF505+AG505+AH505</f>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ref="AM505" si="1083">AJ505+AK505+AL505</f>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ref="AQ505" si="1084">AN505+AO505+AP505</f>
        <v>0</v>
      </c>
      <c r="AR505" s="182">
        <f t="shared" ref="AR505" si="1085">AE505+AI505+AM505+AQ505</f>
        <v>0</v>
      </c>
    </row>
    <row r="506" spans="2:44" x14ac:dyDescent="0.25">
      <c r="B506" s="180" t="s">
        <v>1235</v>
      </c>
      <c r="C506" s="181" t="s">
        <v>1236</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70"/>
        <v>0</v>
      </c>
      <c r="G506" s="182"/>
      <c r="H506" s="182">
        <f t="shared" si="1071"/>
        <v>0</v>
      </c>
      <c r="I506" s="182"/>
      <c r="J506" s="182">
        <f t="shared" si="1072"/>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1073"/>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1074"/>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1075"/>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1076"/>
        <v>0</v>
      </c>
      <c r="AR506" s="182">
        <f t="shared" si="1077"/>
        <v>0</v>
      </c>
    </row>
    <row r="507" spans="2:44" x14ac:dyDescent="0.25">
      <c r="B507" s="180" t="s">
        <v>1237</v>
      </c>
      <c r="C507" s="181" t="s">
        <v>1238</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86">D507+E507</f>
        <v>0</v>
      </c>
      <c r="G507" s="182"/>
      <c r="H507" s="182">
        <f t="shared" ref="H507" si="1087">F507-G507</f>
        <v>0</v>
      </c>
      <c r="I507" s="182"/>
      <c r="J507" s="182">
        <f t="shared" ref="J507" si="1088">F507-I507</f>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ref="AE507" si="1089">AB507+AC507+AD507</f>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ref="AI507" si="1090">AF507+AG507+AH507</f>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ref="AM507" si="1091">AJ507+AK507+AL507</f>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ref="AQ507" si="1092">AN507+AO507+AP507</f>
        <v>0</v>
      </c>
      <c r="AR507" s="182">
        <f t="shared" ref="AR507" si="1093">AE507+AI507+AM507+AQ507</f>
        <v>0</v>
      </c>
    </row>
    <row r="508" spans="2:44" x14ac:dyDescent="0.25">
      <c r="B508" s="180" t="s">
        <v>1239</v>
      </c>
      <c r="C508" s="181" t="s">
        <v>1240</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50"/>
        <v>0</v>
      </c>
      <c r="G508" s="182"/>
      <c r="H508" s="182">
        <f t="shared" si="1052"/>
        <v>0</v>
      </c>
      <c r="I508" s="182"/>
      <c r="J508" s="182">
        <f t="shared" si="1053"/>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1059"/>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1060"/>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1061"/>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1062"/>
        <v>0</v>
      </c>
      <c r="AR508" s="182">
        <f t="shared" si="1063"/>
        <v>0</v>
      </c>
    </row>
    <row r="509" spans="2:44" x14ac:dyDescent="0.25">
      <c r="B509" s="189" t="s">
        <v>371</v>
      </c>
      <c r="C509" s="190" t="s">
        <v>237</v>
      </c>
      <c r="D509" s="191">
        <f>SUM(D510:D525)</f>
        <v>0</v>
      </c>
      <c r="E509" s="191">
        <f>SUM(E510:E525)</f>
        <v>0</v>
      </c>
      <c r="F509" s="191">
        <f t="shared" si="1050"/>
        <v>0</v>
      </c>
      <c r="G509" s="191">
        <f>SUM(G510:G525)</f>
        <v>0</v>
      </c>
      <c r="H509" s="191">
        <f t="shared" si="1052"/>
        <v>0</v>
      </c>
      <c r="I509" s="191">
        <f>SUM(I510:I525)</f>
        <v>0</v>
      </c>
      <c r="J509" s="191">
        <f t="shared" si="1053"/>
        <v>0</v>
      </c>
      <c r="K509" s="191">
        <f t="shared" ref="K509:AD509" si="1094">SUM(K510:K525)</f>
        <v>0</v>
      </c>
      <c r="L509" s="191">
        <f t="shared" si="1094"/>
        <v>0</v>
      </c>
      <c r="M509" s="191">
        <f t="shared" si="1094"/>
        <v>0</v>
      </c>
      <c r="N509" s="191">
        <f t="shared" si="1094"/>
        <v>0</v>
      </c>
      <c r="O509" s="191">
        <f t="shared" si="1094"/>
        <v>0</v>
      </c>
      <c r="P509" s="191">
        <f t="shared" ref="P509:Q509" si="1095">SUM(P510:P525)</f>
        <v>0</v>
      </c>
      <c r="Q509" s="191">
        <f t="shared" si="1095"/>
        <v>0</v>
      </c>
      <c r="R509" s="191">
        <f t="shared" si="1094"/>
        <v>0</v>
      </c>
      <c r="S509" s="191">
        <f t="shared" si="1094"/>
        <v>0</v>
      </c>
      <c r="T509" s="191">
        <f t="shared" ref="T509" si="1096">SUM(T510:T525)</f>
        <v>0</v>
      </c>
      <c r="U509" s="191">
        <f t="shared" si="1094"/>
        <v>0</v>
      </c>
      <c r="V509" s="191">
        <f t="shared" si="1094"/>
        <v>0</v>
      </c>
      <c r="W509" s="191">
        <f t="shared" ref="W509" si="1097">SUM(W510:W525)</f>
        <v>0</v>
      </c>
      <c r="X509" s="191">
        <f t="shared" si="1094"/>
        <v>0</v>
      </c>
      <c r="Y509" s="191">
        <f t="shared" ref="Y509:Z509" si="1098">SUM(Y510:Y525)</f>
        <v>0</v>
      </c>
      <c r="Z509" s="191">
        <f t="shared" si="1098"/>
        <v>0</v>
      </c>
      <c r="AA509" s="191">
        <f t="shared" si="1094"/>
        <v>0</v>
      </c>
      <c r="AB509" s="191">
        <f t="shared" si="1094"/>
        <v>0</v>
      </c>
      <c r="AC509" s="191">
        <f t="shared" si="1094"/>
        <v>0</v>
      </c>
      <c r="AD509" s="191">
        <f t="shared" si="1094"/>
        <v>0</v>
      </c>
      <c r="AE509" s="191">
        <f t="shared" si="1059"/>
        <v>0</v>
      </c>
      <c r="AF509" s="191">
        <f>SUM(AF510:AF525)</f>
        <v>0</v>
      </c>
      <c r="AG509" s="191">
        <f>SUM(AG510:AG525)</f>
        <v>0</v>
      </c>
      <c r="AH509" s="191">
        <f>SUM(AH510:AH525)</f>
        <v>0</v>
      </c>
      <c r="AI509" s="191">
        <f t="shared" si="1060"/>
        <v>0</v>
      </c>
      <c r="AJ509" s="191">
        <f>SUM(AJ510:AJ525)</f>
        <v>0</v>
      </c>
      <c r="AK509" s="191">
        <f>SUM(AK510:AK525)</f>
        <v>0</v>
      </c>
      <c r="AL509" s="191">
        <f>SUM(AL510:AL525)</f>
        <v>0</v>
      </c>
      <c r="AM509" s="191">
        <f t="shared" si="1061"/>
        <v>0</v>
      </c>
      <c r="AN509" s="191">
        <f>SUM(AN510:AN525)</f>
        <v>0</v>
      </c>
      <c r="AO509" s="191">
        <f>SUM(AO510:AO525)</f>
        <v>0</v>
      </c>
      <c r="AP509" s="191">
        <f>SUM(AP510:AP525)</f>
        <v>0</v>
      </c>
      <c r="AQ509" s="191">
        <f t="shared" si="1062"/>
        <v>0</v>
      </c>
      <c r="AR509" s="191">
        <f t="shared" si="1063"/>
        <v>0</v>
      </c>
    </row>
    <row r="510" spans="2:44" x14ac:dyDescent="0.25">
      <c r="B510" s="180" t="s">
        <v>372</v>
      </c>
      <c r="C510" s="181" t="s">
        <v>238</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50"/>
        <v>0</v>
      </c>
      <c r="G510" s="182"/>
      <c r="H510" s="182">
        <f t="shared" si="1052"/>
        <v>0</v>
      </c>
      <c r="I510" s="182"/>
      <c r="J510" s="182">
        <f t="shared" si="1053"/>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1059"/>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1060"/>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1061"/>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1062"/>
        <v>0</v>
      </c>
      <c r="AR510" s="182">
        <f t="shared" si="1063"/>
        <v>0</v>
      </c>
    </row>
    <row r="511" spans="2:44" x14ac:dyDescent="0.25">
      <c r="B511" s="180" t="s">
        <v>1241</v>
      </c>
      <c r="C511" s="181" t="s">
        <v>1242</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99">D511+E511</f>
        <v>0</v>
      </c>
      <c r="G511" s="182"/>
      <c r="H511" s="182">
        <f t="shared" ref="H511:H518" si="1100">F511-G511</f>
        <v>0</v>
      </c>
      <c r="I511" s="182"/>
      <c r="J511" s="182">
        <f t="shared" ref="J511:J518" si="1101">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1102">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1103">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1104">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1105">AN511+AO511+AP511</f>
        <v>0</v>
      </c>
      <c r="AR511" s="182">
        <f t="shared" ref="AR511:AR518" si="1106">AE511+AI511+AM511+AQ511</f>
        <v>0</v>
      </c>
    </row>
    <row r="512" spans="2:44" x14ac:dyDescent="0.25">
      <c r="B512" s="180" t="s">
        <v>1243</v>
      </c>
      <c r="C512" s="181" t="s">
        <v>1244</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99"/>
        <v>0</v>
      </c>
      <c r="G512" s="182"/>
      <c r="H512" s="182">
        <f t="shared" si="1100"/>
        <v>0</v>
      </c>
      <c r="I512" s="182"/>
      <c r="J512" s="182">
        <f t="shared" si="1101"/>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1102"/>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1103"/>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1104"/>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1105"/>
        <v>0</v>
      </c>
      <c r="AR512" s="182">
        <f t="shared" si="1106"/>
        <v>0</v>
      </c>
    </row>
    <row r="513" spans="2:44" x14ac:dyDescent="0.25">
      <c r="B513" s="180" t="s">
        <v>1245</v>
      </c>
      <c r="C513" s="181" t="s">
        <v>1246</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99"/>
        <v>0</v>
      </c>
      <c r="G513" s="182"/>
      <c r="H513" s="182">
        <f t="shared" si="1100"/>
        <v>0</v>
      </c>
      <c r="I513" s="182"/>
      <c r="J513" s="182">
        <f t="shared" si="1101"/>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1102"/>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1103"/>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1104"/>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1105"/>
        <v>0</v>
      </c>
      <c r="AR513" s="182">
        <f t="shared" si="1106"/>
        <v>0</v>
      </c>
    </row>
    <row r="514" spans="2:44" x14ac:dyDescent="0.25">
      <c r="B514" s="180" t="s">
        <v>1247</v>
      </c>
      <c r="C514" s="181" t="s">
        <v>1248</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99"/>
        <v>0</v>
      </c>
      <c r="G514" s="182"/>
      <c r="H514" s="182">
        <f t="shared" si="1100"/>
        <v>0</v>
      </c>
      <c r="I514" s="182"/>
      <c r="J514" s="182">
        <f t="shared" si="1101"/>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1102"/>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1103"/>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1104"/>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1105"/>
        <v>0</v>
      </c>
      <c r="AR514" s="182">
        <f t="shared" si="1106"/>
        <v>0</v>
      </c>
    </row>
    <row r="515" spans="2:44" x14ac:dyDescent="0.25">
      <c r="B515" s="180" t="s">
        <v>1249</v>
      </c>
      <c r="C515" s="181" t="s">
        <v>1250</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99"/>
        <v>0</v>
      </c>
      <c r="G515" s="182"/>
      <c r="H515" s="182">
        <f t="shared" si="1100"/>
        <v>0</v>
      </c>
      <c r="I515" s="182"/>
      <c r="J515" s="182">
        <f t="shared" si="1101"/>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1102"/>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1103"/>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1104"/>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1105"/>
        <v>0</v>
      </c>
      <c r="AR515" s="182">
        <f t="shared" si="1106"/>
        <v>0</v>
      </c>
    </row>
    <row r="516" spans="2:44" x14ac:dyDescent="0.25">
      <c r="B516" s="180" t="s">
        <v>1251</v>
      </c>
      <c r="C516" s="181" t="s">
        <v>1252</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99"/>
        <v>0</v>
      </c>
      <c r="G516" s="182"/>
      <c r="H516" s="182">
        <f t="shared" si="1100"/>
        <v>0</v>
      </c>
      <c r="I516" s="182"/>
      <c r="J516" s="182">
        <f t="shared" si="1101"/>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1102"/>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1103"/>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1104"/>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1105"/>
        <v>0</v>
      </c>
      <c r="AR516" s="182">
        <f t="shared" si="1106"/>
        <v>0</v>
      </c>
    </row>
    <row r="517" spans="2:44" x14ac:dyDescent="0.25">
      <c r="B517" s="180" t="s">
        <v>1253</v>
      </c>
      <c r="C517" s="181" t="s">
        <v>1254</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99"/>
        <v>0</v>
      </c>
      <c r="G517" s="182"/>
      <c r="H517" s="182">
        <f t="shared" si="1100"/>
        <v>0</v>
      </c>
      <c r="I517" s="182"/>
      <c r="J517" s="182">
        <f t="shared" si="1101"/>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1102"/>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1103"/>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1104"/>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1105"/>
        <v>0</v>
      </c>
      <c r="AR517" s="182">
        <f t="shared" si="1106"/>
        <v>0</v>
      </c>
    </row>
    <row r="518" spans="2:44" x14ac:dyDescent="0.25">
      <c r="B518" s="180" t="s">
        <v>1255</v>
      </c>
      <c r="C518" s="181" t="s">
        <v>1256</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99"/>
        <v>0</v>
      </c>
      <c r="G518" s="182"/>
      <c r="H518" s="182">
        <f t="shared" si="1100"/>
        <v>0</v>
      </c>
      <c r="I518" s="182"/>
      <c r="J518" s="182">
        <f t="shared" si="1101"/>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1102"/>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1103"/>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1104"/>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1105"/>
        <v>0</v>
      </c>
      <c r="AR518" s="182">
        <f t="shared" si="1106"/>
        <v>0</v>
      </c>
    </row>
    <row r="519" spans="2:44" x14ac:dyDescent="0.25">
      <c r="B519" s="180" t="s">
        <v>1257</v>
      </c>
      <c r="C519" s="181" t="s">
        <v>1258</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50"/>
        <v>0</v>
      </c>
      <c r="G519" s="182"/>
      <c r="H519" s="182">
        <f t="shared" si="1052"/>
        <v>0</v>
      </c>
      <c r="I519" s="182"/>
      <c r="J519" s="182">
        <f t="shared" si="1053"/>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si="1059"/>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si="1060"/>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si="1061"/>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si="1062"/>
        <v>0</v>
      </c>
      <c r="AR519" s="182">
        <f t="shared" si="1063"/>
        <v>0</v>
      </c>
    </row>
    <row r="520" spans="2:44" x14ac:dyDescent="0.25">
      <c r="B520" s="180" t="s">
        <v>1259</v>
      </c>
      <c r="C520" s="181" t="s">
        <v>1260</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50"/>
        <v>0</v>
      </c>
      <c r="G520" s="182"/>
      <c r="H520" s="182">
        <f t="shared" si="1052"/>
        <v>0</v>
      </c>
      <c r="I520" s="182"/>
      <c r="J520" s="182">
        <f t="shared" si="1053"/>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1059"/>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1060"/>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1061"/>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1062"/>
        <v>0</v>
      </c>
      <c r="AR520" s="182">
        <f t="shared" si="1063"/>
        <v>0</v>
      </c>
    </row>
    <row r="521" spans="2:44" x14ac:dyDescent="0.25">
      <c r="B521" s="180" t="s">
        <v>1261</v>
      </c>
      <c r="C521" s="181" t="s">
        <v>1262</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107">D521+E521</f>
        <v>0</v>
      </c>
      <c r="G521" s="182"/>
      <c r="H521" s="182">
        <f t="shared" ref="H521:H522" si="1108">F521-G521</f>
        <v>0</v>
      </c>
      <c r="I521" s="182"/>
      <c r="J521" s="182">
        <f t="shared" ref="J521:J522" si="1109">F521-I521</f>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ref="AE521:AE522" si="1110">AB521+AC521+AD521</f>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ref="AI521:AI522" si="1111">AF521+AG521+AH521</f>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ref="AM521:AM522" si="1112">AJ521+AK521+AL521</f>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ref="AQ521:AQ522" si="1113">AN521+AO521+AP521</f>
        <v>0</v>
      </c>
      <c r="AR521" s="182">
        <f t="shared" ref="AR521:AR522" si="1114">AE521+AI521+AM521+AQ521</f>
        <v>0</v>
      </c>
    </row>
    <row r="522" spans="2:44" x14ac:dyDescent="0.25">
      <c r="B522" s="180" t="s">
        <v>1263</v>
      </c>
      <c r="C522" s="181" t="s">
        <v>1264</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107"/>
        <v>0</v>
      </c>
      <c r="G522" s="182"/>
      <c r="H522" s="182">
        <f t="shared" si="1108"/>
        <v>0</v>
      </c>
      <c r="I522" s="182"/>
      <c r="J522" s="182">
        <f t="shared" si="1109"/>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1110"/>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1111"/>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1112"/>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1113"/>
        <v>0</v>
      </c>
      <c r="AR522" s="182">
        <f t="shared" si="1114"/>
        <v>0</v>
      </c>
    </row>
    <row r="523" spans="2:44" x14ac:dyDescent="0.25">
      <c r="B523" s="180" t="s">
        <v>1265</v>
      </c>
      <c r="C523" s="181" t="s">
        <v>1266</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115">D523+E523</f>
        <v>0</v>
      </c>
      <c r="G523" s="182"/>
      <c r="H523" s="182">
        <f t="shared" ref="H523:H524" si="1116">F523-G523</f>
        <v>0</v>
      </c>
      <c r="I523" s="182"/>
      <c r="J523" s="182">
        <f t="shared" ref="J523:J524" si="1117">F523-I523</f>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ref="AE523:AE524" si="1118">AB523+AC523+AD523</f>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ref="AI523:AI524" si="1119">AF523+AG523+AH523</f>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ref="AM523:AM524" si="1120">AJ523+AK523+AL523</f>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ref="AQ523:AQ524" si="1121">AN523+AO523+AP523</f>
        <v>0</v>
      </c>
      <c r="AR523" s="182">
        <f t="shared" ref="AR523:AR524" si="1122">AE523+AI523+AM523+AQ523</f>
        <v>0</v>
      </c>
    </row>
    <row r="524" spans="2:44" x14ac:dyDescent="0.25">
      <c r="B524" s="180" t="s">
        <v>1267</v>
      </c>
      <c r="C524" s="181" t="s">
        <v>1268</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115"/>
        <v>0</v>
      </c>
      <c r="G524" s="182"/>
      <c r="H524" s="182">
        <f t="shared" si="1116"/>
        <v>0</v>
      </c>
      <c r="I524" s="182"/>
      <c r="J524" s="182">
        <f t="shared" si="1117"/>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1118"/>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1119"/>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1120"/>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1121"/>
        <v>0</v>
      </c>
      <c r="AR524" s="182">
        <f t="shared" si="1122"/>
        <v>0</v>
      </c>
    </row>
    <row r="525" spans="2:44" x14ac:dyDescent="0.25">
      <c r="B525" s="180" t="s">
        <v>1269</v>
      </c>
      <c r="C525" s="181" t="s">
        <v>1270</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50"/>
        <v>0</v>
      </c>
      <c r="G525" s="182"/>
      <c r="H525" s="182">
        <f t="shared" si="1052"/>
        <v>0</v>
      </c>
      <c r="I525" s="182"/>
      <c r="J525" s="182">
        <f t="shared" si="1053"/>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1059"/>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1060"/>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1061"/>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1062"/>
        <v>0</v>
      </c>
      <c r="AR525" s="182">
        <f t="shared" si="1063"/>
        <v>0</v>
      </c>
    </row>
    <row r="526" spans="2:44" x14ac:dyDescent="0.25">
      <c r="B526" s="177" t="s">
        <v>373</v>
      </c>
      <c r="C526" s="178" t="s">
        <v>239</v>
      </c>
      <c r="D526" s="179">
        <f>D527+D541</f>
        <v>0</v>
      </c>
      <c r="E526" s="179">
        <f>E527+E541</f>
        <v>0</v>
      </c>
      <c r="F526" s="179">
        <f t="shared" si="1050"/>
        <v>0</v>
      </c>
      <c r="G526" s="179">
        <f t="shared" ref="G526:I526" si="1123">G527+G541</f>
        <v>0</v>
      </c>
      <c r="H526" s="179">
        <f t="shared" si="1052"/>
        <v>0</v>
      </c>
      <c r="I526" s="179">
        <f t="shared" si="1123"/>
        <v>0</v>
      </c>
      <c r="J526" s="179">
        <f t="shared" si="1053"/>
        <v>0</v>
      </c>
      <c r="K526" s="179">
        <f t="shared" ref="K526:AP526" si="1124">K527+K541</f>
        <v>0</v>
      </c>
      <c r="L526" s="179">
        <f t="shared" si="1124"/>
        <v>0</v>
      </c>
      <c r="M526" s="179">
        <f t="shared" si="1124"/>
        <v>0</v>
      </c>
      <c r="N526" s="179">
        <f t="shared" si="1124"/>
        <v>0</v>
      </c>
      <c r="O526" s="179">
        <f t="shared" si="1124"/>
        <v>0</v>
      </c>
      <c r="P526" s="179">
        <f t="shared" ref="P526:Q526" si="1125">P527+P541</f>
        <v>0</v>
      </c>
      <c r="Q526" s="179">
        <f t="shared" si="1125"/>
        <v>0</v>
      </c>
      <c r="R526" s="179">
        <f t="shared" si="1124"/>
        <v>0</v>
      </c>
      <c r="S526" s="179">
        <f t="shared" si="1124"/>
        <v>0</v>
      </c>
      <c r="T526" s="179">
        <f t="shared" ref="T526" si="1126">T527+T541</f>
        <v>0</v>
      </c>
      <c r="U526" s="179">
        <f t="shared" si="1124"/>
        <v>0</v>
      </c>
      <c r="V526" s="179">
        <f t="shared" si="1124"/>
        <v>0</v>
      </c>
      <c r="W526" s="179">
        <f t="shared" ref="W526" si="1127">W527+W541</f>
        <v>0</v>
      </c>
      <c r="X526" s="179">
        <f t="shared" si="1124"/>
        <v>0</v>
      </c>
      <c r="Y526" s="179">
        <f t="shared" ref="Y526:Z526" si="1128">Y527+Y541</f>
        <v>0</v>
      </c>
      <c r="Z526" s="179">
        <f t="shared" si="1128"/>
        <v>0</v>
      </c>
      <c r="AA526" s="179">
        <f t="shared" si="1124"/>
        <v>0</v>
      </c>
      <c r="AB526" s="179">
        <f t="shared" si="1124"/>
        <v>0</v>
      </c>
      <c r="AC526" s="179">
        <f t="shared" si="1124"/>
        <v>0</v>
      </c>
      <c r="AD526" s="179">
        <f t="shared" si="1124"/>
        <v>0</v>
      </c>
      <c r="AE526" s="179">
        <f t="shared" si="1059"/>
        <v>0</v>
      </c>
      <c r="AF526" s="179">
        <f t="shared" si="1124"/>
        <v>0</v>
      </c>
      <c r="AG526" s="179">
        <f t="shared" si="1124"/>
        <v>0</v>
      </c>
      <c r="AH526" s="179">
        <f t="shared" si="1124"/>
        <v>0</v>
      </c>
      <c r="AI526" s="179">
        <f t="shared" si="1060"/>
        <v>0</v>
      </c>
      <c r="AJ526" s="179">
        <f t="shared" si="1124"/>
        <v>0</v>
      </c>
      <c r="AK526" s="179">
        <f t="shared" si="1124"/>
        <v>0</v>
      </c>
      <c r="AL526" s="179">
        <f t="shared" si="1124"/>
        <v>0</v>
      </c>
      <c r="AM526" s="179">
        <f t="shared" si="1061"/>
        <v>0</v>
      </c>
      <c r="AN526" s="179">
        <f t="shared" si="1124"/>
        <v>0</v>
      </c>
      <c r="AO526" s="179">
        <f t="shared" si="1124"/>
        <v>0</v>
      </c>
      <c r="AP526" s="179">
        <f t="shared" si="1124"/>
        <v>0</v>
      </c>
      <c r="AQ526" s="179">
        <f t="shared" si="1062"/>
        <v>0</v>
      </c>
      <c r="AR526" s="179">
        <f t="shared" si="1063"/>
        <v>0</v>
      </c>
    </row>
    <row r="527" spans="2:44" x14ac:dyDescent="0.25">
      <c r="B527" s="189" t="s">
        <v>374</v>
      </c>
      <c r="C527" s="190" t="s">
        <v>240</v>
      </c>
      <c r="D527" s="191">
        <f>SUM(D528:D540)</f>
        <v>0</v>
      </c>
      <c r="E527" s="191">
        <f>SUM(E528:E540)</f>
        <v>0</v>
      </c>
      <c r="F527" s="191">
        <f t="shared" si="1050"/>
        <v>0</v>
      </c>
      <c r="G527" s="191">
        <f t="shared" ref="G527:I527" si="1129">SUM(G528:G540)</f>
        <v>0</v>
      </c>
      <c r="H527" s="191">
        <f t="shared" si="1052"/>
        <v>0</v>
      </c>
      <c r="I527" s="191">
        <f t="shared" si="1129"/>
        <v>0</v>
      </c>
      <c r="J527" s="191">
        <f t="shared" si="1053"/>
        <v>0</v>
      </c>
      <c r="K527" s="191">
        <f t="shared" ref="K527:AP527" si="1130">SUM(K528:K540)</f>
        <v>0</v>
      </c>
      <c r="L527" s="191">
        <f t="shared" si="1130"/>
        <v>0</v>
      </c>
      <c r="M527" s="191">
        <f t="shared" si="1130"/>
        <v>0</v>
      </c>
      <c r="N527" s="191">
        <f t="shared" si="1130"/>
        <v>0</v>
      </c>
      <c r="O527" s="191">
        <f t="shared" si="1130"/>
        <v>0</v>
      </c>
      <c r="P527" s="191">
        <f t="shared" ref="P527:Q527" si="1131">SUM(P528:P540)</f>
        <v>0</v>
      </c>
      <c r="Q527" s="191">
        <f t="shared" si="1131"/>
        <v>0</v>
      </c>
      <c r="R527" s="191">
        <f t="shared" si="1130"/>
        <v>0</v>
      </c>
      <c r="S527" s="191">
        <f t="shared" si="1130"/>
        <v>0</v>
      </c>
      <c r="T527" s="191">
        <f t="shared" ref="T527" si="1132">SUM(T528:T540)</f>
        <v>0</v>
      </c>
      <c r="U527" s="191">
        <f t="shared" si="1130"/>
        <v>0</v>
      </c>
      <c r="V527" s="191">
        <f t="shared" si="1130"/>
        <v>0</v>
      </c>
      <c r="W527" s="191">
        <f t="shared" ref="W527" si="1133">SUM(W528:W540)</f>
        <v>0</v>
      </c>
      <c r="X527" s="191">
        <f t="shared" si="1130"/>
        <v>0</v>
      </c>
      <c r="Y527" s="191">
        <f t="shared" ref="Y527:Z527" si="1134">SUM(Y528:Y540)</f>
        <v>0</v>
      </c>
      <c r="Z527" s="191">
        <f t="shared" si="1134"/>
        <v>0</v>
      </c>
      <c r="AA527" s="191">
        <f t="shared" si="1130"/>
        <v>0</v>
      </c>
      <c r="AB527" s="191">
        <f t="shared" si="1130"/>
        <v>0</v>
      </c>
      <c r="AC527" s="191">
        <f t="shared" si="1130"/>
        <v>0</v>
      </c>
      <c r="AD527" s="191">
        <f t="shared" si="1130"/>
        <v>0</v>
      </c>
      <c r="AE527" s="191">
        <f t="shared" si="1059"/>
        <v>0</v>
      </c>
      <c r="AF527" s="191">
        <f t="shared" si="1130"/>
        <v>0</v>
      </c>
      <c r="AG527" s="191">
        <f t="shared" si="1130"/>
        <v>0</v>
      </c>
      <c r="AH527" s="191">
        <f t="shared" si="1130"/>
        <v>0</v>
      </c>
      <c r="AI527" s="191">
        <f t="shared" si="1060"/>
        <v>0</v>
      </c>
      <c r="AJ527" s="191">
        <f t="shared" si="1130"/>
        <v>0</v>
      </c>
      <c r="AK527" s="191">
        <f t="shared" si="1130"/>
        <v>0</v>
      </c>
      <c r="AL527" s="191">
        <f t="shared" si="1130"/>
        <v>0</v>
      </c>
      <c r="AM527" s="191">
        <f t="shared" si="1061"/>
        <v>0</v>
      </c>
      <c r="AN527" s="191">
        <f t="shared" si="1130"/>
        <v>0</v>
      </c>
      <c r="AO527" s="191">
        <f t="shared" si="1130"/>
        <v>0</v>
      </c>
      <c r="AP527" s="191">
        <f t="shared" si="1130"/>
        <v>0</v>
      </c>
      <c r="AQ527" s="191">
        <f t="shared" si="1062"/>
        <v>0</v>
      </c>
      <c r="AR527" s="191">
        <f t="shared" si="1063"/>
        <v>0</v>
      </c>
    </row>
    <row r="528" spans="2:44" x14ac:dyDescent="0.25">
      <c r="B528" s="180" t="s">
        <v>375</v>
      </c>
      <c r="C528" s="181" t="s">
        <v>241</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135">D528+E528</f>
        <v>0</v>
      </c>
      <c r="G528" s="182"/>
      <c r="H528" s="182">
        <f t="shared" ref="H528:H540" si="1136">F528-G528</f>
        <v>0</v>
      </c>
      <c r="I528" s="182"/>
      <c r="J528" s="182">
        <f t="shared" ref="J528:J540" si="1137">F528-I528</f>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ref="AE528:AE540" si="1138">AB528+AC528+AD528</f>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ref="AI528:AI540" si="1139">AF528+AG528+AH528</f>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ref="AM528:AM540" si="1140">AJ528+AK528+AL528</f>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ref="AQ528:AQ540" si="1141">AN528+AO528+AP528</f>
        <v>0</v>
      </c>
      <c r="AR528" s="182">
        <f t="shared" ref="AR528:AR540" si="1142">AE528+AI528+AM528+AQ528</f>
        <v>0</v>
      </c>
    </row>
    <row r="529" spans="2:44" x14ac:dyDescent="0.25">
      <c r="B529" s="180" t="s">
        <v>1271</v>
      </c>
      <c r="C529" s="181" t="s">
        <v>1272</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143">D529+E529</f>
        <v>0</v>
      </c>
      <c r="G529" s="182"/>
      <c r="H529" s="182">
        <f t="shared" ref="H529:H533" si="1144">F529-G529</f>
        <v>0</v>
      </c>
      <c r="I529" s="182"/>
      <c r="J529" s="182">
        <f t="shared" ref="J529:J533" si="1145">F529-I529</f>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ref="AE529:AE533" si="1146">AB529+AC529+AD529</f>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ref="AI529:AI533" si="1147">AF529+AG529+AH529</f>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ref="AM529:AM533" si="1148">AJ529+AK529+AL529</f>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ref="AQ529:AQ533" si="1149">AN529+AO529+AP529</f>
        <v>0</v>
      </c>
      <c r="AR529" s="182">
        <f t="shared" ref="AR529:AR533" si="1150">AE529+AI529+AM529+AQ529</f>
        <v>0</v>
      </c>
    </row>
    <row r="530" spans="2:44" x14ac:dyDescent="0.25">
      <c r="B530" s="180" t="s">
        <v>1273</v>
      </c>
      <c r="C530" s="181" t="s">
        <v>1274</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143"/>
        <v>0</v>
      </c>
      <c r="G530" s="182"/>
      <c r="H530" s="182">
        <f t="shared" si="1144"/>
        <v>0</v>
      </c>
      <c r="I530" s="182"/>
      <c r="J530" s="182">
        <f t="shared" si="114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114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114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114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1149"/>
        <v>0</v>
      </c>
      <c r="AR530" s="182">
        <f t="shared" si="1150"/>
        <v>0</v>
      </c>
    </row>
    <row r="531" spans="2:44" x14ac:dyDescent="0.25">
      <c r="B531" s="180" t="s">
        <v>1275</v>
      </c>
      <c r="C531" s="181" t="s">
        <v>1276</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143"/>
        <v>0</v>
      </c>
      <c r="G531" s="182"/>
      <c r="H531" s="182">
        <f t="shared" si="1144"/>
        <v>0</v>
      </c>
      <c r="I531" s="182"/>
      <c r="J531" s="182">
        <f t="shared" si="114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114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114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114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1149"/>
        <v>0</v>
      </c>
      <c r="AR531" s="182">
        <f t="shared" si="1150"/>
        <v>0</v>
      </c>
    </row>
    <row r="532" spans="2:44" x14ac:dyDescent="0.25">
      <c r="B532" s="180" t="s">
        <v>1277</v>
      </c>
      <c r="C532" s="181" t="s">
        <v>1278</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143"/>
        <v>0</v>
      </c>
      <c r="G532" s="182"/>
      <c r="H532" s="182">
        <f t="shared" si="1144"/>
        <v>0</v>
      </c>
      <c r="I532" s="182"/>
      <c r="J532" s="182">
        <f t="shared" si="114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114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114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114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1149"/>
        <v>0</v>
      </c>
      <c r="AR532" s="182">
        <f t="shared" si="1150"/>
        <v>0</v>
      </c>
    </row>
    <row r="533" spans="2:44" x14ac:dyDescent="0.25">
      <c r="B533" s="180" t="s">
        <v>1279</v>
      </c>
      <c r="C533" s="181" t="s">
        <v>1280</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143"/>
        <v>0</v>
      </c>
      <c r="G533" s="182"/>
      <c r="H533" s="182">
        <f t="shared" si="1144"/>
        <v>0</v>
      </c>
      <c r="I533" s="182"/>
      <c r="J533" s="182">
        <f t="shared" si="114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114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114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114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1149"/>
        <v>0</v>
      </c>
      <c r="AR533" s="182">
        <f t="shared" si="1150"/>
        <v>0</v>
      </c>
    </row>
    <row r="534" spans="2:44" x14ac:dyDescent="0.25">
      <c r="B534" s="180" t="s">
        <v>376</v>
      </c>
      <c r="C534" s="181" t="s">
        <v>242</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135"/>
        <v>0</v>
      </c>
      <c r="G534" s="182"/>
      <c r="H534" s="182">
        <f t="shared" si="1136"/>
        <v>0</v>
      </c>
      <c r="I534" s="182"/>
      <c r="J534" s="182">
        <f t="shared" si="1137"/>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1138"/>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1139"/>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1140"/>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1141"/>
        <v>0</v>
      </c>
      <c r="AR534" s="182">
        <f t="shared" si="1142"/>
        <v>0</v>
      </c>
    </row>
    <row r="535" spans="2:44" x14ac:dyDescent="0.25">
      <c r="B535" s="180" t="s">
        <v>1281</v>
      </c>
      <c r="C535" s="181" t="s">
        <v>1282</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135"/>
        <v>0</v>
      </c>
      <c r="G535" s="182"/>
      <c r="H535" s="182">
        <f t="shared" si="1136"/>
        <v>0</v>
      </c>
      <c r="I535" s="182"/>
      <c r="J535" s="182">
        <f t="shared" si="1137"/>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1138"/>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1139"/>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1140"/>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1141"/>
        <v>0</v>
      </c>
      <c r="AR535" s="182">
        <f t="shared" si="1142"/>
        <v>0</v>
      </c>
    </row>
    <row r="536" spans="2:44" x14ac:dyDescent="0.25">
      <c r="B536" s="180" t="s">
        <v>1283</v>
      </c>
      <c r="C536" s="181" t="s">
        <v>1284</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135"/>
        <v>0</v>
      </c>
      <c r="G536" s="182"/>
      <c r="H536" s="182">
        <f t="shared" si="1136"/>
        <v>0</v>
      </c>
      <c r="I536" s="182"/>
      <c r="J536" s="182">
        <f t="shared" si="1137"/>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1138"/>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1139"/>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1140"/>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1141"/>
        <v>0</v>
      </c>
      <c r="AR536" s="182">
        <f t="shared" si="1142"/>
        <v>0</v>
      </c>
    </row>
    <row r="537" spans="2:44" x14ac:dyDescent="0.25">
      <c r="B537" s="180" t="s">
        <v>1285</v>
      </c>
      <c r="C537" s="181" t="s">
        <v>1286</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51">D537+E537</f>
        <v>0</v>
      </c>
      <c r="G537" s="182"/>
      <c r="H537" s="182">
        <f t="shared" ref="H537" si="1152">F537-G537</f>
        <v>0</v>
      </c>
      <c r="I537" s="182"/>
      <c r="J537" s="182">
        <f t="shared" ref="J537" si="1153">F537-I537</f>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ref="AE537" si="1154">AB537+AC537+AD537</f>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ref="AI537" si="1155">AF537+AG537+AH537</f>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ref="AM537" si="1156">AJ537+AK537+AL537</f>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ref="AQ537" si="1157">AN537+AO537+AP537</f>
        <v>0</v>
      </c>
      <c r="AR537" s="182">
        <f t="shared" ref="AR537" si="1158">AE537+AI537+AM537+AQ537</f>
        <v>0</v>
      </c>
    </row>
    <row r="538" spans="2:44" x14ac:dyDescent="0.25">
      <c r="B538" s="180" t="s">
        <v>1287</v>
      </c>
      <c r="C538" s="181" t="s">
        <v>1288</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59">D538+E538</f>
        <v>0</v>
      </c>
      <c r="G538" s="182"/>
      <c r="H538" s="182">
        <f t="shared" ref="H538" si="1160">F538-G538</f>
        <v>0</v>
      </c>
      <c r="I538" s="182"/>
      <c r="J538" s="182">
        <f t="shared" ref="J538" si="1161">F538-I538</f>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ref="AE538" si="1162">AB538+AC538+AD538</f>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ref="AI538" si="1163">AF538+AG538+AH538</f>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ref="AM538" si="1164">AJ538+AK538+AL538</f>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ref="AQ538" si="1165">AN538+AO538+AP538</f>
        <v>0</v>
      </c>
      <c r="AR538" s="182">
        <f t="shared" ref="AR538" si="1166">AE538+AI538+AM538+AQ538</f>
        <v>0</v>
      </c>
    </row>
    <row r="539" spans="2:44" x14ac:dyDescent="0.25">
      <c r="B539" s="180" t="s">
        <v>1289</v>
      </c>
      <c r="C539" s="181" t="s">
        <v>1290</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67">D539+E539</f>
        <v>0</v>
      </c>
      <c r="G539" s="182"/>
      <c r="H539" s="182">
        <f t="shared" ref="H539" si="1168">F539-G539</f>
        <v>0</v>
      </c>
      <c r="I539" s="182"/>
      <c r="J539" s="182">
        <f t="shared" ref="J539" si="1169">F539-I539</f>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ref="AE539" si="1170">AB539+AC539+AD539</f>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ref="AI539" si="1171">AF539+AG539+AH539</f>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ref="AM539" si="1172">AJ539+AK539+AL539</f>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ref="AQ539" si="1173">AN539+AO539+AP539</f>
        <v>0</v>
      </c>
      <c r="AR539" s="182">
        <f t="shared" ref="AR539" si="1174">AE539+AI539+AM539+AQ539</f>
        <v>0</v>
      </c>
    </row>
    <row r="540" spans="2:44" x14ac:dyDescent="0.25">
      <c r="B540" s="180" t="s">
        <v>1291</v>
      </c>
      <c r="C540" s="181" t="s">
        <v>1292</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135"/>
        <v>0</v>
      </c>
      <c r="G540" s="182"/>
      <c r="H540" s="182">
        <f t="shared" si="1136"/>
        <v>0</v>
      </c>
      <c r="I540" s="182"/>
      <c r="J540" s="182">
        <f t="shared" si="1137"/>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1138"/>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1139"/>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1140"/>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1141"/>
        <v>0</v>
      </c>
      <c r="AR540" s="182">
        <f t="shared" si="1142"/>
        <v>0</v>
      </c>
    </row>
    <row r="541" spans="2:44" x14ac:dyDescent="0.25">
      <c r="B541" s="189" t="s">
        <v>377</v>
      </c>
      <c r="C541" s="190" t="s">
        <v>243</v>
      </c>
      <c r="D541" s="191">
        <f>SUM(D542:D559)</f>
        <v>0</v>
      </c>
      <c r="E541" s="191">
        <f>SUM(E542:E559)</f>
        <v>0</v>
      </c>
      <c r="F541" s="191">
        <f t="shared" si="1050"/>
        <v>0</v>
      </c>
      <c r="G541" s="191">
        <f>SUM(G542:G559)</f>
        <v>0</v>
      </c>
      <c r="H541" s="191">
        <f>SUM(H542:H559)</f>
        <v>0</v>
      </c>
      <c r="I541" s="191">
        <f>SUM(I542:I559)</f>
        <v>0</v>
      </c>
      <c r="J541" s="191">
        <f>SUM(J542:J559)</f>
        <v>0</v>
      </c>
      <c r="K541" s="191">
        <f t="shared" ref="K541:AD541" si="1175">SUM(K542:K559)</f>
        <v>0</v>
      </c>
      <c r="L541" s="191">
        <f t="shared" si="1175"/>
        <v>0</v>
      </c>
      <c r="M541" s="191">
        <f t="shared" si="1175"/>
        <v>0</v>
      </c>
      <c r="N541" s="191">
        <f t="shared" si="1175"/>
        <v>0</v>
      </c>
      <c r="O541" s="191">
        <f t="shared" si="1175"/>
        <v>0</v>
      </c>
      <c r="P541" s="191">
        <f t="shared" si="1175"/>
        <v>0</v>
      </c>
      <c r="Q541" s="191">
        <f t="shared" si="1175"/>
        <v>0</v>
      </c>
      <c r="R541" s="191">
        <f t="shared" si="1175"/>
        <v>0</v>
      </c>
      <c r="S541" s="191">
        <f t="shared" si="1175"/>
        <v>0</v>
      </c>
      <c r="T541" s="191">
        <f t="shared" si="1175"/>
        <v>0</v>
      </c>
      <c r="U541" s="191">
        <f t="shared" si="1175"/>
        <v>0</v>
      </c>
      <c r="V541" s="191">
        <f t="shared" si="1175"/>
        <v>0</v>
      </c>
      <c r="W541" s="191">
        <f t="shared" si="1175"/>
        <v>0</v>
      </c>
      <c r="X541" s="191">
        <f t="shared" si="1175"/>
        <v>0</v>
      </c>
      <c r="Y541" s="191">
        <f t="shared" si="1175"/>
        <v>0</v>
      </c>
      <c r="Z541" s="191">
        <f t="shared" ref="Z541" si="1176">SUM(Z542:Z559)</f>
        <v>0</v>
      </c>
      <c r="AA541" s="191">
        <f t="shared" si="1175"/>
        <v>0</v>
      </c>
      <c r="AB541" s="191">
        <f t="shared" si="1175"/>
        <v>0</v>
      </c>
      <c r="AC541" s="191">
        <f t="shared" si="1175"/>
        <v>0</v>
      </c>
      <c r="AD541" s="191">
        <f t="shared" si="1175"/>
        <v>0</v>
      </c>
      <c r="AE541" s="191">
        <f t="shared" si="1059"/>
        <v>0</v>
      </c>
      <c r="AF541" s="191">
        <f t="shared" ref="AF541:AH541" si="1177">SUM(AF542:AF559)</f>
        <v>0</v>
      </c>
      <c r="AG541" s="191">
        <f t="shared" si="1177"/>
        <v>0</v>
      </c>
      <c r="AH541" s="191">
        <f t="shared" si="1177"/>
        <v>0</v>
      </c>
      <c r="AI541" s="191">
        <f t="shared" si="1060"/>
        <v>0</v>
      </c>
      <c r="AJ541" s="191">
        <f t="shared" ref="AJ541:AL541" si="1178">SUM(AJ542:AJ559)</f>
        <v>0</v>
      </c>
      <c r="AK541" s="191">
        <f t="shared" si="1178"/>
        <v>0</v>
      </c>
      <c r="AL541" s="191">
        <f t="shared" si="1178"/>
        <v>0</v>
      </c>
      <c r="AM541" s="191">
        <f t="shared" si="1061"/>
        <v>0</v>
      </c>
      <c r="AN541" s="191">
        <f t="shared" ref="AN541:AP541" si="1179">SUM(AN542:AN559)</f>
        <v>0</v>
      </c>
      <c r="AO541" s="191">
        <f t="shared" si="1179"/>
        <v>0</v>
      </c>
      <c r="AP541" s="191">
        <f t="shared" si="1179"/>
        <v>0</v>
      </c>
      <c r="AQ541" s="191">
        <f t="shared" si="1062"/>
        <v>0</v>
      </c>
      <c r="AR541" s="191">
        <f t="shared" si="1063"/>
        <v>0</v>
      </c>
    </row>
    <row r="542" spans="2:44" x14ac:dyDescent="0.25">
      <c r="B542" s="180" t="s">
        <v>378</v>
      </c>
      <c r="C542" s="181" t="s">
        <v>244</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80">D542+E542</f>
        <v>0</v>
      </c>
      <c r="G542" s="182"/>
      <c r="H542" s="182">
        <f t="shared" ref="H542" si="1181">F542-G542</f>
        <v>0</v>
      </c>
      <c r="I542" s="182"/>
      <c r="J542" s="182">
        <f t="shared" ref="J542" si="1182">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ref="AE542" si="1183">AB542+AC542+AD542</f>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ref="AI542" si="1184">AF542+AG542+AH542</f>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ref="AM542" si="1185">AJ542+AK542+AL542</f>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ref="AQ542" si="1186">AN542+AO542+AP542</f>
        <v>0</v>
      </c>
      <c r="AR542" s="182">
        <f t="shared" ref="AR542" si="1187">AE542+AI542+AM542+AQ542</f>
        <v>0</v>
      </c>
    </row>
    <row r="543" spans="2:44" x14ac:dyDescent="0.25">
      <c r="B543" s="180" t="s">
        <v>379</v>
      </c>
      <c r="C543" s="181" t="s">
        <v>245</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88">D543+E543</f>
        <v>0</v>
      </c>
      <c r="G543" s="182"/>
      <c r="H543" s="182">
        <f t="shared" ref="H543:H559" si="1189">F543-G543</f>
        <v>0</v>
      </c>
      <c r="I543" s="182"/>
      <c r="J543" s="182">
        <f t="shared" ref="J543:J559" si="1190">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1191">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1192">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1193">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1194">AN543+AO543+AP543</f>
        <v>0</v>
      </c>
      <c r="AR543" s="182">
        <f t="shared" ref="AR543:AR559" si="1195">AE543+AI543+AM543+AQ543</f>
        <v>0</v>
      </c>
    </row>
    <row r="544" spans="2:44" x14ac:dyDescent="0.25">
      <c r="B544" s="180" t="s">
        <v>1293</v>
      </c>
      <c r="C544" s="181" t="s">
        <v>1294</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88"/>
        <v>0</v>
      </c>
      <c r="G544" s="182"/>
      <c r="H544" s="182">
        <f t="shared" si="1189"/>
        <v>0</v>
      </c>
      <c r="I544" s="182"/>
      <c r="J544" s="182">
        <f t="shared" si="1190"/>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1191"/>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1192"/>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1193"/>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1194"/>
        <v>0</v>
      </c>
      <c r="AR544" s="182">
        <f t="shared" si="1195"/>
        <v>0</v>
      </c>
    </row>
    <row r="545" spans="2:44" x14ac:dyDescent="0.25">
      <c r="B545" s="180" t="s">
        <v>1295</v>
      </c>
      <c r="C545" s="181" t="s">
        <v>512</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88"/>
        <v>0</v>
      </c>
      <c r="G545" s="182"/>
      <c r="H545" s="182">
        <f t="shared" si="1189"/>
        <v>0</v>
      </c>
      <c r="I545" s="182"/>
      <c r="J545" s="182">
        <f t="shared" si="1190"/>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1191"/>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1192"/>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1193"/>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1194"/>
        <v>0</v>
      </c>
      <c r="AR545" s="182">
        <f t="shared" si="1195"/>
        <v>0</v>
      </c>
    </row>
    <row r="546" spans="2:44" x14ac:dyDescent="0.25">
      <c r="B546" s="180" t="s">
        <v>1296</v>
      </c>
      <c r="C546" s="181" t="s">
        <v>1297</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88"/>
        <v>0</v>
      </c>
      <c r="G546" s="182"/>
      <c r="H546" s="182">
        <f t="shared" si="1189"/>
        <v>0</v>
      </c>
      <c r="I546" s="182"/>
      <c r="J546" s="182">
        <f t="shared" si="1190"/>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1191"/>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1192"/>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1193"/>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1194"/>
        <v>0</v>
      </c>
      <c r="AR546" s="182">
        <f t="shared" si="1195"/>
        <v>0</v>
      </c>
    </row>
    <row r="547" spans="2:44" x14ac:dyDescent="0.25">
      <c r="B547" s="180" t="s">
        <v>1298</v>
      </c>
      <c r="C547" s="181" t="s">
        <v>1299</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88"/>
        <v>0</v>
      </c>
      <c r="G547" s="182"/>
      <c r="H547" s="182">
        <f t="shared" si="1189"/>
        <v>0</v>
      </c>
      <c r="I547" s="182"/>
      <c r="J547" s="182">
        <f t="shared" si="1190"/>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1191"/>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1192"/>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1193"/>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1194"/>
        <v>0</v>
      </c>
      <c r="AR547" s="182">
        <f t="shared" si="1195"/>
        <v>0</v>
      </c>
    </row>
    <row r="548" spans="2:44" x14ac:dyDescent="0.25">
      <c r="B548" s="180" t="s">
        <v>1300</v>
      </c>
      <c r="C548" s="181" t="s">
        <v>1301</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88"/>
        <v>0</v>
      </c>
      <c r="G548" s="182"/>
      <c r="H548" s="182">
        <f t="shared" si="1189"/>
        <v>0</v>
      </c>
      <c r="I548" s="182"/>
      <c r="J548" s="182">
        <f t="shared" si="1190"/>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1191"/>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1192"/>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1193"/>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1194"/>
        <v>0</v>
      </c>
      <c r="AR548" s="182">
        <f t="shared" si="1195"/>
        <v>0</v>
      </c>
    </row>
    <row r="549" spans="2:44" x14ac:dyDescent="0.25">
      <c r="B549" s="180" t="s">
        <v>1302</v>
      </c>
      <c r="C549" s="181" t="s">
        <v>1303</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88"/>
        <v>0</v>
      </c>
      <c r="G549" s="182"/>
      <c r="H549" s="182">
        <f t="shared" si="1189"/>
        <v>0</v>
      </c>
      <c r="I549" s="182"/>
      <c r="J549" s="182">
        <f t="shared" si="1190"/>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1191"/>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1192"/>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1193"/>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1194"/>
        <v>0</v>
      </c>
      <c r="AR549" s="182">
        <f t="shared" si="1195"/>
        <v>0</v>
      </c>
    </row>
    <row r="550" spans="2:44" x14ac:dyDescent="0.25">
      <c r="B550" s="180" t="s">
        <v>1304</v>
      </c>
      <c r="C550" s="181" t="s">
        <v>1305</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88"/>
        <v>0</v>
      </c>
      <c r="G550" s="182"/>
      <c r="H550" s="182">
        <f t="shared" si="1189"/>
        <v>0</v>
      </c>
      <c r="I550" s="182"/>
      <c r="J550" s="182">
        <f t="shared" si="1190"/>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1191"/>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1192"/>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1193"/>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1194"/>
        <v>0</v>
      </c>
      <c r="AR550" s="182">
        <f t="shared" si="1195"/>
        <v>0</v>
      </c>
    </row>
    <row r="551" spans="2:44" x14ac:dyDescent="0.25">
      <c r="B551" s="180" t="s">
        <v>1306</v>
      </c>
      <c r="C551" s="181" t="s">
        <v>1307</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88"/>
        <v>0</v>
      </c>
      <c r="G551" s="182"/>
      <c r="H551" s="182">
        <f t="shared" si="1189"/>
        <v>0</v>
      </c>
      <c r="I551" s="182"/>
      <c r="J551" s="182">
        <f t="shared" si="1190"/>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1191"/>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1192"/>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1193"/>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1194"/>
        <v>0</v>
      </c>
      <c r="AR551" s="182">
        <f t="shared" si="1195"/>
        <v>0</v>
      </c>
    </row>
    <row r="552" spans="2:44" x14ac:dyDescent="0.25">
      <c r="B552" s="180" t="s">
        <v>1308</v>
      </c>
      <c r="C552" s="181" t="s">
        <v>1309</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88"/>
        <v>0</v>
      </c>
      <c r="G552" s="182"/>
      <c r="H552" s="182">
        <f t="shared" si="1189"/>
        <v>0</v>
      </c>
      <c r="I552" s="182"/>
      <c r="J552" s="182">
        <f t="shared" si="1190"/>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1191"/>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1192"/>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1193"/>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1194"/>
        <v>0</v>
      </c>
      <c r="AR552" s="182">
        <f t="shared" si="1195"/>
        <v>0</v>
      </c>
    </row>
    <row r="553" spans="2:44" x14ac:dyDescent="0.25">
      <c r="B553" s="180" t="s">
        <v>1310</v>
      </c>
      <c r="C553" s="181" t="s">
        <v>1311</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88"/>
        <v>0</v>
      </c>
      <c r="G553" s="182"/>
      <c r="H553" s="182">
        <f t="shared" si="1189"/>
        <v>0</v>
      </c>
      <c r="I553" s="182"/>
      <c r="J553" s="182">
        <f t="shared" si="1190"/>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1191"/>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1192"/>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1193"/>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1194"/>
        <v>0</v>
      </c>
      <c r="AR553" s="182">
        <f t="shared" si="1195"/>
        <v>0</v>
      </c>
    </row>
    <row r="554" spans="2:44" x14ac:dyDescent="0.25">
      <c r="B554" s="180" t="s">
        <v>1312</v>
      </c>
      <c r="C554" s="181" t="s">
        <v>1313</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88"/>
        <v>0</v>
      </c>
      <c r="G554" s="182"/>
      <c r="H554" s="182">
        <f t="shared" si="1189"/>
        <v>0</v>
      </c>
      <c r="I554" s="182"/>
      <c r="J554" s="182">
        <f t="shared" si="1190"/>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1191"/>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1192"/>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1193"/>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1194"/>
        <v>0</v>
      </c>
      <c r="AR554" s="182">
        <f t="shared" si="1195"/>
        <v>0</v>
      </c>
    </row>
    <row r="555" spans="2:44" x14ac:dyDescent="0.25">
      <c r="B555" s="180" t="s">
        <v>1314</v>
      </c>
      <c r="C555" s="181" t="s">
        <v>1315</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88"/>
        <v>0</v>
      </c>
      <c r="G555" s="182"/>
      <c r="H555" s="182">
        <f t="shared" si="1189"/>
        <v>0</v>
      </c>
      <c r="I555" s="182"/>
      <c r="J555" s="182">
        <f t="shared" si="1190"/>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1191"/>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1192"/>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1193"/>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1194"/>
        <v>0</v>
      </c>
      <c r="AR555" s="182">
        <f t="shared" si="1195"/>
        <v>0</v>
      </c>
    </row>
    <row r="556" spans="2:44" x14ac:dyDescent="0.25">
      <c r="B556" s="180" t="s">
        <v>1316</v>
      </c>
      <c r="C556" s="181" t="s">
        <v>1317</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88"/>
        <v>0</v>
      </c>
      <c r="G556" s="182"/>
      <c r="H556" s="182">
        <f t="shared" si="1189"/>
        <v>0</v>
      </c>
      <c r="I556" s="182"/>
      <c r="J556" s="182">
        <f t="shared" si="1190"/>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1191"/>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1192"/>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1193"/>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1194"/>
        <v>0</v>
      </c>
      <c r="AR556" s="182">
        <f t="shared" si="1195"/>
        <v>0</v>
      </c>
    </row>
    <row r="557" spans="2:44" x14ac:dyDescent="0.25">
      <c r="B557" s="180" t="s">
        <v>1318</v>
      </c>
      <c r="C557" s="181" t="s">
        <v>1319</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88"/>
        <v>0</v>
      </c>
      <c r="G557" s="182"/>
      <c r="H557" s="182">
        <f t="shared" si="1189"/>
        <v>0</v>
      </c>
      <c r="I557" s="182"/>
      <c r="J557" s="182">
        <f t="shared" si="1190"/>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1191"/>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1192"/>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1193"/>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1194"/>
        <v>0</v>
      </c>
      <c r="AR557" s="182">
        <f t="shared" si="1195"/>
        <v>0</v>
      </c>
    </row>
    <row r="558" spans="2:44" x14ac:dyDescent="0.25">
      <c r="B558" s="180" t="s">
        <v>1320</v>
      </c>
      <c r="C558" s="181" t="s">
        <v>1321</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88"/>
        <v>0</v>
      </c>
      <c r="G558" s="182"/>
      <c r="H558" s="182">
        <f t="shared" si="1189"/>
        <v>0</v>
      </c>
      <c r="I558" s="182"/>
      <c r="J558" s="182">
        <f t="shared" si="1190"/>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1191"/>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1192"/>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1193"/>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1194"/>
        <v>0</v>
      </c>
      <c r="AR558" s="182">
        <f t="shared" si="1195"/>
        <v>0</v>
      </c>
    </row>
    <row r="559" spans="2:44" x14ac:dyDescent="0.25">
      <c r="B559" s="180" t="s">
        <v>1322</v>
      </c>
      <c r="C559" s="181" t="s">
        <v>1323</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88"/>
        <v>0</v>
      </c>
      <c r="G559" s="182"/>
      <c r="H559" s="182">
        <f t="shared" si="1189"/>
        <v>0</v>
      </c>
      <c r="I559" s="182"/>
      <c r="J559" s="182">
        <f t="shared" si="1190"/>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1191"/>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1192"/>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1193"/>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1194"/>
        <v>0</v>
      </c>
      <c r="AR559" s="182">
        <f t="shared" si="1195"/>
        <v>0</v>
      </c>
    </row>
    <row r="560" spans="2:44" x14ac:dyDescent="0.25">
      <c r="B560" s="177" t="s">
        <v>1324</v>
      </c>
      <c r="C560" s="178" t="s">
        <v>1325</v>
      </c>
      <c r="D560" s="179">
        <f>SUM(D561:D565)</f>
        <v>0</v>
      </c>
      <c r="E560" s="179">
        <f>SUM(E561:E565)</f>
        <v>0</v>
      </c>
      <c r="F560" s="179">
        <f t="shared" ref="F560:F565" si="1196">D560+E560</f>
        <v>0</v>
      </c>
      <c r="G560" s="179">
        <f>SUM(G561:G565)</f>
        <v>0</v>
      </c>
      <c r="H560" s="179">
        <f t="shared" ref="H560:H565" si="1197">F560-G560</f>
        <v>0</v>
      </c>
      <c r="I560" s="179">
        <f>SUM(I561:I565)</f>
        <v>0</v>
      </c>
      <c r="J560" s="179">
        <f t="shared" ref="J560:J565" si="1198">F560-I560</f>
        <v>0</v>
      </c>
      <c r="K560" s="179">
        <f t="shared" ref="K560:AD560" si="1199">SUM(K561:K565)</f>
        <v>0</v>
      </c>
      <c r="L560" s="179">
        <f t="shared" si="1199"/>
        <v>0</v>
      </c>
      <c r="M560" s="179">
        <f t="shared" si="1199"/>
        <v>0</v>
      </c>
      <c r="N560" s="179">
        <f t="shared" si="1199"/>
        <v>0</v>
      </c>
      <c r="O560" s="179">
        <f t="shared" si="1199"/>
        <v>0</v>
      </c>
      <c r="P560" s="179">
        <f t="shared" ref="P560:Q560" si="1200">SUM(P561:P565)</f>
        <v>0</v>
      </c>
      <c r="Q560" s="179">
        <f t="shared" si="1200"/>
        <v>0</v>
      </c>
      <c r="R560" s="179">
        <f t="shared" si="1199"/>
        <v>0</v>
      </c>
      <c r="S560" s="179">
        <f t="shared" si="1199"/>
        <v>0</v>
      </c>
      <c r="T560" s="179">
        <f t="shared" ref="T560" si="1201">SUM(T561:T565)</f>
        <v>0</v>
      </c>
      <c r="U560" s="179">
        <f t="shared" si="1199"/>
        <v>0</v>
      </c>
      <c r="V560" s="179">
        <f t="shared" si="1199"/>
        <v>0</v>
      </c>
      <c r="W560" s="179">
        <f t="shared" ref="W560" si="1202">SUM(W561:W565)</f>
        <v>0</v>
      </c>
      <c r="X560" s="179">
        <f t="shared" si="1199"/>
        <v>0</v>
      </c>
      <c r="Y560" s="179">
        <f t="shared" ref="Y560:Z560" si="1203">SUM(Y561:Y565)</f>
        <v>0</v>
      </c>
      <c r="Z560" s="179">
        <f t="shared" si="1203"/>
        <v>0</v>
      </c>
      <c r="AA560" s="179">
        <f t="shared" si="1199"/>
        <v>0</v>
      </c>
      <c r="AB560" s="179">
        <f t="shared" si="1199"/>
        <v>0</v>
      </c>
      <c r="AC560" s="179">
        <f t="shared" si="1199"/>
        <v>0</v>
      </c>
      <c r="AD560" s="179">
        <f t="shared" si="1199"/>
        <v>0</v>
      </c>
      <c r="AE560" s="179">
        <f t="shared" ref="AE560:AE565" si="1204">AB560+AC560+AD560</f>
        <v>0</v>
      </c>
      <c r="AF560" s="179">
        <f>SUM(AF561:AF565)</f>
        <v>0</v>
      </c>
      <c r="AG560" s="179">
        <f>SUM(AG561:AG565)</f>
        <v>0</v>
      </c>
      <c r="AH560" s="179">
        <f>SUM(AH561:AH565)</f>
        <v>0</v>
      </c>
      <c r="AI560" s="179">
        <f t="shared" ref="AI560:AI565" si="1205">AF560+AG560+AH560</f>
        <v>0</v>
      </c>
      <c r="AJ560" s="179">
        <f>SUM(AJ561:AJ565)</f>
        <v>0</v>
      </c>
      <c r="AK560" s="179">
        <f>SUM(AK561:AK565)</f>
        <v>0</v>
      </c>
      <c r="AL560" s="179">
        <f>SUM(AL561:AL565)</f>
        <v>0</v>
      </c>
      <c r="AM560" s="179">
        <f t="shared" ref="AM560:AM565" si="1206">AJ560+AK560+AL560</f>
        <v>0</v>
      </c>
      <c r="AN560" s="179">
        <f>SUM(AN561:AN565)</f>
        <v>0</v>
      </c>
      <c r="AO560" s="179">
        <f>SUM(AO561:AO565)</f>
        <v>0</v>
      </c>
      <c r="AP560" s="179">
        <f>SUM(AP561:AP565)</f>
        <v>0</v>
      </c>
      <c r="AQ560" s="179">
        <f t="shared" ref="AQ560:AQ565" si="1207">AN560+AO560+AP560</f>
        <v>0</v>
      </c>
      <c r="AR560" s="179">
        <f t="shared" ref="AR560:AR565" si="1208">AE560+AI560+AM560+AQ560</f>
        <v>0</v>
      </c>
    </row>
    <row r="561" spans="2:44" x14ac:dyDescent="0.25">
      <c r="B561" s="180" t="s">
        <v>1326</v>
      </c>
      <c r="C561" s="181" t="s">
        <v>1327</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96"/>
        <v>0</v>
      </c>
      <c r="G561" s="182"/>
      <c r="H561" s="182">
        <f t="shared" si="1197"/>
        <v>0</v>
      </c>
      <c r="I561" s="182"/>
      <c r="J561" s="182">
        <f t="shared" si="1198"/>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1204"/>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1205"/>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1206"/>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1207"/>
        <v>0</v>
      </c>
      <c r="AR561" s="182">
        <f t="shared" si="1208"/>
        <v>0</v>
      </c>
    </row>
    <row r="562" spans="2:44" x14ac:dyDescent="0.25">
      <c r="B562" s="180" t="s">
        <v>1328</v>
      </c>
      <c r="C562" s="181" t="s">
        <v>1329</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96"/>
        <v>0</v>
      </c>
      <c r="G562" s="182"/>
      <c r="H562" s="182">
        <f t="shared" si="1197"/>
        <v>0</v>
      </c>
      <c r="I562" s="182"/>
      <c r="J562" s="182">
        <f t="shared" si="1198"/>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1204"/>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1205"/>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1206"/>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1207"/>
        <v>0</v>
      </c>
      <c r="AR562" s="182">
        <f t="shared" si="1208"/>
        <v>0</v>
      </c>
    </row>
    <row r="563" spans="2:44" x14ac:dyDescent="0.25">
      <c r="B563" s="180" t="s">
        <v>1330</v>
      </c>
      <c r="C563" s="181" t="s">
        <v>1331</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96"/>
        <v>0</v>
      </c>
      <c r="G563" s="182"/>
      <c r="H563" s="182">
        <f t="shared" si="1197"/>
        <v>0</v>
      </c>
      <c r="I563" s="182"/>
      <c r="J563" s="182">
        <f t="shared" si="1198"/>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1204"/>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1205"/>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1206"/>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1207"/>
        <v>0</v>
      </c>
      <c r="AR563" s="182">
        <f t="shared" si="1208"/>
        <v>0</v>
      </c>
    </row>
    <row r="564" spans="2:44" x14ac:dyDescent="0.25">
      <c r="B564" s="180" t="s">
        <v>1332</v>
      </c>
      <c r="C564" s="181" t="s">
        <v>1333</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96"/>
        <v>0</v>
      </c>
      <c r="G564" s="182"/>
      <c r="H564" s="182">
        <f t="shared" si="1197"/>
        <v>0</v>
      </c>
      <c r="I564" s="182"/>
      <c r="J564" s="182">
        <f t="shared" si="1198"/>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1204"/>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1205"/>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1206"/>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1207"/>
        <v>0</v>
      </c>
      <c r="AR564" s="182">
        <f t="shared" si="1208"/>
        <v>0</v>
      </c>
    </row>
    <row r="565" spans="2:44" x14ac:dyDescent="0.25">
      <c r="B565" s="180" t="s">
        <v>1334</v>
      </c>
      <c r="C565" s="181" t="s">
        <v>1335</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96"/>
        <v>0</v>
      </c>
      <c r="G565" s="182"/>
      <c r="H565" s="182">
        <f t="shared" si="1197"/>
        <v>0</v>
      </c>
      <c r="I565" s="182"/>
      <c r="J565" s="182">
        <f t="shared" si="1198"/>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1204"/>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1205"/>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1206"/>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1207"/>
        <v>0</v>
      </c>
      <c r="AR565" s="182">
        <f t="shared" si="1208"/>
        <v>0</v>
      </c>
    </row>
    <row r="566" spans="2:44" ht="26.25" x14ac:dyDescent="0.25">
      <c r="B566" s="183"/>
      <c r="C566" s="184" t="s">
        <v>246</v>
      </c>
      <c r="D566" s="185">
        <f>D12+D106+D222+D327+D397+D499+D526+D560</f>
        <v>15515321.228325002</v>
      </c>
      <c r="E566" s="185">
        <f>E12+E106+E222+E327+E397+E499+E526+E560</f>
        <v>36404233.080661461</v>
      </c>
      <c r="F566" s="185">
        <f t="shared" si="1050"/>
        <v>51919554.308986463</v>
      </c>
      <c r="G566" s="185">
        <f>G12+G106+G222+G327+G397+G499+G526+G560</f>
        <v>0</v>
      </c>
      <c r="H566" s="185">
        <f t="shared" si="1052"/>
        <v>51919554.308986463</v>
      </c>
      <c r="I566" s="185">
        <f>I12+I106+I222+I327+I397+I499+I526+I560</f>
        <v>0</v>
      </c>
      <c r="J566" s="185">
        <f t="shared" si="1053"/>
        <v>51919554.308986463</v>
      </c>
      <c r="K566" s="185">
        <f t="shared" ref="K566:AD566" si="1209">K12+K106+K222+K327+K397+K499+K526+K560</f>
        <v>296800</v>
      </c>
      <c r="L566" s="185">
        <f t="shared" si="1209"/>
        <v>263961.21600000001</v>
      </c>
      <c r="M566" s="185">
        <f t="shared" si="1209"/>
        <v>49500</v>
      </c>
      <c r="N566" s="185">
        <f t="shared" si="1209"/>
        <v>0</v>
      </c>
      <c r="O566" s="185">
        <f t="shared" si="1209"/>
        <v>62472</v>
      </c>
      <c r="P566" s="185">
        <f t="shared" ref="P566:Q566" si="1210">P12+P106+P222+P327+P397+P499+P526+P560</f>
        <v>80000</v>
      </c>
      <c r="Q566" s="185">
        <f t="shared" si="1210"/>
        <v>9150</v>
      </c>
      <c r="R566" s="185">
        <f t="shared" si="1209"/>
        <v>809547.28</v>
      </c>
      <c r="S566" s="185">
        <f t="shared" si="1209"/>
        <v>0</v>
      </c>
      <c r="T566" s="185">
        <f t="shared" ref="T566" si="1211">T12+T106+T222+T327+T397+T499+T526+T560</f>
        <v>0</v>
      </c>
      <c r="U566" s="185">
        <f t="shared" si="1209"/>
        <v>50208973.812986463</v>
      </c>
      <c r="V566" s="185">
        <f t="shared" si="1209"/>
        <v>134750</v>
      </c>
      <c r="W566" s="185">
        <f t="shared" ref="W566" si="1212">W12+W106+W222+W327+W397+W499+W526+W560</f>
        <v>0</v>
      </c>
      <c r="X566" s="185">
        <f t="shared" si="1209"/>
        <v>4400</v>
      </c>
      <c r="Y566" s="185">
        <f t="shared" ref="Y566:Z566" si="1213">Y12+Y106+Y222+Y327+Y397+Y499+Y526+Y560</f>
        <v>0</v>
      </c>
      <c r="Z566" s="185">
        <f t="shared" si="1213"/>
        <v>0</v>
      </c>
      <c r="AA566" s="185">
        <f t="shared" si="1209"/>
        <v>0</v>
      </c>
      <c r="AB566" s="185">
        <f t="shared" si="1209"/>
        <v>7383447.8837668393</v>
      </c>
      <c r="AC566" s="185">
        <f t="shared" si="1209"/>
        <v>17190716.098499998</v>
      </c>
      <c r="AD566" s="185">
        <f t="shared" si="1209"/>
        <v>326600</v>
      </c>
      <c r="AE566" s="185">
        <f t="shared" si="1059"/>
        <v>24900763.982266836</v>
      </c>
      <c r="AF566" s="185">
        <f t="shared" ref="AF566:AH566" si="1214">AF12+AF106+AF222+AF327+AF397+AF499+AF526+AF560</f>
        <v>2196381.5605768403</v>
      </c>
      <c r="AG566" s="185">
        <f t="shared" si="1214"/>
        <v>436875</v>
      </c>
      <c r="AH566" s="185">
        <f t="shared" si="1214"/>
        <v>1504468.5625</v>
      </c>
      <c r="AI566" s="185">
        <f t="shared" si="1060"/>
        <v>4137725.1230768403</v>
      </c>
      <c r="AJ566" s="185">
        <f t="shared" ref="AJ566:AL566" si="1215">AJ12+AJ106+AJ222+AJ327+AJ397+AJ499+AJ526+AJ560</f>
        <v>16272850.419800676</v>
      </c>
      <c r="AK566" s="185">
        <f t="shared" si="1215"/>
        <v>13511</v>
      </c>
      <c r="AL566" s="185">
        <f t="shared" si="1215"/>
        <v>1504468.5625</v>
      </c>
      <c r="AM566" s="185">
        <f t="shared" si="1061"/>
        <v>17790829.982300676</v>
      </c>
      <c r="AN566" s="185">
        <f t="shared" ref="AN566:AP566" si="1216">AN12+AN106+AN222+AN327+AN397+AN499+AN526+AN560</f>
        <v>5030235.2213421017</v>
      </c>
      <c r="AO566" s="185">
        <f t="shared" si="1216"/>
        <v>60000</v>
      </c>
      <c r="AP566" s="185">
        <f t="shared" si="1216"/>
        <v>0</v>
      </c>
      <c r="AQ566" s="185">
        <f t="shared" si="1062"/>
        <v>5090235.2213421017</v>
      </c>
      <c r="AR566" s="185">
        <f t="shared" si="1063"/>
        <v>51919554.308986455</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99"/>
  <sheetViews>
    <sheetView showGridLines="0" topLeftCell="A82" zoomScale="90" zoomScaleNormal="90" workbookViewId="0">
      <selection activeCell="G5" sqref="G5"/>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7.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4" t="s">
        <v>1357</v>
      </c>
      <c r="B2" s="124" t="s">
        <v>1359</v>
      </c>
      <c r="C2" s="124" t="s">
        <v>471</v>
      </c>
      <c r="D2" s="124" t="s">
        <v>1358</v>
      </c>
      <c r="E2" s="124" t="s">
        <v>1360</v>
      </c>
      <c r="F2" s="124" t="s">
        <v>472</v>
      </c>
      <c r="G2" s="124" t="s">
        <v>1361</v>
      </c>
      <c r="H2" s="124" t="s">
        <v>1362</v>
      </c>
      <c r="I2" s="124" t="s">
        <v>1363</v>
      </c>
      <c r="J2" s="124" t="s">
        <v>1454</v>
      </c>
      <c r="K2" s="124" t="s">
        <v>1364</v>
      </c>
      <c r="L2" s="124" t="s">
        <v>1365</v>
      </c>
      <c r="M2" s="124" t="s">
        <v>1366</v>
      </c>
      <c r="N2" s="124" t="s">
        <v>1367</v>
      </c>
      <c r="O2" s="124" t="s">
        <v>1368</v>
      </c>
      <c r="P2" s="121" t="s">
        <v>1478</v>
      </c>
      <c r="Q2" s="121" t="s">
        <v>1516</v>
      </c>
      <c r="S2" s="433" t="str">
        <f>+Presupuesto!D11</f>
        <v>Recurrente</v>
      </c>
      <c r="T2" s="433"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s="121" customFormat="1" hidden="1" x14ac:dyDescent="0.25">
      <c r="A3" s="152"/>
      <c r="B3" s="152"/>
      <c r="C3" s="152"/>
      <c r="D3" s="152"/>
      <c r="E3" s="152"/>
      <c r="F3" s="152"/>
      <c r="G3" s="154"/>
      <c r="H3" s="154"/>
      <c r="I3" s="154"/>
      <c r="J3" s="154"/>
      <c r="K3" s="154"/>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60" customHeight="1" x14ac:dyDescent="0.25">
      <c r="C5" s="194" t="s">
        <v>249</v>
      </c>
      <c r="D5" s="434">
        <f>SUMIF(C:C,$C$10,D:D)</f>
        <v>188750</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2"/>
      <c r="C9" s="176"/>
      <c r="D9" s="176"/>
      <c r="E9" s="176"/>
      <c r="F9" s="176"/>
      <c r="G9" s="176"/>
      <c r="H9" s="78"/>
      <c r="I9" s="176"/>
      <c r="J9" s="176"/>
      <c r="K9" s="111"/>
    </row>
    <row r="10" spans="1:555" ht="15.75" thickBot="1" x14ac:dyDescent="0.3">
      <c r="B10" s="92"/>
      <c r="C10" s="29" t="s">
        <v>43</v>
      </c>
      <c r="D10" s="30">
        <f>SUM(G17:G26)</f>
        <v>0</v>
      </c>
      <c r="E10" s="92"/>
      <c r="F10" s="92"/>
      <c r="G10" s="92"/>
      <c r="H10" s="75"/>
      <c r="I10" s="75"/>
      <c r="J10" s="75"/>
      <c r="K10" s="111"/>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c r="N12" s="152"/>
    </row>
    <row r="13" spans="1:555" ht="15.75" x14ac:dyDescent="0.25">
      <c r="B13" s="92"/>
      <c r="C13" s="201" t="s">
        <v>392</v>
      </c>
      <c r="D13" s="350"/>
      <c r="E13" s="92"/>
      <c r="F13" s="92"/>
      <c r="G13" s="92"/>
      <c r="H13" s="75"/>
      <c r="I13" s="75"/>
      <c r="J13" s="75"/>
      <c r="K13" s="111"/>
      <c r="N13" s="152"/>
    </row>
    <row r="14" spans="1:555" ht="18.75" x14ac:dyDescent="0.25">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c r="N14" s="152"/>
    </row>
    <row r="15" spans="1:555" ht="15.75" thickBot="1" x14ac:dyDescent="0.3">
      <c r="B15" s="92"/>
      <c r="C15" s="70"/>
      <c r="D15" s="31"/>
      <c r="E15" s="92"/>
      <c r="F15" s="92"/>
      <c r="G15" s="92"/>
      <c r="H15" s="75"/>
      <c r="I15" s="75"/>
      <c r="J15" s="75"/>
      <c r="K15" s="111"/>
      <c r="N15" s="152"/>
    </row>
    <row r="16" spans="1:555" ht="32.25" customHeight="1" thickBot="1" x14ac:dyDescent="0.3">
      <c r="B16" s="92"/>
      <c r="C16" s="125" t="s">
        <v>44</v>
      </c>
      <c r="D16" s="128" t="s">
        <v>45</v>
      </c>
      <c r="E16" s="127" t="s">
        <v>55</v>
      </c>
      <c r="F16" s="127" t="s">
        <v>57</v>
      </c>
      <c r="G16" s="126" t="s">
        <v>27</v>
      </c>
      <c r="H16" s="132" t="s">
        <v>131</v>
      </c>
      <c r="I16" s="127" t="s">
        <v>46</v>
      </c>
      <c r="J16" s="127" t="s">
        <v>132</v>
      </c>
      <c r="K16" s="127" t="s">
        <v>410</v>
      </c>
      <c r="L16" s="127" t="s">
        <v>411</v>
      </c>
      <c r="N16" s="152"/>
    </row>
    <row r="17" spans="2:14" x14ac:dyDescent="0.25">
      <c r="B17" s="92"/>
      <c r="C17" s="316" t="s">
        <v>47</v>
      </c>
      <c r="D17" s="737"/>
      <c r="E17" s="317"/>
      <c r="F17" s="114">
        <v>30000</v>
      </c>
      <c r="G17" s="318">
        <f t="shared" ref="G17:G25" si="0">E17*F17</f>
        <v>0</v>
      </c>
      <c r="H17" s="319"/>
      <c r="I17" s="115" t="s">
        <v>699</v>
      </c>
      <c r="J17" s="115" t="str">
        <f>VLOOKUP(I17,Presupuesto!$B$11:$C$566,2,0)</f>
        <v>SERVICIOS DE CAPACITACION.</v>
      </c>
      <c r="K17" s="320" t="s">
        <v>1516</v>
      </c>
      <c r="L17" s="115" t="s">
        <v>394</v>
      </c>
      <c r="N17" s="152"/>
    </row>
    <row r="18" spans="2:14" x14ac:dyDescent="0.25">
      <c r="B18" s="92"/>
      <c r="C18" s="98" t="s">
        <v>48</v>
      </c>
      <c r="D18" s="738"/>
      <c r="E18" s="199">
        <f>D17</f>
        <v>0</v>
      </c>
      <c r="F18" s="99">
        <v>50</v>
      </c>
      <c r="G18" s="96">
        <f t="shared" si="0"/>
        <v>0</v>
      </c>
      <c r="H18" s="160"/>
      <c r="I18" s="97" t="s">
        <v>717</v>
      </c>
      <c r="J18" s="97" t="str">
        <f>VLOOKUP(I18,Presupuesto!$B$11:$C$566,2,0)</f>
        <v>SERVICIOS DE IMPRENTA PUBLIC.Y REPRODUCCION</v>
      </c>
      <c r="K18" s="97" t="str">
        <f t="shared" ref="K18:K26" si="1">$K$17</f>
        <v>Gestión Tecnologías de Información y Comunicación</v>
      </c>
      <c r="L18" s="97" t="s">
        <v>412</v>
      </c>
      <c r="N18" s="152"/>
    </row>
    <row r="19" spans="2:14" x14ac:dyDescent="0.25">
      <c r="B19" s="92"/>
      <c r="C19" s="98" t="s">
        <v>49</v>
      </c>
      <c r="D19" s="738"/>
      <c r="E19" s="199">
        <f>D17</f>
        <v>0</v>
      </c>
      <c r="F19" s="99">
        <v>150</v>
      </c>
      <c r="G19" s="96">
        <f t="shared" si="0"/>
        <v>0</v>
      </c>
      <c r="H19" s="160"/>
      <c r="I19" s="97" t="s">
        <v>792</v>
      </c>
      <c r="J19" s="97" t="str">
        <f>VLOOKUP(I19,Presupuesto!$B$11:$C$566,2,0)</f>
        <v>ALIMENTOS B EBIDAS PARA PERSONAS</v>
      </c>
      <c r="K19" s="97" t="str">
        <f t="shared" si="1"/>
        <v>Gestión Tecnologías de Información y Comunicación</v>
      </c>
      <c r="L19" s="97" t="s">
        <v>396</v>
      </c>
      <c r="N19" s="152"/>
    </row>
    <row r="20" spans="2:14" x14ac:dyDescent="0.25">
      <c r="B20" s="92"/>
      <c r="C20" s="98" t="s">
        <v>50</v>
      </c>
      <c r="D20" s="738"/>
      <c r="E20" s="150">
        <v>0</v>
      </c>
      <c r="F20" s="117">
        <v>10000</v>
      </c>
      <c r="G20" s="96">
        <f t="shared" si="0"/>
        <v>0</v>
      </c>
      <c r="H20" s="160"/>
      <c r="I20" s="313" t="s">
        <v>300</v>
      </c>
      <c r="J20" s="97" t="str">
        <f>VLOOKUP(I20,Presupuesto!$B$11:$C$566,2,0)</f>
        <v>PASAJES (26100-00)</v>
      </c>
      <c r="K20" s="97" t="str">
        <f t="shared" si="1"/>
        <v>Gestión Tecnologías de Información y Comunicación</v>
      </c>
      <c r="L20" s="97" t="s">
        <v>412</v>
      </c>
      <c r="N20" s="152"/>
    </row>
    <row r="21" spans="2:14" x14ac:dyDescent="0.25">
      <c r="B21" s="92"/>
      <c r="C21" s="98" t="s">
        <v>417</v>
      </c>
      <c r="D21" s="738"/>
      <c r="E21" s="150">
        <v>0</v>
      </c>
      <c r="F21" s="117">
        <v>250</v>
      </c>
      <c r="G21" s="96">
        <f t="shared" si="0"/>
        <v>0</v>
      </c>
      <c r="H21" s="160"/>
      <c r="I21" s="97" t="s">
        <v>821</v>
      </c>
      <c r="J21" s="97" t="str">
        <f>VLOOKUP(I21,Presupuesto!$B$11:$C$566,2,0)</f>
        <v>PRODUCTOS PAPEL Y CARTON</v>
      </c>
      <c r="K21" s="97" t="str">
        <f t="shared" si="1"/>
        <v>Gestión Tecnologías de Información y Comunicación</v>
      </c>
      <c r="L21" s="97" t="s">
        <v>412</v>
      </c>
      <c r="N21" s="152"/>
    </row>
    <row r="22" spans="2:14" x14ac:dyDescent="0.25">
      <c r="B22" s="92"/>
      <c r="C22" s="98" t="s">
        <v>51</v>
      </c>
      <c r="D22" s="738"/>
      <c r="E22" s="199">
        <f>(D17*25)/500</f>
        <v>0</v>
      </c>
      <c r="F22" s="99">
        <v>85</v>
      </c>
      <c r="G22" s="96">
        <f t="shared" si="0"/>
        <v>0</v>
      </c>
      <c r="H22" s="160"/>
      <c r="I22" s="97" t="s">
        <v>821</v>
      </c>
      <c r="J22" s="97" t="str">
        <f>VLOOKUP(I22,Presupuesto!$B$11:$C$566,2,0)</f>
        <v>PRODUCTOS PAPEL Y CARTON</v>
      </c>
      <c r="K22" s="97" t="str">
        <f t="shared" si="1"/>
        <v>Gestión Tecnologías de Información y Comunicación</v>
      </c>
      <c r="L22" s="97" t="s">
        <v>412</v>
      </c>
      <c r="N22" s="152"/>
    </row>
    <row r="23" spans="2:14" x14ac:dyDescent="0.25">
      <c r="B23" s="92"/>
      <c r="C23" s="98" t="s">
        <v>123</v>
      </c>
      <c r="D23" s="738"/>
      <c r="E23" s="199">
        <f>D17/12</f>
        <v>0</v>
      </c>
      <c r="F23" s="99">
        <v>36</v>
      </c>
      <c r="G23" s="96">
        <f t="shared" si="0"/>
        <v>0</v>
      </c>
      <c r="H23" s="160"/>
      <c r="I23" s="97" t="s">
        <v>942</v>
      </c>
      <c r="J23" s="97" t="str">
        <f>VLOOKUP(I23,Presupuesto!$B$11:$C$566,2,0)</f>
        <v>UTILES DE ESCRITORIO, OFICINA Y ENSE¥ANZA</v>
      </c>
      <c r="K23" s="97" t="str">
        <f t="shared" si="1"/>
        <v>Gestión Tecnologías de Información y Comunicación</v>
      </c>
      <c r="L23" s="97" t="s">
        <v>412</v>
      </c>
      <c r="N23" s="152"/>
    </row>
    <row r="24" spans="2:14" x14ac:dyDescent="0.25">
      <c r="B24" s="92"/>
      <c r="C24" s="98" t="s">
        <v>34</v>
      </c>
      <c r="D24" s="738"/>
      <c r="E24" s="199">
        <f>D17/12</f>
        <v>0</v>
      </c>
      <c r="F24" s="99">
        <v>80</v>
      </c>
      <c r="G24" s="96">
        <f t="shared" si="0"/>
        <v>0</v>
      </c>
      <c r="H24" s="160"/>
      <c r="I24" s="97" t="s">
        <v>942</v>
      </c>
      <c r="J24" s="97" t="str">
        <f>VLOOKUP(I24,Presupuesto!$B$11:$C$566,2,0)</f>
        <v>UTILES DE ESCRITORIO, OFICINA Y ENSE¥ANZA</v>
      </c>
      <c r="K24" s="97" t="str">
        <f t="shared" si="1"/>
        <v>Gestión Tecnologías de Información y Comunicación</v>
      </c>
      <c r="L24" s="97" t="s">
        <v>412</v>
      </c>
      <c r="N24" s="152"/>
    </row>
    <row r="25" spans="2:14" x14ac:dyDescent="0.25">
      <c r="B25" s="92"/>
      <c r="C25" s="108" t="s">
        <v>52</v>
      </c>
      <c r="D25" s="738"/>
      <c r="E25" s="209">
        <v>0</v>
      </c>
      <c r="F25" s="118">
        <v>25</v>
      </c>
      <c r="G25" s="96">
        <f t="shared" si="0"/>
        <v>0</v>
      </c>
      <c r="H25" s="160"/>
      <c r="I25" s="97" t="s">
        <v>942</v>
      </c>
      <c r="J25" s="97" t="str">
        <f>VLOOKUP(I25,Presupuesto!$B$11:$C$566,2,0)</f>
        <v>UTILES DE ESCRITORIO, OFICINA Y ENSE¥ANZA</v>
      </c>
      <c r="K25" s="97" t="str">
        <f t="shared" si="1"/>
        <v>Gestión Tecnologías de Información y Comunicación</v>
      </c>
      <c r="L25" s="97" t="s">
        <v>412</v>
      </c>
      <c r="N25" s="152"/>
    </row>
    <row r="26" spans="2:14" ht="15.75" thickBot="1" x14ac:dyDescent="0.3">
      <c r="B26" s="92"/>
      <c r="C26" s="213" t="s">
        <v>432</v>
      </c>
      <c r="D26" s="214">
        <v>0</v>
      </c>
      <c r="E26" s="321">
        <v>0</v>
      </c>
      <c r="F26" s="103">
        <f>HLOOKUP(C26,$AH$2:$BU$3,2,0)</f>
        <v>1750</v>
      </c>
      <c r="G26" s="104">
        <f>D26*E26*F26</f>
        <v>0</v>
      </c>
      <c r="H26" s="322"/>
      <c r="I26" s="323" t="s">
        <v>301</v>
      </c>
      <c r="J26" s="105" t="str">
        <f>VLOOKUP(I26,Presupuesto!$B$11:$C$566,2,0)</f>
        <v>VIATICOS (26200-00)</v>
      </c>
      <c r="K26" s="324" t="str">
        <f t="shared" si="1"/>
        <v>Gestión Tecnologías de Información y Comunicación</v>
      </c>
      <c r="L26" s="324" t="s">
        <v>412</v>
      </c>
    </row>
    <row r="27" spans="2:14" x14ac:dyDescent="0.25">
      <c r="B27" s="92"/>
      <c r="C27" s="92"/>
      <c r="E27" s="111"/>
      <c r="F27" s="111"/>
      <c r="G27" s="111"/>
      <c r="H27" s="173"/>
      <c r="I27" s="111"/>
      <c r="J27" s="111"/>
      <c r="K27" s="111"/>
    </row>
    <row r="28" spans="2:14" ht="15.75" thickBot="1" x14ac:dyDescent="0.3"/>
    <row r="29" spans="2:14" ht="15.75" thickBot="1" x14ac:dyDescent="0.3">
      <c r="C29" s="29" t="s">
        <v>43</v>
      </c>
      <c r="D29" s="30">
        <f>SUM(G36:G36)</f>
        <v>14000</v>
      </c>
      <c r="E29" s="92"/>
      <c r="F29" s="92"/>
      <c r="G29" s="92"/>
      <c r="H29" s="75"/>
      <c r="I29" s="75"/>
      <c r="J29" s="75"/>
      <c r="K29" s="111"/>
    </row>
    <row r="30" spans="2:14" x14ac:dyDescent="0.25">
      <c r="C30" s="70"/>
      <c r="D30" s="31"/>
      <c r="E30" s="92"/>
      <c r="F30" s="92"/>
      <c r="G30" s="92"/>
      <c r="H30" s="75"/>
      <c r="I30" s="75"/>
      <c r="J30" s="75"/>
      <c r="K30" s="111"/>
    </row>
    <row r="31" spans="2:14" x14ac:dyDescent="0.25">
      <c r="C31" s="70"/>
      <c r="D31" s="31"/>
      <c r="E31" s="92"/>
      <c r="F31" s="92"/>
      <c r="G31" s="92"/>
      <c r="H31" s="75"/>
      <c r="I31" s="75"/>
      <c r="J31" s="75"/>
      <c r="K31" s="111"/>
    </row>
    <row r="32" spans="2:14" ht="15.75" x14ac:dyDescent="0.25">
      <c r="C32" s="201" t="s">
        <v>392</v>
      </c>
      <c r="D32" s="571">
        <f>'2. Investigación Científica'!E10</f>
        <v>2.0299999999999998</v>
      </c>
      <c r="E32" s="92"/>
      <c r="F32" s="92"/>
      <c r="G32" s="92"/>
      <c r="H32" s="75"/>
      <c r="I32" s="75"/>
      <c r="J32" s="75"/>
      <c r="K32" s="111"/>
    </row>
    <row r="33" spans="3:12" ht="18.75" x14ac:dyDescent="0.25">
      <c r="C33" s="207"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Desarrollar el "Taller de Socialización de políticas de investigación", dirigido a Docentes y Estudiantes de la Facultad. </v>
      </c>
      <c r="D33" s="31"/>
      <c r="E33" s="92"/>
      <c r="F33" s="92"/>
      <c r="G33" s="92"/>
      <c r="H33" s="75"/>
      <c r="I33" s="75"/>
      <c r="J33" s="75"/>
      <c r="K33" s="111"/>
    </row>
    <row r="34" spans="3:12" ht="15.75" thickBot="1" x14ac:dyDescent="0.3">
      <c r="C34" s="70"/>
      <c r="D34" s="31"/>
      <c r="E34" s="92"/>
      <c r="F34" s="92"/>
      <c r="G34" s="92"/>
      <c r="H34" s="75"/>
      <c r="I34" s="75"/>
      <c r="J34" s="75"/>
      <c r="K34" s="111"/>
    </row>
    <row r="35" spans="3:12" ht="30.75" thickBot="1" x14ac:dyDescent="0.3">
      <c r="C35" s="125" t="s">
        <v>44</v>
      </c>
      <c r="D35" s="137" t="s">
        <v>45</v>
      </c>
      <c r="E35" s="127" t="s">
        <v>55</v>
      </c>
      <c r="F35" s="127" t="s">
        <v>57</v>
      </c>
      <c r="G35" s="126" t="s">
        <v>27</v>
      </c>
      <c r="H35" s="132" t="s">
        <v>131</v>
      </c>
      <c r="I35" s="127" t="s">
        <v>46</v>
      </c>
      <c r="J35" s="127" t="s">
        <v>132</v>
      </c>
      <c r="K35" s="127" t="s">
        <v>410</v>
      </c>
      <c r="L35" s="127" t="s">
        <v>411</v>
      </c>
    </row>
    <row r="36" spans="3:12" x14ac:dyDescent="0.25">
      <c r="C36" s="170" t="s">
        <v>49</v>
      </c>
      <c r="D36" s="572">
        <v>200</v>
      </c>
      <c r="E36" s="199">
        <v>200</v>
      </c>
      <c r="F36" s="99">
        <v>70</v>
      </c>
      <c r="G36" s="96">
        <f t="shared" ref="G36" si="2">E36*F36</f>
        <v>14000</v>
      </c>
      <c r="H36" s="160" t="s">
        <v>129</v>
      </c>
      <c r="I36" s="97" t="s">
        <v>792</v>
      </c>
      <c r="J36" s="97" t="str">
        <f>VLOOKUP(I36,Presupuesto!$B$11:$C$566,2,0)</f>
        <v>ALIMENTOS B EBIDAS PARA PERSONAS</v>
      </c>
      <c r="K36" s="97" t="s">
        <v>1359</v>
      </c>
      <c r="L36" s="97" t="s">
        <v>412</v>
      </c>
    </row>
    <row r="38" spans="3:12" ht="15.75" thickBot="1" x14ac:dyDescent="0.3"/>
    <row r="39" spans="3:12" ht="15.75" thickBot="1" x14ac:dyDescent="0.3">
      <c r="C39" s="29" t="s">
        <v>43</v>
      </c>
      <c r="D39" s="30">
        <f>SUM(G46:G48)</f>
        <v>40000</v>
      </c>
      <c r="E39" s="92"/>
      <c r="F39" s="92"/>
      <c r="G39" s="92"/>
      <c r="H39" s="75"/>
      <c r="I39" s="75"/>
      <c r="J39" s="75"/>
      <c r="K39" s="111"/>
    </row>
    <row r="40" spans="3:12" x14ac:dyDescent="0.25">
      <c r="C40" s="70"/>
      <c r="D40" s="31"/>
      <c r="E40" s="92"/>
      <c r="F40" s="92"/>
      <c r="G40" s="92"/>
      <c r="H40" s="75"/>
      <c r="I40" s="75"/>
      <c r="J40" s="75"/>
      <c r="K40" s="111"/>
    </row>
    <row r="41" spans="3:12" x14ac:dyDescent="0.25">
      <c r="C41" s="70"/>
      <c r="D41" s="31"/>
      <c r="E41" s="92"/>
      <c r="F41" s="92"/>
      <c r="G41" s="92"/>
      <c r="H41" s="75"/>
      <c r="I41" s="75"/>
      <c r="J41" s="75"/>
      <c r="K41" s="111"/>
    </row>
    <row r="42" spans="3:12" ht="15.75" x14ac:dyDescent="0.25">
      <c r="C42" s="201" t="s">
        <v>392</v>
      </c>
      <c r="D42" s="571">
        <f>'2. Investigación Científica'!E18</f>
        <v>2.11</v>
      </c>
      <c r="E42" s="92"/>
      <c r="F42" s="92"/>
      <c r="G42" s="92"/>
      <c r="H42" s="75"/>
      <c r="I42" s="75"/>
      <c r="J42" s="75"/>
      <c r="K42" s="111"/>
    </row>
    <row r="43" spans="3:12" ht="18.75" x14ac:dyDescent="0.25">
      <c r="C43" s="207"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 xml:space="preserve">Organizar y participar en la capacitación en "Redacción de Artículos Científicos" para investigadores de la Facultad, con duración de 5 días. (Se invitará a un expositor experto de Costa Rica).  </v>
      </c>
      <c r="D43" s="31"/>
      <c r="E43" s="92"/>
      <c r="F43" s="92"/>
      <c r="G43" s="92"/>
      <c r="H43" s="75"/>
      <c r="I43" s="75"/>
      <c r="J43" s="75"/>
      <c r="K43" s="111"/>
    </row>
    <row r="44" spans="3:12" ht="15.75" thickBot="1" x14ac:dyDescent="0.3">
      <c r="C44" s="70"/>
      <c r="D44" s="31"/>
      <c r="E44" s="92"/>
      <c r="F44" s="92"/>
      <c r="G44" s="92"/>
      <c r="H44" s="75"/>
      <c r="I44" s="75"/>
      <c r="J44" s="75"/>
      <c r="K44" s="111"/>
    </row>
    <row r="45" spans="3:12" ht="30.75" thickBot="1" x14ac:dyDescent="0.3">
      <c r="C45" s="125" t="s">
        <v>44</v>
      </c>
      <c r="D45" s="128" t="s">
        <v>45</v>
      </c>
      <c r="E45" s="127" t="s">
        <v>55</v>
      </c>
      <c r="F45" s="127" t="s">
        <v>57</v>
      </c>
      <c r="G45" s="126" t="s">
        <v>27</v>
      </c>
      <c r="H45" s="132" t="s">
        <v>131</v>
      </c>
      <c r="I45" s="127" t="s">
        <v>46</v>
      </c>
      <c r="J45" s="127" t="s">
        <v>132</v>
      </c>
      <c r="K45" s="127" t="s">
        <v>410</v>
      </c>
      <c r="L45" s="127" t="s">
        <v>411</v>
      </c>
    </row>
    <row r="46" spans="3:12" x14ac:dyDescent="0.25">
      <c r="C46" s="98" t="s">
        <v>49</v>
      </c>
      <c r="D46" s="738"/>
      <c r="E46" s="199">
        <v>120</v>
      </c>
      <c r="F46" s="99">
        <v>100</v>
      </c>
      <c r="G46" s="96">
        <f t="shared" ref="G46:G47" si="3">E46*F46</f>
        <v>12000</v>
      </c>
      <c r="H46" s="160" t="s">
        <v>129</v>
      </c>
      <c r="I46" s="97" t="s">
        <v>792</v>
      </c>
      <c r="J46" s="97" t="str">
        <f>VLOOKUP(I46,Presupuesto!$B$11:$C$566,2,0)</f>
        <v>ALIMENTOS B EBIDAS PARA PERSONAS</v>
      </c>
      <c r="K46" s="97" t="s">
        <v>1359</v>
      </c>
      <c r="L46" s="97" t="s">
        <v>402</v>
      </c>
    </row>
    <row r="47" spans="3:12" x14ac:dyDescent="0.25">
      <c r="C47" s="98" t="s">
        <v>50</v>
      </c>
      <c r="D47" s="738"/>
      <c r="E47" s="150">
        <v>1</v>
      </c>
      <c r="F47" s="117">
        <v>15000</v>
      </c>
      <c r="G47" s="96">
        <f t="shared" si="3"/>
        <v>15000</v>
      </c>
      <c r="H47" s="160" t="s">
        <v>129</v>
      </c>
      <c r="I47" s="313" t="s">
        <v>306</v>
      </c>
      <c r="J47" s="97" t="str">
        <f>VLOOKUP(I47,Presupuesto!$B$11:$C$566,2,0)</f>
        <v>PASAJES NACIONALES (26110-00)</v>
      </c>
      <c r="K47" s="97" t="s">
        <v>1359</v>
      </c>
      <c r="L47" s="97" t="s">
        <v>402</v>
      </c>
    </row>
    <row r="48" spans="3:12" ht="15.75" thickBot="1" x14ac:dyDescent="0.3">
      <c r="C48" s="213" t="s">
        <v>428</v>
      </c>
      <c r="D48" s="214">
        <v>1</v>
      </c>
      <c r="E48" s="321">
        <v>6.5</v>
      </c>
      <c r="F48" s="103">
        <f>HLOOKUP(C48,$AH$2:$BU$3,2,0)</f>
        <v>2000</v>
      </c>
      <c r="G48" s="104">
        <f>D48*E48*F48</f>
        <v>13000</v>
      </c>
      <c r="H48" s="322" t="s">
        <v>129</v>
      </c>
      <c r="I48" s="323" t="s">
        <v>761</v>
      </c>
      <c r="J48" s="105" t="str">
        <f>VLOOKUP(I48,Presupuesto!$B$11:$C$566,2,0)</f>
        <v>VIATICOS NACIONALES</v>
      </c>
      <c r="K48" s="324" t="s">
        <v>1359</v>
      </c>
      <c r="L48" s="324" t="s">
        <v>402</v>
      </c>
    </row>
    <row r="49" spans="3:12" x14ac:dyDescent="0.25">
      <c r="C49" s="92"/>
      <c r="E49" s="111"/>
      <c r="F49" s="111"/>
      <c r="G49" s="111"/>
      <c r="H49" s="173"/>
      <c r="I49" s="111"/>
      <c r="J49" s="111"/>
      <c r="K49" s="111"/>
    </row>
    <row r="50" spans="3:12" ht="15.75" thickBot="1" x14ac:dyDescent="0.3"/>
    <row r="51" spans="3:12" ht="15.75" thickBot="1" x14ac:dyDescent="0.3">
      <c r="C51" s="29" t="s">
        <v>43</v>
      </c>
      <c r="D51" s="30">
        <f>SUM(G58:G59)</f>
        <v>11000</v>
      </c>
      <c r="E51" s="92"/>
      <c r="F51" s="92"/>
      <c r="G51" s="92"/>
      <c r="H51" s="75"/>
      <c r="I51" s="75"/>
      <c r="J51" s="75"/>
      <c r="K51" s="111"/>
    </row>
    <row r="52" spans="3:12" x14ac:dyDescent="0.25">
      <c r="C52" s="70"/>
      <c r="D52" s="31"/>
      <c r="E52" s="92"/>
      <c r="F52" s="92"/>
      <c r="G52" s="92"/>
      <c r="H52" s="75"/>
      <c r="I52" s="75"/>
      <c r="J52" s="75"/>
      <c r="K52" s="111"/>
    </row>
    <row r="53" spans="3:12" x14ac:dyDescent="0.25">
      <c r="C53" s="70"/>
      <c r="D53" s="31"/>
      <c r="E53" s="92"/>
      <c r="F53" s="92"/>
      <c r="G53" s="92"/>
      <c r="H53" s="75"/>
      <c r="I53" s="75"/>
      <c r="J53" s="75"/>
      <c r="K53" s="111"/>
    </row>
    <row r="54" spans="3:12" ht="15.75" x14ac:dyDescent="0.25">
      <c r="C54" s="201" t="s">
        <v>392</v>
      </c>
      <c r="D54" s="350">
        <f>'12. Gestión del Talento Humano'!E9</f>
        <v>12.02</v>
      </c>
      <c r="E54" s="92"/>
      <c r="F54" s="92"/>
      <c r="G54" s="92"/>
      <c r="H54" s="75"/>
      <c r="I54" s="75"/>
      <c r="J54" s="75"/>
      <c r="K54" s="111"/>
    </row>
    <row r="55" spans="3:12" ht="18.75" x14ac:dyDescent="0.25">
      <c r="C55" s="207" t="str">
        <f>IFERROR(VLOOKUP(D54,'1. Desarrollo e Innov. Curricu.'!$E:$F,2,FALSE),IFERROR(VLOOKUP(D54,'2. Investigación Científica'!$E:$F,2,FALSE),IFERROR(VLOOKUP(D54,'3. Vinculación Univ. Sociedad'!$E:$F,2,FALSE),IFERROR(VLOOKUP(D54,'4. Docencia y Profesorado Univ.'!$E:$F,2,FALSE),IFERROR(VLOOKUP(D54,'5. Estudiantes y Graduados'!$E:$F,2,FALSE),IFERROR(VLOOKUP(D54,'11. Gestion Administrativa'!$E:$F,2,FALSE),IFERROR(VLOOKUP(D54,'13. Gestión Académica'!$E:$F,2,FALSE),IFERROR(VLOOKUP(D54,'8. Asegura. de la Calid. y M'!$E:$F,2,FALSE),IFERROR(VLOOKUP(D54,'6. Gestión del Conocimiento'!$E:$F,2,FALSE),IFERROR(VLOOKUP(D54,'15. Gobernabilidad y Proceso...'!$E:$F,2,FALSE),IFERROR(VLOOKUP(D54,'12. Gestión del Talento Humano'!$E:$F,2,FALSE),IFERROR(VLOOKUP(D54,'14. Internacional... de la E.S.'!$E:$F,2,FALSE),IFERROR(VLOOKUP(D54,'10. Posgrado'!$E:$F,2,FALSE),IFERROR(VLOOKUP(D54,'17. Gestión TIC'!$E:$F,2,FALSE),IFERROR(VLOOKUP(D54,'16. Desa. del Sistema Educ.Sup.'!$E:$F,2,FALSE),IFERROR(VLOOKUP(D54,'9. Cultura de Inno. Insti...'!$E:$F,2,FALSE),VLOOKUP(D54,'7. Lo Esencial de la Reforma U.'!$E:$F,2,0)))))))))))))))))</f>
        <v xml:space="preserve">Organizar y desarrollar el Diplomado en Química Orgánica. (máximo 20 personas, 4 horas todos los viernes) (30 viernes) </v>
      </c>
      <c r="D55" s="31"/>
      <c r="E55" s="92"/>
      <c r="F55" s="92"/>
      <c r="G55" s="92"/>
      <c r="H55" s="75"/>
      <c r="I55" s="75"/>
      <c r="J55" s="75"/>
      <c r="K55" s="111"/>
    </row>
    <row r="56" spans="3:12" ht="15.75" thickBot="1" x14ac:dyDescent="0.3">
      <c r="C56" s="70"/>
      <c r="D56" s="31"/>
      <c r="E56" s="92"/>
      <c r="F56" s="92"/>
      <c r="G56" s="92"/>
      <c r="H56" s="75"/>
      <c r="I56" s="75"/>
      <c r="J56" s="75"/>
      <c r="K56" s="111"/>
    </row>
    <row r="57" spans="3:12" ht="30.75" thickBot="1" x14ac:dyDescent="0.3">
      <c r="C57" s="125" t="s">
        <v>44</v>
      </c>
      <c r="D57" s="137" t="s">
        <v>45</v>
      </c>
      <c r="E57" s="127" t="s">
        <v>55</v>
      </c>
      <c r="F57" s="127" t="s">
        <v>57</v>
      </c>
      <c r="G57" s="126" t="s">
        <v>27</v>
      </c>
      <c r="H57" s="132" t="s">
        <v>131</v>
      </c>
      <c r="I57" s="127" t="s">
        <v>46</v>
      </c>
      <c r="J57" s="127" t="s">
        <v>132</v>
      </c>
      <c r="K57" s="127" t="s">
        <v>410</v>
      </c>
      <c r="L57" s="127" t="s">
        <v>411</v>
      </c>
    </row>
    <row r="58" spans="3:12" x14ac:dyDescent="0.25">
      <c r="C58" s="170" t="s">
        <v>49</v>
      </c>
      <c r="D58" s="739">
        <v>20</v>
      </c>
      <c r="E58" s="199">
        <v>20</v>
      </c>
      <c r="F58" s="99">
        <v>450</v>
      </c>
      <c r="G58" s="96">
        <f t="shared" ref="G58:G59" si="4">E58*F58</f>
        <v>9000</v>
      </c>
      <c r="H58" s="160" t="s">
        <v>129</v>
      </c>
      <c r="I58" s="97" t="s">
        <v>792</v>
      </c>
      <c r="J58" s="97" t="str">
        <f>VLOOKUP(I58,Presupuesto!$B$11:$C$566,2,0)</f>
        <v>ALIMENTOS B EBIDAS PARA PERSONAS</v>
      </c>
      <c r="K58" s="97" t="s">
        <v>1365</v>
      </c>
      <c r="L58" s="97" t="s">
        <v>399</v>
      </c>
    </row>
    <row r="59" spans="3:12" x14ac:dyDescent="0.25">
      <c r="C59" s="170" t="s">
        <v>417</v>
      </c>
      <c r="D59" s="739"/>
      <c r="E59" s="150">
        <v>20</v>
      </c>
      <c r="F59" s="117">
        <v>100</v>
      </c>
      <c r="G59" s="96">
        <f t="shared" si="4"/>
        <v>2000</v>
      </c>
      <c r="H59" s="160" t="s">
        <v>129</v>
      </c>
      <c r="I59" s="97" t="s">
        <v>821</v>
      </c>
      <c r="J59" s="97" t="str">
        <f>VLOOKUP(I59,Presupuesto!$B$11:$C$566,2,0)</f>
        <v>PRODUCTOS PAPEL Y CARTON</v>
      </c>
      <c r="K59" s="97" t="s">
        <v>1365</v>
      </c>
      <c r="L59" s="97" t="s">
        <v>399</v>
      </c>
    </row>
    <row r="61" spans="3:12" ht="15.75" thickBot="1" x14ac:dyDescent="0.3"/>
    <row r="62" spans="3:12" ht="15.75" thickBot="1" x14ac:dyDescent="0.3">
      <c r="C62" s="29" t="s">
        <v>43</v>
      </c>
      <c r="D62" s="30">
        <f>SUM(G69:G72)</f>
        <v>61875</v>
      </c>
      <c r="E62" s="92"/>
      <c r="F62" s="92"/>
      <c r="G62" s="92"/>
      <c r="H62" s="75"/>
      <c r="I62" s="75"/>
      <c r="J62" s="75"/>
      <c r="K62" s="111"/>
    </row>
    <row r="63" spans="3:12" x14ac:dyDescent="0.25">
      <c r="C63" s="70"/>
      <c r="D63" s="31"/>
      <c r="E63" s="92"/>
      <c r="F63" s="92"/>
      <c r="G63" s="92"/>
      <c r="H63" s="75"/>
      <c r="I63" s="75"/>
      <c r="J63" s="75"/>
      <c r="K63" s="111"/>
    </row>
    <row r="64" spans="3:12" x14ac:dyDescent="0.25">
      <c r="C64" s="70"/>
      <c r="D64" s="31"/>
      <c r="E64" s="92"/>
      <c r="F64" s="92"/>
      <c r="G64" s="92"/>
      <c r="H64" s="75"/>
      <c r="I64" s="75"/>
      <c r="J64" s="75"/>
      <c r="K64" s="111"/>
    </row>
    <row r="65" spans="3:12" ht="15.75" x14ac:dyDescent="0.25">
      <c r="C65" s="201" t="s">
        <v>392</v>
      </c>
      <c r="D65" s="350">
        <f>'12. Gestión del Talento Humano'!E10</f>
        <v>12.03</v>
      </c>
      <c r="E65" s="92"/>
      <c r="F65" s="92"/>
      <c r="G65" s="92"/>
      <c r="H65" s="75"/>
      <c r="I65" s="75"/>
      <c r="J65" s="75"/>
      <c r="K65" s="111"/>
    </row>
    <row r="66" spans="3:12" ht="18.75" x14ac:dyDescent="0.25">
      <c r="C66" s="207" t="str">
        <f>IFERROR(VLOOKUP(D65,'1. Desarrollo e Innov. Curricu.'!$E:$F,2,FALSE),IFERROR(VLOOKUP(D65,'2. Investigación Científica'!$E:$F,2,FALSE),IFERROR(VLOOKUP(D65,'3. Vinculación Univ. Sociedad'!$E:$F,2,FALSE),IFERROR(VLOOKUP(D65,'4. Docencia y Profesorado Univ.'!$E:$F,2,FALSE),IFERROR(VLOOKUP(D65,'5. Estudiantes y Graduados'!$E:$F,2,FALSE),IFERROR(VLOOKUP(D65,'11. Gestion Administrativa'!$E:$F,2,FALSE),IFERROR(VLOOKUP(D65,'13. Gestión Académica'!$E:$F,2,FALSE),IFERROR(VLOOKUP(D65,'8. Asegura. de la Calid. y M'!$E:$F,2,FALSE),IFERROR(VLOOKUP(D65,'6. Gestión del Conocimiento'!$E:$F,2,FALSE),IFERROR(VLOOKUP(D65,'15. Gobernabilidad y Proceso...'!$E:$F,2,FALSE),IFERROR(VLOOKUP(D65,'12. Gestión del Talento Humano'!$E:$F,2,FALSE),IFERROR(VLOOKUP(D65,'14. Internacional... de la E.S.'!$E:$F,2,FALSE),IFERROR(VLOOKUP(D65,'10. Posgrado'!$E:$F,2,FALSE),IFERROR(VLOOKUP(D65,'17. Gestión TIC'!$E:$F,2,FALSE),IFERROR(VLOOKUP(D65,'16. Desa. del Sistema Educ.Sup.'!$E:$F,2,FALSE),IFERROR(VLOOKUP(D65,'9. Cultura de Inno. Insti...'!$E:$F,2,FALSE),VLOOKUP(D65,'7. Lo Esencial de la Reforma U.'!$E:$F,2,0)))))))))))))))))</f>
        <v>Realizar la Capacitación en Formación de Auditores en Buenas Prácticas de Manufactura, (BPM). (10 PERSONAS)</v>
      </c>
      <c r="D66" s="31"/>
      <c r="E66" s="92"/>
      <c r="F66" s="92"/>
      <c r="G66" s="92"/>
      <c r="H66" s="75"/>
      <c r="I66" s="75"/>
      <c r="J66" s="75"/>
      <c r="K66" s="111"/>
    </row>
    <row r="67" spans="3:12" ht="15.75" thickBot="1" x14ac:dyDescent="0.3">
      <c r="C67" s="70"/>
      <c r="D67" s="31"/>
      <c r="E67" s="92"/>
      <c r="F67" s="92"/>
      <c r="G67" s="92"/>
      <c r="H67" s="75"/>
      <c r="I67" s="75"/>
      <c r="J67" s="75"/>
      <c r="K67" s="111"/>
    </row>
    <row r="68" spans="3:12" ht="30.75" thickBot="1" x14ac:dyDescent="0.3">
      <c r="C68" s="125" t="s">
        <v>44</v>
      </c>
      <c r="D68" s="137" t="s">
        <v>45</v>
      </c>
      <c r="E68" s="127" t="s">
        <v>55</v>
      </c>
      <c r="F68" s="127" t="s">
        <v>57</v>
      </c>
      <c r="G68" s="126" t="s">
        <v>27</v>
      </c>
      <c r="H68" s="132" t="s">
        <v>131</v>
      </c>
      <c r="I68" s="127" t="s">
        <v>46</v>
      </c>
      <c r="J68" s="127" t="s">
        <v>132</v>
      </c>
      <c r="K68" s="127" t="s">
        <v>410</v>
      </c>
      <c r="L68" s="127" t="s">
        <v>411</v>
      </c>
    </row>
    <row r="69" spans="3:12" ht="15.75" thickBot="1" x14ac:dyDescent="0.3">
      <c r="C69" s="649" t="s">
        <v>47</v>
      </c>
      <c r="D69" s="739">
        <v>10</v>
      </c>
      <c r="E69" s="317">
        <v>1</v>
      </c>
      <c r="F69" s="114">
        <v>50000</v>
      </c>
      <c r="G69" s="318">
        <f t="shared" ref="G69:G72" si="5">E69*F69</f>
        <v>50000</v>
      </c>
      <c r="H69" s="319" t="s">
        <v>129</v>
      </c>
      <c r="I69" s="115" t="s">
        <v>699</v>
      </c>
      <c r="J69" s="115" t="str">
        <f>VLOOKUP(I69,Presupuesto!$B$11:$C$566,2,0)</f>
        <v>SERVICIOS DE CAPACITACION.</v>
      </c>
      <c r="K69" s="320" t="s">
        <v>1365</v>
      </c>
      <c r="L69" s="115" t="s">
        <v>396</v>
      </c>
    </row>
    <row r="70" spans="3:12" ht="15.75" thickBot="1" x14ac:dyDescent="0.3">
      <c r="C70" s="170" t="s">
        <v>48</v>
      </c>
      <c r="D70" s="739"/>
      <c r="E70" s="199">
        <v>10</v>
      </c>
      <c r="F70" s="99">
        <v>100</v>
      </c>
      <c r="G70" s="96">
        <f t="shared" si="5"/>
        <v>1000</v>
      </c>
      <c r="H70" s="319" t="s">
        <v>129</v>
      </c>
      <c r="I70" s="97" t="s">
        <v>717</v>
      </c>
      <c r="J70" s="97" t="str">
        <f>VLOOKUP(I70,Presupuesto!$B$11:$C$566,2,0)</f>
        <v>SERVICIOS DE IMPRENTA PUBLIC.Y REPRODUCCION</v>
      </c>
      <c r="K70" s="97" t="str">
        <f>$K$69</f>
        <v>Gestión del Talento Humano, Administrativo y Docente</v>
      </c>
      <c r="L70" s="115" t="s">
        <v>396</v>
      </c>
    </row>
    <row r="71" spans="3:12" ht="15.75" thickBot="1" x14ac:dyDescent="0.3">
      <c r="C71" s="170" t="s">
        <v>49</v>
      </c>
      <c r="D71" s="739"/>
      <c r="E71" s="199">
        <v>15</v>
      </c>
      <c r="F71" s="99">
        <v>375</v>
      </c>
      <c r="G71" s="96">
        <f t="shared" si="5"/>
        <v>5625</v>
      </c>
      <c r="H71" s="319" t="s">
        <v>129</v>
      </c>
      <c r="I71" s="97" t="s">
        <v>792</v>
      </c>
      <c r="J71" s="97" t="str">
        <f>VLOOKUP(I71,Presupuesto!$B$11:$C$566,2,0)</f>
        <v>ALIMENTOS B EBIDAS PARA PERSONAS</v>
      </c>
      <c r="K71" s="97" t="str">
        <f t="shared" ref="K71:K72" si="6">$K$69</f>
        <v>Gestión del Talento Humano, Administrativo y Docente</v>
      </c>
      <c r="L71" s="115" t="s">
        <v>396</v>
      </c>
    </row>
    <row r="72" spans="3:12" x14ac:dyDescent="0.25">
      <c r="C72" s="170" t="s">
        <v>49</v>
      </c>
      <c r="D72" s="739"/>
      <c r="E72" s="150">
        <v>75</v>
      </c>
      <c r="F72" s="117">
        <v>70</v>
      </c>
      <c r="G72" s="96">
        <f t="shared" si="5"/>
        <v>5250</v>
      </c>
      <c r="H72" s="319" t="s">
        <v>129</v>
      </c>
      <c r="I72" s="97" t="s">
        <v>792</v>
      </c>
      <c r="J72" s="97" t="str">
        <f>VLOOKUP(I72,Presupuesto!$B$11:$C$566,2,0)</f>
        <v>ALIMENTOS B EBIDAS PARA PERSONAS</v>
      </c>
      <c r="K72" s="97" t="str">
        <f t="shared" si="6"/>
        <v>Gestión del Talento Humano, Administrativo y Docente</v>
      </c>
      <c r="L72" s="115" t="s">
        <v>396</v>
      </c>
    </row>
    <row r="73" spans="3:12" x14ac:dyDescent="0.25">
      <c r="C73" s="92"/>
      <c r="E73" s="111"/>
      <c r="F73" s="111"/>
      <c r="G73" s="111"/>
      <c r="H73" s="173"/>
      <c r="I73" s="111"/>
      <c r="J73" s="111"/>
      <c r="K73" s="111"/>
    </row>
    <row r="74" spans="3:12" ht="15.75" thickBot="1" x14ac:dyDescent="0.3"/>
    <row r="75" spans="3:12" ht="15.75" thickBot="1" x14ac:dyDescent="0.3">
      <c r="C75" s="29" t="s">
        <v>43</v>
      </c>
      <c r="D75" s="30">
        <f>SUM(G82:G85)</f>
        <v>61875</v>
      </c>
      <c r="E75" s="92"/>
      <c r="F75" s="92"/>
      <c r="G75" s="92"/>
      <c r="H75" s="75"/>
      <c r="I75" s="75"/>
      <c r="J75" s="75"/>
      <c r="K75" s="111"/>
    </row>
    <row r="76" spans="3:12" x14ac:dyDescent="0.25">
      <c r="C76" s="70"/>
      <c r="D76" s="31"/>
      <c r="E76" s="92"/>
      <c r="F76" s="92"/>
      <c r="G76" s="92"/>
      <c r="H76" s="75"/>
      <c r="I76" s="75"/>
      <c r="J76" s="75"/>
      <c r="K76" s="111"/>
    </row>
    <row r="77" spans="3:12" x14ac:dyDescent="0.25">
      <c r="C77" s="70"/>
      <c r="D77" s="31"/>
      <c r="E77" s="92"/>
      <c r="F77" s="92"/>
      <c r="G77" s="92"/>
      <c r="H77" s="75"/>
      <c r="I77" s="75"/>
      <c r="J77" s="75"/>
      <c r="K77" s="111"/>
    </row>
    <row r="78" spans="3:12" ht="15.75" x14ac:dyDescent="0.25">
      <c r="C78" s="201" t="s">
        <v>392</v>
      </c>
      <c r="D78" s="350">
        <f>'12. Gestión del Talento Humano'!E11</f>
        <v>12.04</v>
      </c>
      <c r="E78" s="92"/>
      <c r="F78" s="92"/>
      <c r="G78" s="92"/>
      <c r="H78" s="75"/>
      <c r="I78" s="75"/>
      <c r="J78" s="75"/>
      <c r="K78" s="111"/>
    </row>
    <row r="79" spans="3:12" ht="18.75" x14ac:dyDescent="0.25">
      <c r="C79" s="207" t="str">
        <f>IFERROR(VLOOKUP(D78,'1. Desarrollo e Innov. Curricu.'!$E:$F,2,FALSE),IFERROR(VLOOKUP(D78,'2. Investigación Científica'!$E:$F,2,FALSE),IFERROR(VLOOKUP(D78,'3. Vinculación Univ. Sociedad'!$E:$F,2,FALSE),IFERROR(VLOOKUP(D78,'4. Docencia y Profesorado Univ.'!$E:$F,2,FALSE),IFERROR(VLOOKUP(D78,'5. Estudiantes y Graduados'!$E:$F,2,FALSE),IFERROR(VLOOKUP(D78,'11. Gestion Administrativa'!$E:$F,2,FALSE),IFERROR(VLOOKUP(D78,'13. Gestión Académica'!$E:$F,2,FALSE),IFERROR(VLOOKUP(D78,'8. Asegura. de la Calid. y M'!$E:$F,2,FALSE),IFERROR(VLOOKUP(D78,'6. Gestión del Conocimiento'!$E:$F,2,FALSE),IFERROR(VLOOKUP(D78,'15. Gobernabilidad y Proceso...'!$E:$F,2,FALSE),IFERROR(VLOOKUP(D78,'12. Gestión del Talento Humano'!$E:$F,2,FALSE),IFERROR(VLOOKUP(D78,'14. Internacional... de la E.S.'!$E:$F,2,FALSE),IFERROR(VLOOKUP(D78,'10. Posgrado'!$E:$F,2,FALSE),IFERROR(VLOOKUP(D78,'17. Gestión TIC'!$E:$F,2,FALSE),IFERROR(VLOOKUP(D78,'16. Desa. del Sistema Educ.Sup.'!$E:$F,2,FALSE),IFERROR(VLOOKUP(D78,'9. Cultura de Inno. Insti...'!$E:$F,2,FALSE),VLOOKUP(D78,'7. Lo Esencial de la Reforma U.'!$E:$F,2,0)))))))))))))))))</f>
        <v>Realizar la Capacitación sobre instalaciones y HAVC para el grupo de Auditores de Buenas Prácticas de Manufactura, (BPM). (10 PERSONAS)</v>
      </c>
      <c r="D79" s="31"/>
      <c r="E79" s="92"/>
      <c r="F79" s="92"/>
      <c r="G79" s="92"/>
      <c r="H79" s="75"/>
      <c r="I79" s="75"/>
      <c r="J79" s="75"/>
      <c r="K79" s="111"/>
    </row>
    <row r="80" spans="3:12" ht="15.75" thickBot="1" x14ac:dyDescent="0.3">
      <c r="C80" s="70"/>
      <c r="D80" s="31"/>
      <c r="E80" s="92"/>
      <c r="F80" s="92"/>
      <c r="G80" s="92"/>
      <c r="H80" s="75"/>
      <c r="I80" s="75"/>
      <c r="J80" s="75"/>
      <c r="K80" s="111"/>
    </row>
    <row r="81" spans="3:12" ht="30.75" thickBot="1" x14ac:dyDescent="0.3">
      <c r="C81" s="125" t="s">
        <v>44</v>
      </c>
      <c r="D81" s="137" t="s">
        <v>45</v>
      </c>
      <c r="E81" s="127" t="s">
        <v>55</v>
      </c>
      <c r="F81" s="127" t="s">
        <v>57</v>
      </c>
      <c r="G81" s="126" t="s">
        <v>27</v>
      </c>
      <c r="H81" s="132" t="s">
        <v>131</v>
      </c>
      <c r="I81" s="127" t="s">
        <v>46</v>
      </c>
      <c r="J81" s="127" t="s">
        <v>132</v>
      </c>
      <c r="K81" s="127" t="s">
        <v>410</v>
      </c>
      <c r="L81" s="127" t="s">
        <v>411</v>
      </c>
    </row>
    <row r="82" spans="3:12" ht="15.75" thickBot="1" x14ac:dyDescent="0.3">
      <c r="C82" s="649" t="s">
        <v>47</v>
      </c>
      <c r="D82" s="739">
        <v>10</v>
      </c>
      <c r="E82" s="317">
        <v>1</v>
      </c>
      <c r="F82" s="114">
        <v>50000</v>
      </c>
      <c r="G82" s="318">
        <f t="shared" ref="G82:G85" si="7">E82*F82</f>
        <v>50000</v>
      </c>
      <c r="H82" s="319" t="s">
        <v>129</v>
      </c>
      <c r="I82" s="115" t="s">
        <v>699</v>
      </c>
      <c r="J82" s="115" t="str">
        <f>VLOOKUP(I82,Presupuesto!$B$11:$C$566,2,0)</f>
        <v>SERVICIOS DE CAPACITACION.</v>
      </c>
      <c r="K82" s="320" t="s">
        <v>1365</v>
      </c>
      <c r="L82" s="115" t="s">
        <v>397</v>
      </c>
    </row>
    <row r="83" spans="3:12" ht="15.75" thickBot="1" x14ac:dyDescent="0.3">
      <c r="C83" s="170" t="s">
        <v>48</v>
      </c>
      <c r="D83" s="739"/>
      <c r="E83" s="199">
        <f>D82</f>
        <v>10</v>
      </c>
      <c r="F83" s="99">
        <v>100</v>
      </c>
      <c r="G83" s="96">
        <f t="shared" si="7"/>
        <v>1000</v>
      </c>
      <c r="H83" s="319" t="s">
        <v>129</v>
      </c>
      <c r="I83" s="97" t="s">
        <v>717</v>
      </c>
      <c r="J83" s="97" t="str">
        <f>VLOOKUP(I83,Presupuesto!$B$11:$C$566,2,0)</f>
        <v>SERVICIOS DE IMPRENTA PUBLIC.Y REPRODUCCION</v>
      </c>
      <c r="K83" s="320" t="s">
        <v>1365</v>
      </c>
      <c r="L83" s="115" t="s">
        <v>397</v>
      </c>
    </row>
    <row r="84" spans="3:12" ht="15.75" thickBot="1" x14ac:dyDescent="0.3">
      <c r="C84" s="170" t="s">
        <v>49</v>
      </c>
      <c r="D84" s="739"/>
      <c r="E84" s="199">
        <v>15</v>
      </c>
      <c r="F84" s="99">
        <v>375</v>
      </c>
      <c r="G84" s="96">
        <f t="shared" si="7"/>
        <v>5625</v>
      </c>
      <c r="H84" s="319" t="s">
        <v>129</v>
      </c>
      <c r="I84" s="97" t="s">
        <v>792</v>
      </c>
      <c r="J84" s="97" t="str">
        <f>VLOOKUP(I84,Presupuesto!$B$11:$C$566,2,0)</f>
        <v>ALIMENTOS B EBIDAS PARA PERSONAS</v>
      </c>
      <c r="K84" s="320" t="s">
        <v>1365</v>
      </c>
      <c r="L84" s="115" t="s">
        <v>397</v>
      </c>
    </row>
    <row r="85" spans="3:12" x14ac:dyDescent="0.25">
      <c r="C85" s="170" t="s">
        <v>49</v>
      </c>
      <c r="D85" s="739"/>
      <c r="E85" s="150">
        <v>75</v>
      </c>
      <c r="F85" s="117">
        <v>70</v>
      </c>
      <c r="G85" s="96">
        <f t="shared" si="7"/>
        <v>5250</v>
      </c>
      <c r="H85" s="319" t="s">
        <v>129</v>
      </c>
      <c r="I85" s="97" t="s">
        <v>792</v>
      </c>
      <c r="J85" s="97" t="str">
        <f>VLOOKUP(I85,Presupuesto!$B$11:$C$566,2,0)</f>
        <v>ALIMENTOS B EBIDAS PARA PERSONAS</v>
      </c>
      <c r="K85" s="320" t="s">
        <v>1365</v>
      </c>
      <c r="L85" s="115" t="s">
        <v>397</v>
      </c>
    </row>
    <row r="87" spans="3:12" ht="15.75" thickBot="1" x14ac:dyDescent="0.3"/>
    <row r="88" spans="3:12" ht="15.75" thickBot="1" x14ac:dyDescent="0.3">
      <c r="C88" s="29" t="s">
        <v>43</v>
      </c>
      <c r="D88" s="30">
        <f>SUM(G95:G104)</f>
        <v>0</v>
      </c>
      <c r="E88" s="92"/>
      <c r="F88" s="92"/>
      <c r="G88" s="92"/>
      <c r="H88" s="75"/>
      <c r="I88" s="75"/>
      <c r="J88" s="75"/>
      <c r="K88" s="111"/>
    </row>
    <row r="89" spans="3:12" x14ac:dyDescent="0.25">
      <c r="C89" s="70"/>
      <c r="D89" s="31"/>
      <c r="E89" s="92"/>
      <c r="F89" s="92"/>
      <c r="G89" s="92"/>
      <c r="H89" s="75"/>
      <c r="I89" s="75"/>
      <c r="J89" s="75"/>
      <c r="K89" s="111"/>
    </row>
    <row r="90" spans="3:12" x14ac:dyDescent="0.25">
      <c r="C90" s="70"/>
      <c r="D90" s="31"/>
      <c r="E90" s="92"/>
      <c r="F90" s="92"/>
      <c r="G90" s="92"/>
      <c r="H90" s="75"/>
      <c r="I90" s="75"/>
      <c r="J90" s="75"/>
      <c r="K90" s="111"/>
    </row>
    <row r="91" spans="3:12" ht="15.75" x14ac:dyDescent="0.25">
      <c r="C91" s="201" t="s">
        <v>392</v>
      </c>
      <c r="D91" s="350"/>
      <c r="E91" s="92"/>
      <c r="F91" s="92"/>
      <c r="G91" s="92"/>
      <c r="H91" s="75"/>
      <c r="I91" s="75"/>
      <c r="J91" s="75"/>
      <c r="K91" s="111"/>
    </row>
    <row r="92" spans="3:12" ht="18.75" x14ac:dyDescent="0.25">
      <c r="C92" s="207" t="e">
        <f>IFERROR(VLOOKUP(D91,'1. Desarrollo e Innov. Curricu.'!$E:$F,2,FALSE),IFERROR(VLOOKUP(D91,'2. Investigación Científica'!$E:$F,2,FALSE),IFERROR(VLOOKUP(D91,'3. Vinculación Univ. Sociedad'!$E:$F,2,FALSE),IFERROR(VLOOKUP(D91,'4. Docencia y Profesorado Univ.'!$E:$F,2,FALSE),IFERROR(VLOOKUP(D91,'5. Estudiantes y Graduados'!$E:$F,2,FALSE),IFERROR(VLOOKUP(D91,'11. Gestion Administrativa'!$E:$F,2,FALSE),IFERROR(VLOOKUP(D91,'13. Gestión Académica'!$E:$F,2,FALSE),IFERROR(VLOOKUP(D91,'8. Asegura. de la Calid. y M'!$E:$F,2,FALSE),IFERROR(VLOOKUP(D91,'6. Gestión del Conocimiento'!$E:$F,2,FALSE),IFERROR(VLOOKUP(D91,'15. Gobernabilidad y Proceso...'!$E:$F,2,FALSE),IFERROR(VLOOKUP(D91,'12. Gestión del Talento Humano'!$E:$F,2,FALSE),IFERROR(VLOOKUP(D91,'14. Internacional... de la E.S.'!$E:$F,2,FALSE),IFERROR(VLOOKUP(D91,'10. Posgrado'!$E:$F,2,FALSE),IFERROR(VLOOKUP(D91,'17. Gestión TIC'!$E:$F,2,FALSE),IFERROR(VLOOKUP(D91,'16. Desa. del Sistema Educ.Sup.'!$E:$F,2,FALSE),IFERROR(VLOOKUP(D91,'9. Cultura de Inno. Insti...'!$E:$F,2,FALSE),VLOOKUP(D91,'7. Lo Esencial de la Reforma U.'!$E:$F,2,0)))))))))))))))))</f>
        <v>#N/A</v>
      </c>
      <c r="D92" s="31"/>
      <c r="E92" s="92"/>
      <c r="F92" s="92"/>
      <c r="G92" s="92"/>
      <c r="H92" s="75"/>
      <c r="I92" s="75"/>
      <c r="J92" s="75"/>
      <c r="K92" s="111"/>
    </row>
    <row r="93" spans="3:12" ht="15.75" thickBot="1" x14ac:dyDescent="0.3">
      <c r="C93" s="70"/>
      <c r="D93" s="31"/>
      <c r="E93" s="92"/>
      <c r="F93" s="92"/>
      <c r="G93" s="92"/>
      <c r="H93" s="75"/>
      <c r="I93" s="75"/>
      <c r="J93" s="75"/>
      <c r="K93" s="111"/>
    </row>
    <row r="94" spans="3:12" ht="30.75" thickBot="1" x14ac:dyDescent="0.3">
      <c r="C94" s="125" t="s">
        <v>44</v>
      </c>
      <c r="D94" s="128" t="s">
        <v>45</v>
      </c>
      <c r="E94" s="127" t="s">
        <v>55</v>
      </c>
      <c r="F94" s="127" t="s">
        <v>57</v>
      </c>
      <c r="G94" s="126" t="s">
        <v>27</v>
      </c>
      <c r="H94" s="132" t="s">
        <v>131</v>
      </c>
      <c r="I94" s="127" t="s">
        <v>46</v>
      </c>
      <c r="J94" s="127" t="s">
        <v>132</v>
      </c>
      <c r="K94" s="127" t="s">
        <v>410</v>
      </c>
      <c r="L94" s="127" t="s">
        <v>411</v>
      </c>
    </row>
    <row r="95" spans="3:12" x14ac:dyDescent="0.25">
      <c r="C95" s="316" t="s">
        <v>47</v>
      </c>
      <c r="D95" s="737"/>
      <c r="E95" s="317"/>
      <c r="F95" s="114">
        <v>30000</v>
      </c>
      <c r="G95" s="318">
        <f t="shared" ref="G95:G103" si="8">E95*F95</f>
        <v>0</v>
      </c>
      <c r="H95" s="319"/>
      <c r="I95" s="115" t="s">
        <v>699</v>
      </c>
      <c r="J95" s="115" t="str">
        <f>VLOOKUP(I95,Presupuesto!$B$11:$C$566,2,0)</f>
        <v>SERVICIOS DE CAPACITACION.</v>
      </c>
      <c r="K95" s="320" t="s">
        <v>1516</v>
      </c>
      <c r="L95" s="115" t="s">
        <v>394</v>
      </c>
    </row>
    <row r="96" spans="3:12" x14ac:dyDescent="0.25">
      <c r="C96" s="98" t="s">
        <v>48</v>
      </c>
      <c r="D96" s="738"/>
      <c r="E96" s="199">
        <f>D95</f>
        <v>0</v>
      </c>
      <c r="F96" s="99">
        <v>50</v>
      </c>
      <c r="G96" s="96">
        <f t="shared" si="8"/>
        <v>0</v>
      </c>
      <c r="H96" s="160"/>
      <c r="I96" s="97" t="s">
        <v>717</v>
      </c>
      <c r="J96" s="97" t="str">
        <f>VLOOKUP(I96,Presupuesto!$B$11:$C$566,2,0)</f>
        <v>SERVICIOS DE IMPRENTA PUBLIC.Y REPRODUCCION</v>
      </c>
      <c r="K96" s="97" t="str">
        <f>$K$95</f>
        <v>Gestión Tecnologías de Información y Comunicación</v>
      </c>
      <c r="L96" s="97" t="s">
        <v>412</v>
      </c>
    </row>
    <row r="97" spans="3:12" x14ac:dyDescent="0.25">
      <c r="C97" s="98" t="s">
        <v>49</v>
      </c>
      <c r="D97" s="738"/>
      <c r="E97" s="199">
        <f>D95</f>
        <v>0</v>
      </c>
      <c r="F97" s="99">
        <v>150</v>
      </c>
      <c r="G97" s="96">
        <f t="shared" si="8"/>
        <v>0</v>
      </c>
      <c r="H97" s="160"/>
      <c r="I97" s="97" t="s">
        <v>792</v>
      </c>
      <c r="J97" s="97" t="str">
        <f>VLOOKUP(I97,Presupuesto!$B$11:$C$566,2,0)</f>
        <v>ALIMENTOS B EBIDAS PARA PERSONAS</v>
      </c>
      <c r="K97" s="97" t="str">
        <f t="shared" ref="K97:K104" si="9">$K$95</f>
        <v>Gestión Tecnologías de Información y Comunicación</v>
      </c>
      <c r="L97" s="97" t="s">
        <v>396</v>
      </c>
    </row>
    <row r="98" spans="3:12" x14ac:dyDescent="0.25">
      <c r="C98" s="98" t="s">
        <v>50</v>
      </c>
      <c r="D98" s="738"/>
      <c r="E98" s="150">
        <v>0</v>
      </c>
      <c r="F98" s="117">
        <v>10000</v>
      </c>
      <c r="G98" s="96">
        <f t="shared" si="8"/>
        <v>0</v>
      </c>
      <c r="H98" s="160"/>
      <c r="I98" s="313" t="s">
        <v>300</v>
      </c>
      <c r="J98" s="97" t="str">
        <f>VLOOKUP(I98,Presupuesto!$B$11:$C$566,2,0)</f>
        <v>PASAJES (26100-00)</v>
      </c>
      <c r="K98" s="97" t="str">
        <f t="shared" si="9"/>
        <v>Gestión Tecnologías de Información y Comunicación</v>
      </c>
      <c r="L98" s="97" t="s">
        <v>412</v>
      </c>
    </row>
    <row r="99" spans="3:12" x14ac:dyDescent="0.25">
      <c r="C99" s="98" t="s">
        <v>417</v>
      </c>
      <c r="D99" s="738"/>
      <c r="E99" s="150">
        <v>0</v>
      </c>
      <c r="F99" s="117">
        <v>250</v>
      </c>
      <c r="G99" s="96">
        <f t="shared" si="8"/>
        <v>0</v>
      </c>
      <c r="H99" s="160"/>
      <c r="I99" s="97" t="s">
        <v>821</v>
      </c>
      <c r="J99" s="97" t="str">
        <f>VLOOKUP(I99,Presupuesto!$B$11:$C$566,2,0)</f>
        <v>PRODUCTOS PAPEL Y CARTON</v>
      </c>
      <c r="K99" s="97" t="str">
        <f t="shared" si="9"/>
        <v>Gestión Tecnologías de Información y Comunicación</v>
      </c>
      <c r="L99" s="97" t="s">
        <v>412</v>
      </c>
    </row>
    <row r="100" spans="3:12" x14ac:dyDescent="0.25">
      <c r="C100" s="98" t="s">
        <v>51</v>
      </c>
      <c r="D100" s="738"/>
      <c r="E100" s="199">
        <f>(D95*25)/500</f>
        <v>0</v>
      </c>
      <c r="F100" s="99">
        <v>85</v>
      </c>
      <c r="G100" s="96">
        <f t="shared" si="8"/>
        <v>0</v>
      </c>
      <c r="H100" s="160"/>
      <c r="I100" s="97" t="s">
        <v>821</v>
      </c>
      <c r="J100" s="97" t="str">
        <f>VLOOKUP(I100,Presupuesto!$B$11:$C$566,2,0)</f>
        <v>PRODUCTOS PAPEL Y CARTON</v>
      </c>
      <c r="K100" s="97" t="str">
        <f t="shared" si="9"/>
        <v>Gestión Tecnologías de Información y Comunicación</v>
      </c>
      <c r="L100" s="97" t="s">
        <v>412</v>
      </c>
    </row>
    <row r="101" spans="3:12" x14ac:dyDescent="0.25">
      <c r="C101" s="98" t="s">
        <v>123</v>
      </c>
      <c r="D101" s="738"/>
      <c r="E101" s="199">
        <f>D95/12</f>
        <v>0</v>
      </c>
      <c r="F101" s="99">
        <v>36</v>
      </c>
      <c r="G101" s="96">
        <f t="shared" si="8"/>
        <v>0</v>
      </c>
      <c r="H101" s="160"/>
      <c r="I101" s="97" t="s">
        <v>942</v>
      </c>
      <c r="J101" s="97" t="str">
        <f>VLOOKUP(I101,Presupuesto!$B$11:$C$566,2,0)</f>
        <v>UTILES DE ESCRITORIO, OFICINA Y ENSE¥ANZA</v>
      </c>
      <c r="K101" s="97" t="str">
        <f t="shared" si="9"/>
        <v>Gestión Tecnologías de Información y Comunicación</v>
      </c>
      <c r="L101" s="97" t="s">
        <v>412</v>
      </c>
    </row>
    <row r="102" spans="3:12" x14ac:dyDescent="0.25">
      <c r="C102" s="98" t="s">
        <v>34</v>
      </c>
      <c r="D102" s="738"/>
      <c r="E102" s="199">
        <f>D95/12</f>
        <v>0</v>
      </c>
      <c r="F102" s="99">
        <v>80</v>
      </c>
      <c r="G102" s="96">
        <f t="shared" si="8"/>
        <v>0</v>
      </c>
      <c r="H102" s="160"/>
      <c r="I102" s="97" t="s">
        <v>942</v>
      </c>
      <c r="J102" s="97" t="str">
        <f>VLOOKUP(I102,Presupuesto!$B$11:$C$566,2,0)</f>
        <v>UTILES DE ESCRITORIO, OFICINA Y ENSE¥ANZA</v>
      </c>
      <c r="K102" s="97" t="str">
        <f t="shared" si="9"/>
        <v>Gestión Tecnologías de Información y Comunicación</v>
      </c>
      <c r="L102" s="97" t="s">
        <v>412</v>
      </c>
    </row>
    <row r="103" spans="3:12" x14ac:dyDescent="0.25">
      <c r="C103" s="108" t="s">
        <v>52</v>
      </c>
      <c r="D103" s="738"/>
      <c r="E103" s="209">
        <v>0</v>
      </c>
      <c r="F103" s="118">
        <v>25</v>
      </c>
      <c r="G103" s="96">
        <f t="shared" si="8"/>
        <v>0</v>
      </c>
      <c r="H103" s="160"/>
      <c r="I103" s="97" t="s">
        <v>942</v>
      </c>
      <c r="J103" s="97" t="str">
        <f>VLOOKUP(I103,Presupuesto!$B$11:$C$566,2,0)</f>
        <v>UTILES DE ESCRITORIO, OFICINA Y ENSE¥ANZA</v>
      </c>
      <c r="K103" s="97" t="str">
        <f t="shared" si="9"/>
        <v>Gestión Tecnologías de Información y Comunicación</v>
      </c>
      <c r="L103" s="97" t="s">
        <v>412</v>
      </c>
    </row>
    <row r="104" spans="3:12" ht="15.75" thickBot="1" x14ac:dyDescent="0.3">
      <c r="C104" s="213" t="s">
        <v>430</v>
      </c>
      <c r="D104" s="214">
        <v>0</v>
      </c>
      <c r="E104" s="321">
        <v>0</v>
      </c>
      <c r="F104" s="103">
        <f>HLOOKUP(C104,$AH$2:$BU$3,2,0)</f>
        <v>1150</v>
      </c>
      <c r="G104" s="104">
        <f>D104*E104*F104</f>
        <v>0</v>
      </c>
      <c r="H104" s="322"/>
      <c r="I104" s="323" t="s">
        <v>301</v>
      </c>
      <c r="J104" s="105" t="str">
        <f>VLOOKUP(I104,Presupuesto!$B$11:$C$566,2,0)</f>
        <v>VIATICOS (26200-00)</v>
      </c>
      <c r="K104" s="324" t="str">
        <f t="shared" si="9"/>
        <v>Gestión Tecnologías de Información y Comunicación</v>
      </c>
      <c r="L104" s="324" t="s">
        <v>412</v>
      </c>
    </row>
    <row r="105" spans="3:12" x14ac:dyDescent="0.25">
      <c r="C105" s="92"/>
      <c r="E105" s="111"/>
      <c r="F105" s="111"/>
      <c r="G105" s="111"/>
      <c r="H105" s="173"/>
      <c r="I105" s="111"/>
      <c r="J105" s="111"/>
      <c r="K105" s="111"/>
    </row>
    <row r="106" spans="3:12" ht="15.75" thickBot="1" x14ac:dyDescent="0.3"/>
    <row r="107" spans="3:12" ht="15.75" thickBot="1" x14ac:dyDescent="0.3">
      <c r="C107" s="29" t="s">
        <v>43</v>
      </c>
      <c r="D107" s="30">
        <f>SUM(G114:G123)</f>
        <v>0</v>
      </c>
      <c r="E107" s="92"/>
      <c r="F107" s="92"/>
      <c r="G107" s="92"/>
      <c r="H107" s="75"/>
      <c r="I107" s="75"/>
      <c r="J107" s="75"/>
      <c r="K107" s="111"/>
    </row>
    <row r="108" spans="3:12" x14ac:dyDescent="0.25">
      <c r="C108" s="70"/>
      <c r="D108" s="31"/>
      <c r="E108" s="92"/>
      <c r="F108" s="92"/>
      <c r="G108" s="92"/>
      <c r="H108" s="75"/>
      <c r="I108" s="75"/>
      <c r="J108" s="75"/>
      <c r="K108" s="111"/>
    </row>
    <row r="109" spans="3:12" x14ac:dyDescent="0.25">
      <c r="C109" s="70"/>
      <c r="D109" s="31"/>
      <c r="E109" s="92"/>
      <c r="F109" s="92"/>
      <c r="G109" s="92"/>
      <c r="H109" s="75"/>
      <c r="I109" s="75"/>
      <c r="J109" s="75"/>
      <c r="K109" s="111"/>
    </row>
    <row r="110" spans="3:12" ht="15.75" x14ac:dyDescent="0.25">
      <c r="C110" s="201" t="s">
        <v>392</v>
      </c>
      <c r="D110" s="350"/>
      <c r="E110" s="92"/>
      <c r="F110" s="92"/>
      <c r="G110" s="92"/>
      <c r="H110" s="75"/>
      <c r="I110" s="75"/>
      <c r="J110" s="75"/>
      <c r="K110" s="111"/>
    </row>
    <row r="111" spans="3:12" ht="18.75" x14ac:dyDescent="0.25">
      <c r="C111" s="207" t="e">
        <f>IFERROR(VLOOKUP(D110,'1. Desarrollo e Innov. Curricu.'!$E:$F,2,FALSE),IFERROR(VLOOKUP(D110,'2. Investigación Científica'!$E:$F,2,FALSE),IFERROR(VLOOKUP(D110,'3. Vinculación Univ. Sociedad'!$E:$F,2,FALSE),IFERROR(VLOOKUP(D110,'4. Docencia y Profesorado Univ.'!$E:$F,2,FALSE),IFERROR(VLOOKUP(D110,'5. Estudiantes y Graduados'!$E:$F,2,FALSE),IFERROR(VLOOKUP(D110,'11. Gestion Administrativa'!$E:$F,2,FALSE),IFERROR(VLOOKUP(D110,'13. Gestión Académica'!$E:$F,2,FALSE),IFERROR(VLOOKUP(D110,'8. Asegura. de la Calid. y M'!$E:$F,2,FALSE),IFERROR(VLOOKUP(D110,'6. Gestión del Conocimiento'!$E:$F,2,FALSE),IFERROR(VLOOKUP(D110,'15. Gobernabilidad y Proceso...'!$E:$F,2,FALSE),IFERROR(VLOOKUP(D110,'12. Gestión del Talento Humano'!$E:$F,2,FALSE),IFERROR(VLOOKUP(D110,'14. Internacional... de la E.S.'!$E:$F,2,FALSE),IFERROR(VLOOKUP(D110,'10. Posgrado'!$E:$F,2,FALSE),IFERROR(VLOOKUP(D110,'17. Gestión TIC'!$E:$F,2,FALSE),IFERROR(VLOOKUP(D110,'16. Desa. del Sistema Educ.Sup.'!$E:$F,2,FALSE),IFERROR(VLOOKUP(D110,'9. Cultura de Inno. Insti...'!$E:$F,2,FALSE),VLOOKUP(D110,'7. Lo Esencial de la Reforma U.'!$E:$F,2,0)))))))))))))))))</f>
        <v>#N/A</v>
      </c>
      <c r="D111" s="31"/>
      <c r="E111" s="92"/>
      <c r="F111" s="92"/>
      <c r="G111" s="92"/>
      <c r="H111" s="75"/>
      <c r="I111" s="75"/>
      <c r="J111" s="75"/>
      <c r="K111" s="111"/>
    </row>
    <row r="112" spans="3:12" ht="15.75" thickBot="1" x14ac:dyDescent="0.3">
      <c r="C112" s="70"/>
      <c r="D112" s="31"/>
      <c r="E112" s="92"/>
      <c r="F112" s="92"/>
      <c r="G112" s="92"/>
      <c r="H112" s="75"/>
      <c r="I112" s="75"/>
      <c r="J112" s="75"/>
      <c r="K112" s="111"/>
    </row>
    <row r="113" spans="3:12" ht="30.75" thickBot="1" x14ac:dyDescent="0.3">
      <c r="C113" s="125" t="s">
        <v>44</v>
      </c>
      <c r="D113" s="128" t="s">
        <v>45</v>
      </c>
      <c r="E113" s="127" t="s">
        <v>55</v>
      </c>
      <c r="F113" s="127" t="s">
        <v>57</v>
      </c>
      <c r="G113" s="126" t="s">
        <v>27</v>
      </c>
      <c r="H113" s="132" t="s">
        <v>131</v>
      </c>
      <c r="I113" s="127" t="s">
        <v>46</v>
      </c>
      <c r="J113" s="127" t="s">
        <v>132</v>
      </c>
      <c r="K113" s="127" t="s">
        <v>410</v>
      </c>
      <c r="L113" s="127" t="s">
        <v>411</v>
      </c>
    </row>
    <row r="114" spans="3:12" x14ac:dyDescent="0.25">
      <c r="C114" s="316" t="s">
        <v>47</v>
      </c>
      <c r="D114" s="737"/>
      <c r="E114" s="317"/>
      <c r="F114" s="114">
        <v>30000</v>
      </c>
      <c r="G114" s="318">
        <f t="shared" ref="G114:G122" si="10">E114*F114</f>
        <v>0</v>
      </c>
      <c r="H114" s="319"/>
      <c r="I114" s="115" t="s">
        <v>699</v>
      </c>
      <c r="J114" s="115" t="str">
        <f>VLOOKUP(I114,Presupuesto!$B$11:$C$566,2,0)</f>
        <v>SERVICIOS DE CAPACITACION.</v>
      </c>
      <c r="K114" s="320" t="s">
        <v>1516</v>
      </c>
      <c r="L114" s="115" t="s">
        <v>394</v>
      </c>
    </row>
    <row r="115" spans="3:12" x14ac:dyDescent="0.25">
      <c r="C115" s="98" t="s">
        <v>48</v>
      </c>
      <c r="D115" s="738"/>
      <c r="E115" s="199">
        <f>D114</f>
        <v>0</v>
      </c>
      <c r="F115" s="99">
        <v>50</v>
      </c>
      <c r="G115" s="96">
        <f t="shared" si="10"/>
        <v>0</v>
      </c>
      <c r="H115" s="160"/>
      <c r="I115" s="97" t="s">
        <v>717</v>
      </c>
      <c r="J115" s="97" t="str">
        <f>VLOOKUP(I115,Presupuesto!$B$11:$C$566,2,0)</f>
        <v>SERVICIOS DE IMPRENTA PUBLIC.Y REPRODUCCION</v>
      </c>
      <c r="K115" s="97" t="str">
        <f>$K$114</f>
        <v>Gestión Tecnologías de Información y Comunicación</v>
      </c>
      <c r="L115" s="97" t="s">
        <v>412</v>
      </c>
    </row>
    <row r="116" spans="3:12" x14ac:dyDescent="0.25">
      <c r="C116" s="98" t="s">
        <v>49</v>
      </c>
      <c r="D116" s="738"/>
      <c r="E116" s="199">
        <f>D114</f>
        <v>0</v>
      </c>
      <c r="F116" s="99">
        <v>150</v>
      </c>
      <c r="G116" s="96">
        <f t="shared" si="10"/>
        <v>0</v>
      </c>
      <c r="H116" s="160"/>
      <c r="I116" s="97" t="s">
        <v>792</v>
      </c>
      <c r="J116" s="97" t="str">
        <f>VLOOKUP(I116,Presupuesto!$B$11:$C$566,2,0)</f>
        <v>ALIMENTOS B EBIDAS PARA PERSONAS</v>
      </c>
      <c r="K116" s="97" t="str">
        <f t="shared" ref="K116:K123" si="11">$K$114</f>
        <v>Gestión Tecnologías de Información y Comunicación</v>
      </c>
      <c r="L116" s="97" t="s">
        <v>396</v>
      </c>
    </row>
    <row r="117" spans="3:12" x14ac:dyDescent="0.25">
      <c r="C117" s="98" t="s">
        <v>50</v>
      </c>
      <c r="D117" s="738"/>
      <c r="E117" s="150">
        <v>0</v>
      </c>
      <c r="F117" s="117">
        <v>10000</v>
      </c>
      <c r="G117" s="96">
        <f t="shared" si="10"/>
        <v>0</v>
      </c>
      <c r="H117" s="160"/>
      <c r="I117" s="313" t="s">
        <v>300</v>
      </c>
      <c r="J117" s="97" t="str">
        <f>VLOOKUP(I117,Presupuesto!$B$11:$C$566,2,0)</f>
        <v>PASAJES (26100-00)</v>
      </c>
      <c r="K117" s="97" t="str">
        <f t="shared" si="11"/>
        <v>Gestión Tecnologías de Información y Comunicación</v>
      </c>
      <c r="L117" s="97" t="s">
        <v>412</v>
      </c>
    </row>
    <row r="118" spans="3:12" x14ac:dyDescent="0.25">
      <c r="C118" s="98" t="s">
        <v>417</v>
      </c>
      <c r="D118" s="738"/>
      <c r="E118" s="150">
        <v>0</v>
      </c>
      <c r="F118" s="117">
        <v>250</v>
      </c>
      <c r="G118" s="96">
        <f t="shared" si="10"/>
        <v>0</v>
      </c>
      <c r="H118" s="160"/>
      <c r="I118" s="97" t="s">
        <v>821</v>
      </c>
      <c r="J118" s="97" t="str">
        <f>VLOOKUP(I118,Presupuesto!$B$11:$C$566,2,0)</f>
        <v>PRODUCTOS PAPEL Y CARTON</v>
      </c>
      <c r="K118" s="97" t="str">
        <f t="shared" si="11"/>
        <v>Gestión Tecnologías de Información y Comunicación</v>
      </c>
      <c r="L118" s="97" t="s">
        <v>412</v>
      </c>
    </row>
    <row r="119" spans="3:12" x14ac:dyDescent="0.25">
      <c r="C119" s="98" t="s">
        <v>51</v>
      </c>
      <c r="D119" s="738"/>
      <c r="E119" s="199">
        <f>(D114*25)/500</f>
        <v>0</v>
      </c>
      <c r="F119" s="99">
        <v>85</v>
      </c>
      <c r="G119" s="96">
        <f t="shared" si="10"/>
        <v>0</v>
      </c>
      <c r="H119" s="160"/>
      <c r="I119" s="97" t="s">
        <v>821</v>
      </c>
      <c r="J119" s="97" t="str">
        <f>VLOOKUP(I119,Presupuesto!$B$11:$C$566,2,0)</f>
        <v>PRODUCTOS PAPEL Y CARTON</v>
      </c>
      <c r="K119" s="97" t="str">
        <f t="shared" si="11"/>
        <v>Gestión Tecnologías de Información y Comunicación</v>
      </c>
      <c r="L119" s="97" t="s">
        <v>412</v>
      </c>
    </row>
    <row r="120" spans="3:12" x14ac:dyDescent="0.25">
      <c r="C120" s="98" t="s">
        <v>123</v>
      </c>
      <c r="D120" s="738"/>
      <c r="E120" s="199">
        <f>D114/12</f>
        <v>0</v>
      </c>
      <c r="F120" s="99">
        <v>36</v>
      </c>
      <c r="G120" s="96">
        <f t="shared" si="10"/>
        <v>0</v>
      </c>
      <c r="H120" s="160"/>
      <c r="I120" s="97" t="s">
        <v>942</v>
      </c>
      <c r="J120" s="97" t="str">
        <f>VLOOKUP(I120,Presupuesto!$B$11:$C$566,2,0)</f>
        <v>UTILES DE ESCRITORIO, OFICINA Y ENSE¥ANZA</v>
      </c>
      <c r="K120" s="97" t="str">
        <f t="shared" si="11"/>
        <v>Gestión Tecnologías de Información y Comunicación</v>
      </c>
      <c r="L120" s="97" t="s">
        <v>412</v>
      </c>
    </row>
    <row r="121" spans="3:12" x14ac:dyDescent="0.25">
      <c r="C121" s="98" t="s">
        <v>34</v>
      </c>
      <c r="D121" s="738"/>
      <c r="E121" s="199">
        <f>D114/12</f>
        <v>0</v>
      </c>
      <c r="F121" s="99">
        <v>80</v>
      </c>
      <c r="G121" s="96">
        <f t="shared" si="10"/>
        <v>0</v>
      </c>
      <c r="H121" s="160"/>
      <c r="I121" s="97" t="s">
        <v>942</v>
      </c>
      <c r="J121" s="97" t="str">
        <f>VLOOKUP(I121,Presupuesto!$B$11:$C$566,2,0)</f>
        <v>UTILES DE ESCRITORIO, OFICINA Y ENSE¥ANZA</v>
      </c>
      <c r="K121" s="97" t="str">
        <f t="shared" si="11"/>
        <v>Gestión Tecnologías de Información y Comunicación</v>
      </c>
      <c r="L121" s="97" t="s">
        <v>412</v>
      </c>
    </row>
    <row r="122" spans="3:12" x14ac:dyDescent="0.25">
      <c r="C122" s="108" t="s">
        <v>52</v>
      </c>
      <c r="D122" s="738"/>
      <c r="E122" s="209">
        <v>0</v>
      </c>
      <c r="F122" s="118">
        <v>25</v>
      </c>
      <c r="G122" s="96">
        <f t="shared" si="10"/>
        <v>0</v>
      </c>
      <c r="H122" s="160"/>
      <c r="I122" s="97" t="s">
        <v>942</v>
      </c>
      <c r="J122" s="97" t="str">
        <f>VLOOKUP(I122,Presupuesto!$B$11:$C$566,2,0)</f>
        <v>UTILES DE ESCRITORIO, OFICINA Y ENSE¥ANZA</v>
      </c>
      <c r="K122" s="97" t="str">
        <f t="shared" si="11"/>
        <v>Gestión Tecnologías de Información y Comunicación</v>
      </c>
      <c r="L122" s="97" t="s">
        <v>412</v>
      </c>
    </row>
    <row r="123" spans="3:12" ht="15.75" thickBot="1" x14ac:dyDescent="0.3">
      <c r="C123" s="213" t="s">
        <v>430</v>
      </c>
      <c r="D123" s="214">
        <v>0</v>
      </c>
      <c r="E123" s="321">
        <v>0</v>
      </c>
      <c r="F123" s="103">
        <f>HLOOKUP(C123,$AH$2:$BU$3,2,0)</f>
        <v>1150</v>
      </c>
      <c r="G123" s="104">
        <f>D123*E123*F123</f>
        <v>0</v>
      </c>
      <c r="H123" s="322"/>
      <c r="I123" s="323" t="s">
        <v>301</v>
      </c>
      <c r="J123" s="105" t="str">
        <f>VLOOKUP(I123,Presupuesto!$B$11:$C$566,2,0)</f>
        <v>VIATICOS (26200-00)</v>
      </c>
      <c r="K123" s="324" t="str">
        <f t="shared" si="11"/>
        <v>Gestión Tecnologías de Información y Comunicación</v>
      </c>
      <c r="L123" s="324" t="s">
        <v>412</v>
      </c>
    </row>
    <row r="125" spans="3:12" ht="15.75" thickBot="1" x14ac:dyDescent="0.3"/>
    <row r="126" spans="3:12" ht="15.75" thickBot="1" x14ac:dyDescent="0.3">
      <c r="C126" s="29" t="s">
        <v>43</v>
      </c>
      <c r="D126" s="30">
        <f>SUM(G133:G142)</f>
        <v>0</v>
      </c>
      <c r="E126" s="92"/>
      <c r="F126" s="92"/>
      <c r="G126" s="92"/>
      <c r="H126" s="75"/>
      <c r="I126" s="75"/>
      <c r="J126" s="75"/>
      <c r="K126" s="111"/>
    </row>
    <row r="127" spans="3:12" x14ac:dyDescent="0.25">
      <c r="C127" s="70"/>
      <c r="D127" s="31"/>
      <c r="E127" s="92"/>
      <c r="F127" s="92"/>
      <c r="G127" s="92"/>
      <c r="H127" s="75"/>
      <c r="I127" s="75"/>
      <c r="J127" s="75"/>
      <c r="K127" s="111"/>
    </row>
    <row r="128" spans="3:12" x14ac:dyDescent="0.25">
      <c r="C128" s="70"/>
      <c r="D128" s="31"/>
      <c r="E128" s="92"/>
      <c r="F128" s="92"/>
      <c r="G128" s="92"/>
      <c r="H128" s="75"/>
      <c r="I128" s="75"/>
      <c r="J128" s="75"/>
      <c r="K128" s="111"/>
    </row>
    <row r="129" spans="3:12" ht="15.75" x14ac:dyDescent="0.25">
      <c r="C129" s="201" t="s">
        <v>392</v>
      </c>
      <c r="D129" s="350"/>
      <c r="E129" s="92"/>
      <c r="F129" s="92"/>
      <c r="G129" s="92"/>
      <c r="H129" s="75"/>
      <c r="I129" s="75"/>
      <c r="J129" s="75"/>
      <c r="K129" s="111"/>
    </row>
    <row r="130" spans="3:12" ht="18.75" x14ac:dyDescent="0.25">
      <c r="C130" s="207" t="e">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Posgrado'!$E:$F,2,FALSE),IFERROR(VLOOKUP(D129,'17. Gestión TIC'!$E:$F,2,FALSE),IFERROR(VLOOKUP(D129,'16. Desa. del Sistema Educ.Sup.'!$E:$F,2,FALSE),IFERROR(VLOOKUP(D129,'9. Cultura de Inno. Insti...'!$E:$F,2,FALSE),VLOOKUP(D129,'7. Lo Esencial de la Reforma U.'!$E:$F,2,0)))))))))))))))))</f>
        <v>#N/A</v>
      </c>
      <c r="D130" s="31"/>
      <c r="E130" s="92"/>
      <c r="F130" s="92"/>
      <c r="G130" s="92"/>
      <c r="H130" s="75"/>
      <c r="I130" s="75"/>
      <c r="J130" s="75"/>
      <c r="K130" s="111"/>
    </row>
    <row r="131" spans="3:12" ht="15.75" thickBot="1" x14ac:dyDescent="0.3">
      <c r="C131" s="70"/>
      <c r="D131" s="31"/>
      <c r="E131" s="92"/>
      <c r="F131" s="92"/>
      <c r="G131" s="92"/>
      <c r="H131" s="75"/>
      <c r="I131" s="75"/>
      <c r="J131" s="75"/>
      <c r="K131" s="111"/>
    </row>
    <row r="132" spans="3:12" ht="30.75" thickBot="1" x14ac:dyDescent="0.3">
      <c r="C132" s="125" t="s">
        <v>44</v>
      </c>
      <c r="D132" s="128" t="s">
        <v>45</v>
      </c>
      <c r="E132" s="127" t="s">
        <v>55</v>
      </c>
      <c r="F132" s="127" t="s">
        <v>57</v>
      </c>
      <c r="G132" s="126" t="s">
        <v>27</v>
      </c>
      <c r="H132" s="132" t="s">
        <v>131</v>
      </c>
      <c r="I132" s="127" t="s">
        <v>46</v>
      </c>
      <c r="J132" s="127" t="s">
        <v>132</v>
      </c>
      <c r="K132" s="127" t="s">
        <v>410</v>
      </c>
      <c r="L132" s="127" t="s">
        <v>411</v>
      </c>
    </row>
    <row r="133" spans="3:12" x14ac:dyDescent="0.25">
      <c r="C133" s="316" t="s">
        <v>47</v>
      </c>
      <c r="D133" s="737"/>
      <c r="E133" s="317"/>
      <c r="F133" s="114">
        <v>30000</v>
      </c>
      <c r="G133" s="318">
        <f t="shared" ref="G133:G141" si="12">E133*F133</f>
        <v>0</v>
      </c>
      <c r="H133" s="319"/>
      <c r="I133" s="115" t="s">
        <v>699</v>
      </c>
      <c r="J133" s="115" t="str">
        <f>VLOOKUP(I133,Presupuesto!$B$11:$C$566,2,0)</f>
        <v>SERVICIOS DE CAPACITACION.</v>
      </c>
      <c r="K133" s="320" t="s">
        <v>1516</v>
      </c>
      <c r="L133" s="115" t="s">
        <v>394</v>
      </c>
    </row>
    <row r="134" spans="3:12" x14ac:dyDescent="0.25">
      <c r="C134" s="98" t="s">
        <v>48</v>
      </c>
      <c r="D134" s="738"/>
      <c r="E134" s="199">
        <f>D133</f>
        <v>0</v>
      </c>
      <c r="F134" s="99">
        <v>50</v>
      </c>
      <c r="G134" s="96">
        <f t="shared" si="12"/>
        <v>0</v>
      </c>
      <c r="H134" s="160"/>
      <c r="I134" s="97" t="s">
        <v>717</v>
      </c>
      <c r="J134" s="97" t="str">
        <f>VLOOKUP(I134,Presupuesto!$B$11:$C$566,2,0)</f>
        <v>SERVICIOS DE IMPRENTA PUBLIC.Y REPRODUCCION</v>
      </c>
      <c r="K134" s="97" t="str">
        <f>$K$133</f>
        <v>Gestión Tecnologías de Información y Comunicación</v>
      </c>
      <c r="L134" s="97" t="s">
        <v>412</v>
      </c>
    </row>
    <row r="135" spans="3:12" x14ac:dyDescent="0.25">
      <c r="C135" s="98" t="s">
        <v>49</v>
      </c>
      <c r="D135" s="738"/>
      <c r="E135" s="199">
        <f>D133</f>
        <v>0</v>
      </c>
      <c r="F135" s="99">
        <v>150</v>
      </c>
      <c r="G135" s="96">
        <f t="shared" si="12"/>
        <v>0</v>
      </c>
      <c r="H135" s="160"/>
      <c r="I135" s="97" t="s">
        <v>792</v>
      </c>
      <c r="J135" s="97" t="str">
        <f>VLOOKUP(I135,Presupuesto!$B$11:$C$566,2,0)</f>
        <v>ALIMENTOS B EBIDAS PARA PERSONAS</v>
      </c>
      <c r="K135" s="97" t="str">
        <f t="shared" ref="K135:K142" si="13">$K$133</f>
        <v>Gestión Tecnologías de Información y Comunicación</v>
      </c>
      <c r="L135" s="97" t="s">
        <v>396</v>
      </c>
    </row>
    <row r="136" spans="3:12" x14ac:dyDescent="0.25">
      <c r="C136" s="98" t="s">
        <v>50</v>
      </c>
      <c r="D136" s="738"/>
      <c r="E136" s="150">
        <v>0</v>
      </c>
      <c r="F136" s="117">
        <v>10000</v>
      </c>
      <c r="G136" s="96">
        <f t="shared" si="12"/>
        <v>0</v>
      </c>
      <c r="H136" s="160"/>
      <c r="I136" s="313" t="s">
        <v>300</v>
      </c>
      <c r="J136" s="97" t="str">
        <f>VLOOKUP(I136,Presupuesto!$B$11:$C$566,2,0)</f>
        <v>PASAJES (26100-00)</v>
      </c>
      <c r="K136" s="97" t="str">
        <f t="shared" si="13"/>
        <v>Gestión Tecnologías de Información y Comunicación</v>
      </c>
      <c r="L136" s="97" t="s">
        <v>412</v>
      </c>
    </row>
    <row r="137" spans="3:12" x14ac:dyDescent="0.25">
      <c r="C137" s="98" t="s">
        <v>417</v>
      </c>
      <c r="D137" s="738"/>
      <c r="E137" s="150">
        <v>0</v>
      </c>
      <c r="F137" s="117">
        <v>250</v>
      </c>
      <c r="G137" s="96">
        <f t="shared" si="12"/>
        <v>0</v>
      </c>
      <c r="H137" s="160"/>
      <c r="I137" s="97" t="s">
        <v>821</v>
      </c>
      <c r="J137" s="97" t="str">
        <f>VLOOKUP(I137,Presupuesto!$B$11:$C$566,2,0)</f>
        <v>PRODUCTOS PAPEL Y CARTON</v>
      </c>
      <c r="K137" s="97" t="str">
        <f t="shared" si="13"/>
        <v>Gestión Tecnologías de Información y Comunicación</v>
      </c>
      <c r="L137" s="97" t="s">
        <v>412</v>
      </c>
    </row>
    <row r="138" spans="3:12" x14ac:dyDescent="0.25">
      <c r="C138" s="98" t="s">
        <v>51</v>
      </c>
      <c r="D138" s="738"/>
      <c r="E138" s="199">
        <f>(D133*25)/500</f>
        <v>0</v>
      </c>
      <c r="F138" s="99">
        <v>85</v>
      </c>
      <c r="G138" s="96">
        <f t="shared" si="12"/>
        <v>0</v>
      </c>
      <c r="H138" s="160"/>
      <c r="I138" s="97" t="s">
        <v>821</v>
      </c>
      <c r="J138" s="97" t="str">
        <f>VLOOKUP(I138,Presupuesto!$B$11:$C$566,2,0)</f>
        <v>PRODUCTOS PAPEL Y CARTON</v>
      </c>
      <c r="K138" s="97" t="str">
        <f t="shared" si="13"/>
        <v>Gestión Tecnologías de Información y Comunicación</v>
      </c>
      <c r="L138" s="97" t="s">
        <v>412</v>
      </c>
    </row>
    <row r="139" spans="3:12" x14ac:dyDescent="0.25">
      <c r="C139" s="98" t="s">
        <v>123</v>
      </c>
      <c r="D139" s="738"/>
      <c r="E139" s="199">
        <f>D133/12</f>
        <v>0</v>
      </c>
      <c r="F139" s="99">
        <v>36</v>
      </c>
      <c r="G139" s="96">
        <f t="shared" si="12"/>
        <v>0</v>
      </c>
      <c r="H139" s="160"/>
      <c r="I139" s="97" t="s">
        <v>942</v>
      </c>
      <c r="J139" s="97" t="str">
        <f>VLOOKUP(I139,Presupuesto!$B$11:$C$566,2,0)</f>
        <v>UTILES DE ESCRITORIO, OFICINA Y ENSE¥ANZA</v>
      </c>
      <c r="K139" s="97" t="str">
        <f t="shared" si="13"/>
        <v>Gestión Tecnologías de Información y Comunicación</v>
      </c>
      <c r="L139" s="97" t="s">
        <v>412</v>
      </c>
    </row>
    <row r="140" spans="3:12" x14ac:dyDescent="0.25">
      <c r="C140" s="98" t="s">
        <v>34</v>
      </c>
      <c r="D140" s="738"/>
      <c r="E140" s="199">
        <f>D133/12</f>
        <v>0</v>
      </c>
      <c r="F140" s="99">
        <v>80</v>
      </c>
      <c r="G140" s="96">
        <f t="shared" si="12"/>
        <v>0</v>
      </c>
      <c r="H140" s="160"/>
      <c r="I140" s="97" t="s">
        <v>942</v>
      </c>
      <c r="J140" s="97" t="str">
        <f>VLOOKUP(I140,Presupuesto!$B$11:$C$566,2,0)</f>
        <v>UTILES DE ESCRITORIO, OFICINA Y ENSE¥ANZA</v>
      </c>
      <c r="K140" s="97" t="str">
        <f t="shared" si="13"/>
        <v>Gestión Tecnologías de Información y Comunicación</v>
      </c>
      <c r="L140" s="97" t="s">
        <v>412</v>
      </c>
    </row>
    <row r="141" spans="3:12" x14ac:dyDescent="0.25">
      <c r="C141" s="108" t="s">
        <v>52</v>
      </c>
      <c r="D141" s="738"/>
      <c r="E141" s="209">
        <v>0</v>
      </c>
      <c r="F141" s="118">
        <v>25</v>
      </c>
      <c r="G141" s="96">
        <f t="shared" si="12"/>
        <v>0</v>
      </c>
      <c r="H141" s="160"/>
      <c r="I141" s="97" t="s">
        <v>942</v>
      </c>
      <c r="J141" s="97" t="str">
        <f>VLOOKUP(I141,Presupuesto!$B$11:$C$566,2,0)</f>
        <v>UTILES DE ESCRITORIO, OFICINA Y ENSE¥ANZA</v>
      </c>
      <c r="K141" s="97" t="str">
        <f t="shared" si="13"/>
        <v>Gestión Tecnologías de Información y Comunicación</v>
      </c>
      <c r="L141" s="97" t="s">
        <v>412</v>
      </c>
    </row>
    <row r="142" spans="3:12" ht="15.75" thickBot="1" x14ac:dyDescent="0.3">
      <c r="C142" s="213" t="s">
        <v>430</v>
      </c>
      <c r="D142" s="214">
        <v>0</v>
      </c>
      <c r="E142" s="321">
        <v>0</v>
      </c>
      <c r="F142" s="103">
        <f>HLOOKUP(C142,$AH$2:$BU$3,2,0)</f>
        <v>1150</v>
      </c>
      <c r="G142" s="104">
        <f>D142*E142*F142</f>
        <v>0</v>
      </c>
      <c r="H142" s="322"/>
      <c r="I142" s="323" t="s">
        <v>301</v>
      </c>
      <c r="J142" s="105" t="str">
        <f>VLOOKUP(I142,Presupuesto!$B$11:$C$566,2,0)</f>
        <v>VIATICOS (26200-00)</v>
      </c>
      <c r="K142" s="324" t="str">
        <f t="shared" si="13"/>
        <v>Gestión Tecnologías de Información y Comunicación</v>
      </c>
      <c r="L142" s="324" t="s">
        <v>412</v>
      </c>
    </row>
    <row r="143" spans="3:12" x14ac:dyDescent="0.25">
      <c r="C143" s="92"/>
      <c r="E143" s="111"/>
      <c r="F143" s="111"/>
      <c r="G143" s="111"/>
      <c r="H143" s="173"/>
      <c r="I143" s="111"/>
      <c r="J143" s="111"/>
      <c r="K143" s="111"/>
    </row>
    <row r="144" spans="3:12" ht="15.75" thickBot="1" x14ac:dyDescent="0.3"/>
    <row r="145" spans="3:12" ht="15.75" thickBot="1" x14ac:dyDescent="0.3">
      <c r="C145" s="29" t="s">
        <v>43</v>
      </c>
      <c r="D145" s="30">
        <f>SUM(G152:G161)</f>
        <v>0</v>
      </c>
      <c r="E145" s="92"/>
      <c r="F145" s="92"/>
      <c r="G145" s="92"/>
      <c r="H145" s="75"/>
      <c r="I145" s="75"/>
      <c r="J145" s="75"/>
      <c r="K145" s="111"/>
    </row>
    <row r="146" spans="3:12" x14ac:dyDescent="0.25">
      <c r="C146" s="70"/>
      <c r="D146" s="31"/>
      <c r="E146" s="92"/>
      <c r="F146" s="92"/>
      <c r="G146" s="92"/>
      <c r="H146" s="75"/>
      <c r="I146" s="75"/>
      <c r="J146" s="75"/>
      <c r="K146" s="111"/>
    </row>
    <row r="147" spans="3:12" x14ac:dyDescent="0.25">
      <c r="C147" s="70"/>
      <c r="D147" s="31"/>
      <c r="E147" s="92"/>
      <c r="F147" s="92"/>
      <c r="G147" s="92"/>
      <c r="H147" s="75"/>
      <c r="I147" s="75"/>
      <c r="J147" s="75"/>
      <c r="K147" s="111"/>
    </row>
    <row r="148" spans="3:12" ht="15.75" x14ac:dyDescent="0.25">
      <c r="C148" s="201" t="s">
        <v>392</v>
      </c>
      <c r="D148" s="350"/>
      <c r="E148" s="92"/>
      <c r="F148" s="92"/>
      <c r="G148" s="92"/>
      <c r="H148" s="75"/>
      <c r="I148" s="75"/>
      <c r="J148" s="75"/>
      <c r="K148" s="111"/>
    </row>
    <row r="149" spans="3:12" ht="18.75" x14ac:dyDescent="0.25">
      <c r="C149" s="207" t="e">
        <f>IFERROR(VLOOKUP(D148,'1. Desarrollo e Innov. Curricu.'!$E:$F,2,FALSE),IFERROR(VLOOKUP(D148,'2. Investigación Científica'!$E:$F,2,FALSE),IFERROR(VLOOKUP(D148,'3. Vinculación Univ. Sociedad'!$E:$F,2,FALSE),IFERROR(VLOOKUP(D148,'4. Docencia y Profesorado Univ.'!$E:$F,2,FALSE),IFERROR(VLOOKUP(D148,'5. Estudiantes y Graduados'!$E:$F,2,FALSE),IFERROR(VLOOKUP(D148,'11. Gestion Administrativa'!$E:$F,2,FALSE),IFERROR(VLOOKUP(D148,'13. Gestión Académica'!$E:$F,2,FALSE),IFERROR(VLOOKUP(D148,'8. Asegura. de la Calid. y M'!$E:$F,2,FALSE),IFERROR(VLOOKUP(D148,'6. Gestión del Conocimiento'!$E:$F,2,FALSE),IFERROR(VLOOKUP(D148,'15. Gobernabilidad y Proceso...'!$E:$F,2,FALSE),IFERROR(VLOOKUP(D148,'12. Gestión del Talento Humano'!$E:$F,2,FALSE),IFERROR(VLOOKUP(D148,'14. Internacional... de la E.S.'!$E:$F,2,FALSE),IFERROR(VLOOKUP(D148,'10. Posgrado'!$E:$F,2,FALSE),IFERROR(VLOOKUP(D148,'17. Gestión TIC'!$E:$F,2,FALSE),IFERROR(VLOOKUP(D148,'16. Desa. del Sistema Educ.Sup.'!$E:$F,2,FALSE),IFERROR(VLOOKUP(D148,'9. Cultura de Inno. Insti...'!$E:$F,2,FALSE),VLOOKUP(D148,'7. Lo Esencial de la Reforma U.'!$E:$F,2,0)))))))))))))))))</f>
        <v>#N/A</v>
      </c>
      <c r="D149" s="31"/>
      <c r="E149" s="92"/>
      <c r="F149" s="92"/>
      <c r="G149" s="92"/>
      <c r="H149" s="75"/>
      <c r="I149" s="75"/>
      <c r="J149" s="75"/>
      <c r="K149" s="111"/>
    </row>
    <row r="150" spans="3:12" ht="15.75" thickBot="1" x14ac:dyDescent="0.3">
      <c r="C150" s="70"/>
      <c r="D150" s="31"/>
      <c r="E150" s="92"/>
      <c r="F150" s="92"/>
      <c r="G150" s="92"/>
      <c r="H150" s="75"/>
      <c r="I150" s="75"/>
      <c r="J150" s="75"/>
      <c r="K150" s="111"/>
    </row>
    <row r="151" spans="3:12" ht="30.75" thickBot="1" x14ac:dyDescent="0.3">
      <c r="C151" s="125" t="s">
        <v>44</v>
      </c>
      <c r="D151" s="128" t="s">
        <v>45</v>
      </c>
      <c r="E151" s="127" t="s">
        <v>55</v>
      </c>
      <c r="F151" s="127" t="s">
        <v>57</v>
      </c>
      <c r="G151" s="126" t="s">
        <v>27</v>
      </c>
      <c r="H151" s="132" t="s">
        <v>131</v>
      </c>
      <c r="I151" s="127" t="s">
        <v>46</v>
      </c>
      <c r="J151" s="127" t="s">
        <v>132</v>
      </c>
      <c r="K151" s="127" t="s">
        <v>410</v>
      </c>
      <c r="L151" s="127" t="s">
        <v>411</v>
      </c>
    </row>
    <row r="152" spans="3:12" x14ac:dyDescent="0.25">
      <c r="C152" s="316" t="s">
        <v>47</v>
      </c>
      <c r="D152" s="737"/>
      <c r="E152" s="317"/>
      <c r="F152" s="114">
        <v>30000</v>
      </c>
      <c r="G152" s="318">
        <f t="shared" ref="G152:G160" si="14">E152*F152</f>
        <v>0</v>
      </c>
      <c r="H152" s="319"/>
      <c r="I152" s="115" t="s">
        <v>699</v>
      </c>
      <c r="J152" s="115" t="str">
        <f>VLOOKUP(I152,Presupuesto!$B$11:$C$566,2,0)</f>
        <v>SERVICIOS DE CAPACITACION.</v>
      </c>
      <c r="K152" s="320" t="s">
        <v>1516</v>
      </c>
      <c r="L152" s="115" t="s">
        <v>394</v>
      </c>
    </row>
    <row r="153" spans="3:12" x14ac:dyDescent="0.25">
      <c r="C153" s="98" t="s">
        <v>48</v>
      </c>
      <c r="D153" s="738"/>
      <c r="E153" s="199">
        <f>D152</f>
        <v>0</v>
      </c>
      <c r="F153" s="99">
        <v>50</v>
      </c>
      <c r="G153" s="96">
        <f t="shared" si="14"/>
        <v>0</v>
      </c>
      <c r="H153" s="160"/>
      <c r="I153" s="97" t="s">
        <v>717</v>
      </c>
      <c r="J153" s="97" t="str">
        <f>VLOOKUP(I153,Presupuesto!$B$11:$C$566,2,0)</f>
        <v>SERVICIOS DE IMPRENTA PUBLIC.Y REPRODUCCION</v>
      </c>
      <c r="K153" s="97" t="str">
        <f>$K$152</f>
        <v>Gestión Tecnologías de Información y Comunicación</v>
      </c>
      <c r="L153" s="97" t="s">
        <v>412</v>
      </c>
    </row>
    <row r="154" spans="3:12" x14ac:dyDescent="0.25">
      <c r="C154" s="98" t="s">
        <v>49</v>
      </c>
      <c r="D154" s="738"/>
      <c r="E154" s="199">
        <f>D152</f>
        <v>0</v>
      </c>
      <c r="F154" s="99">
        <v>150</v>
      </c>
      <c r="G154" s="96">
        <f t="shared" si="14"/>
        <v>0</v>
      </c>
      <c r="H154" s="160"/>
      <c r="I154" s="97" t="s">
        <v>792</v>
      </c>
      <c r="J154" s="97" t="str">
        <f>VLOOKUP(I154,Presupuesto!$B$11:$C$566,2,0)</f>
        <v>ALIMENTOS B EBIDAS PARA PERSONAS</v>
      </c>
      <c r="K154" s="97" t="str">
        <f t="shared" ref="K154:K161" si="15">$K$152</f>
        <v>Gestión Tecnologías de Información y Comunicación</v>
      </c>
      <c r="L154" s="97" t="s">
        <v>396</v>
      </c>
    </row>
    <row r="155" spans="3:12" x14ac:dyDescent="0.25">
      <c r="C155" s="98" t="s">
        <v>50</v>
      </c>
      <c r="D155" s="738"/>
      <c r="E155" s="150">
        <v>0</v>
      </c>
      <c r="F155" s="117">
        <v>10000</v>
      </c>
      <c r="G155" s="96">
        <f t="shared" si="14"/>
        <v>0</v>
      </c>
      <c r="H155" s="160"/>
      <c r="I155" s="313" t="s">
        <v>300</v>
      </c>
      <c r="J155" s="97" t="str">
        <f>VLOOKUP(I155,Presupuesto!$B$11:$C$566,2,0)</f>
        <v>PASAJES (26100-00)</v>
      </c>
      <c r="K155" s="97" t="str">
        <f t="shared" si="15"/>
        <v>Gestión Tecnologías de Información y Comunicación</v>
      </c>
      <c r="L155" s="97" t="s">
        <v>412</v>
      </c>
    </row>
    <row r="156" spans="3:12" x14ac:dyDescent="0.25">
      <c r="C156" s="98" t="s">
        <v>417</v>
      </c>
      <c r="D156" s="738"/>
      <c r="E156" s="150">
        <v>0</v>
      </c>
      <c r="F156" s="117">
        <v>250</v>
      </c>
      <c r="G156" s="96">
        <f t="shared" si="14"/>
        <v>0</v>
      </c>
      <c r="H156" s="160"/>
      <c r="I156" s="97" t="s">
        <v>821</v>
      </c>
      <c r="J156" s="97" t="str">
        <f>VLOOKUP(I156,Presupuesto!$B$11:$C$566,2,0)</f>
        <v>PRODUCTOS PAPEL Y CARTON</v>
      </c>
      <c r="K156" s="97" t="str">
        <f t="shared" si="15"/>
        <v>Gestión Tecnologías de Información y Comunicación</v>
      </c>
      <c r="L156" s="97" t="s">
        <v>412</v>
      </c>
    </row>
    <row r="157" spans="3:12" x14ac:dyDescent="0.25">
      <c r="C157" s="98" t="s">
        <v>51</v>
      </c>
      <c r="D157" s="738"/>
      <c r="E157" s="199">
        <f>(D152*25)/500</f>
        <v>0</v>
      </c>
      <c r="F157" s="99">
        <v>85</v>
      </c>
      <c r="G157" s="96">
        <f t="shared" si="14"/>
        <v>0</v>
      </c>
      <c r="H157" s="160"/>
      <c r="I157" s="97" t="s">
        <v>821</v>
      </c>
      <c r="J157" s="97" t="str">
        <f>VLOOKUP(I157,Presupuesto!$B$11:$C$566,2,0)</f>
        <v>PRODUCTOS PAPEL Y CARTON</v>
      </c>
      <c r="K157" s="97" t="str">
        <f t="shared" si="15"/>
        <v>Gestión Tecnologías de Información y Comunicación</v>
      </c>
      <c r="L157" s="97" t="s">
        <v>412</v>
      </c>
    </row>
    <row r="158" spans="3:12" x14ac:dyDescent="0.25">
      <c r="C158" s="98" t="s">
        <v>123</v>
      </c>
      <c r="D158" s="738"/>
      <c r="E158" s="199">
        <f>D152/12</f>
        <v>0</v>
      </c>
      <c r="F158" s="99">
        <v>36</v>
      </c>
      <c r="G158" s="96">
        <f t="shared" si="14"/>
        <v>0</v>
      </c>
      <c r="H158" s="160"/>
      <c r="I158" s="97" t="s">
        <v>942</v>
      </c>
      <c r="J158" s="97" t="str">
        <f>VLOOKUP(I158,Presupuesto!$B$11:$C$566,2,0)</f>
        <v>UTILES DE ESCRITORIO, OFICINA Y ENSE¥ANZA</v>
      </c>
      <c r="K158" s="97" t="str">
        <f t="shared" si="15"/>
        <v>Gestión Tecnologías de Información y Comunicación</v>
      </c>
      <c r="L158" s="97" t="s">
        <v>412</v>
      </c>
    </row>
    <row r="159" spans="3:12" x14ac:dyDescent="0.25">
      <c r="C159" s="98" t="s">
        <v>34</v>
      </c>
      <c r="D159" s="738"/>
      <c r="E159" s="199">
        <f>D152/12</f>
        <v>0</v>
      </c>
      <c r="F159" s="99">
        <v>80</v>
      </c>
      <c r="G159" s="96">
        <f t="shared" si="14"/>
        <v>0</v>
      </c>
      <c r="H159" s="160"/>
      <c r="I159" s="97" t="s">
        <v>942</v>
      </c>
      <c r="J159" s="97" t="str">
        <f>VLOOKUP(I159,Presupuesto!$B$11:$C$566,2,0)</f>
        <v>UTILES DE ESCRITORIO, OFICINA Y ENSE¥ANZA</v>
      </c>
      <c r="K159" s="97" t="str">
        <f t="shared" si="15"/>
        <v>Gestión Tecnologías de Información y Comunicación</v>
      </c>
      <c r="L159" s="97" t="s">
        <v>412</v>
      </c>
    </row>
    <row r="160" spans="3:12" x14ac:dyDescent="0.25">
      <c r="C160" s="108" t="s">
        <v>52</v>
      </c>
      <c r="D160" s="738"/>
      <c r="E160" s="209">
        <v>0</v>
      </c>
      <c r="F160" s="118">
        <v>25</v>
      </c>
      <c r="G160" s="96">
        <f t="shared" si="14"/>
        <v>0</v>
      </c>
      <c r="H160" s="160"/>
      <c r="I160" s="97" t="s">
        <v>942</v>
      </c>
      <c r="J160" s="97" t="str">
        <f>VLOOKUP(I160,Presupuesto!$B$11:$C$566,2,0)</f>
        <v>UTILES DE ESCRITORIO, OFICINA Y ENSE¥ANZA</v>
      </c>
      <c r="K160" s="97" t="str">
        <f t="shared" si="15"/>
        <v>Gestión Tecnologías de Información y Comunicación</v>
      </c>
      <c r="L160" s="97" t="s">
        <v>412</v>
      </c>
    </row>
    <row r="161" spans="3:12" ht="15.75" thickBot="1" x14ac:dyDescent="0.3">
      <c r="C161" s="213" t="s">
        <v>430</v>
      </c>
      <c r="D161" s="214">
        <v>0</v>
      </c>
      <c r="E161" s="321">
        <v>0</v>
      </c>
      <c r="F161" s="103">
        <f>HLOOKUP(C161,$AH$2:$BU$3,2,0)</f>
        <v>1150</v>
      </c>
      <c r="G161" s="104">
        <f>D161*E161*F161</f>
        <v>0</v>
      </c>
      <c r="H161" s="322"/>
      <c r="I161" s="323" t="s">
        <v>301</v>
      </c>
      <c r="J161" s="105" t="str">
        <f>VLOOKUP(I161,Presupuesto!$B$11:$C$566,2,0)</f>
        <v>VIATICOS (26200-00)</v>
      </c>
      <c r="K161" s="324" t="str">
        <f t="shared" si="15"/>
        <v>Gestión Tecnologías de Información y Comunicación</v>
      </c>
      <c r="L161" s="324" t="s">
        <v>412</v>
      </c>
    </row>
    <row r="163" spans="3:12" ht="15.75" thickBot="1" x14ac:dyDescent="0.3"/>
    <row r="164" spans="3:12" ht="15.75" thickBot="1" x14ac:dyDescent="0.3">
      <c r="C164" s="29" t="s">
        <v>43</v>
      </c>
      <c r="D164" s="30">
        <f>SUM(G171:G180)</f>
        <v>0</v>
      </c>
      <c r="E164" s="92"/>
      <c r="F164" s="92"/>
      <c r="G164" s="92"/>
      <c r="H164" s="75"/>
      <c r="I164" s="75"/>
      <c r="J164" s="75"/>
      <c r="K164" s="111"/>
    </row>
    <row r="165" spans="3:12" x14ac:dyDescent="0.25">
      <c r="C165" s="70"/>
      <c r="D165" s="31"/>
      <c r="E165" s="92"/>
      <c r="F165" s="92"/>
      <c r="G165" s="92"/>
      <c r="H165" s="75"/>
      <c r="I165" s="75"/>
      <c r="J165" s="75"/>
      <c r="K165" s="111"/>
    </row>
    <row r="166" spans="3:12" x14ac:dyDescent="0.25">
      <c r="C166" s="70"/>
      <c r="D166" s="31"/>
      <c r="E166" s="92"/>
      <c r="F166" s="92"/>
      <c r="G166" s="92"/>
      <c r="H166" s="75"/>
      <c r="I166" s="75"/>
      <c r="J166" s="75"/>
      <c r="K166" s="111"/>
    </row>
    <row r="167" spans="3:12" ht="15.75" x14ac:dyDescent="0.25">
      <c r="C167" s="201" t="s">
        <v>392</v>
      </c>
      <c r="D167" s="350"/>
      <c r="E167" s="92"/>
      <c r="F167" s="92"/>
      <c r="G167" s="92"/>
      <c r="H167" s="75"/>
      <c r="I167" s="75"/>
      <c r="J167" s="75"/>
      <c r="K167" s="111"/>
    </row>
    <row r="168" spans="3:12" ht="18.75" x14ac:dyDescent="0.25">
      <c r="C168" s="207" t="e">
        <f>IFERROR(VLOOKUP(D167,'1. Desarrollo e Innov. Curricu.'!$E:$F,2,FALSE),IFERROR(VLOOKUP(D167,'2. Investigación Científica'!$E:$F,2,FALSE),IFERROR(VLOOKUP(D167,'3. Vinculación Univ. Sociedad'!$E:$F,2,FALSE),IFERROR(VLOOKUP(D167,'4. Docencia y Profesorado Univ.'!$E:$F,2,FALSE),IFERROR(VLOOKUP(D167,'5. Estudiantes y Graduados'!$E:$F,2,FALSE),IFERROR(VLOOKUP(D167,'11. Gestion Administrativa'!$E:$F,2,FALSE),IFERROR(VLOOKUP(D167,'13. Gestión Académica'!$E:$F,2,FALSE),IFERROR(VLOOKUP(D167,'8. Asegura. de la Calid. y M'!$E:$F,2,FALSE),IFERROR(VLOOKUP(D167,'6. Gestión del Conocimiento'!$E:$F,2,FALSE),IFERROR(VLOOKUP(D167,'15. Gobernabilidad y Proceso...'!$E:$F,2,FALSE),IFERROR(VLOOKUP(D167,'12. Gestión del Talento Humano'!$E:$F,2,FALSE),IFERROR(VLOOKUP(D167,'14. Internacional... de la E.S.'!$E:$F,2,FALSE),IFERROR(VLOOKUP(D167,'10. Posgrado'!$E:$F,2,FALSE),IFERROR(VLOOKUP(D167,'17. Gestión TIC'!$E:$F,2,FALSE),IFERROR(VLOOKUP(D167,'16. Desa. del Sistema Educ.Sup.'!$E:$F,2,FALSE),IFERROR(VLOOKUP(D167,'9. Cultura de Inno. Insti...'!$E:$F,2,FALSE),VLOOKUP(D167,'7. Lo Esencial de la Reforma U.'!$E:$F,2,0)))))))))))))))))</f>
        <v>#N/A</v>
      </c>
      <c r="D168" s="31"/>
      <c r="E168" s="92"/>
      <c r="F168" s="92"/>
      <c r="G168" s="92"/>
      <c r="H168" s="75"/>
      <c r="I168" s="75"/>
      <c r="J168" s="75"/>
      <c r="K168" s="111"/>
    </row>
    <row r="169" spans="3:12" ht="15.75" thickBot="1" x14ac:dyDescent="0.3">
      <c r="C169" s="70"/>
      <c r="D169" s="31"/>
      <c r="E169" s="92"/>
      <c r="F169" s="92"/>
      <c r="G169" s="92"/>
      <c r="H169" s="75"/>
      <c r="I169" s="75"/>
      <c r="J169" s="75"/>
      <c r="K169" s="111"/>
    </row>
    <row r="170" spans="3:12" ht="30.75" thickBot="1" x14ac:dyDescent="0.3">
      <c r="C170" s="125" t="s">
        <v>44</v>
      </c>
      <c r="D170" s="128" t="s">
        <v>45</v>
      </c>
      <c r="E170" s="127" t="s">
        <v>55</v>
      </c>
      <c r="F170" s="127" t="s">
        <v>57</v>
      </c>
      <c r="G170" s="126" t="s">
        <v>27</v>
      </c>
      <c r="H170" s="132" t="s">
        <v>131</v>
      </c>
      <c r="I170" s="127" t="s">
        <v>46</v>
      </c>
      <c r="J170" s="127" t="s">
        <v>132</v>
      </c>
      <c r="K170" s="127" t="s">
        <v>410</v>
      </c>
      <c r="L170" s="127" t="s">
        <v>411</v>
      </c>
    </row>
    <row r="171" spans="3:12" x14ac:dyDescent="0.25">
      <c r="C171" s="316" t="s">
        <v>47</v>
      </c>
      <c r="D171" s="737"/>
      <c r="E171" s="317"/>
      <c r="F171" s="114">
        <v>30000</v>
      </c>
      <c r="G171" s="318">
        <f t="shared" ref="G171:G179" si="16">E171*F171</f>
        <v>0</v>
      </c>
      <c r="H171" s="319"/>
      <c r="I171" s="115" t="s">
        <v>699</v>
      </c>
      <c r="J171" s="115" t="str">
        <f>VLOOKUP(I171,Presupuesto!$B$11:$C$566,2,0)</f>
        <v>SERVICIOS DE CAPACITACION.</v>
      </c>
      <c r="K171" s="320" t="s">
        <v>1516</v>
      </c>
      <c r="L171" s="115" t="s">
        <v>394</v>
      </c>
    </row>
    <row r="172" spans="3:12" x14ac:dyDescent="0.25">
      <c r="C172" s="98" t="s">
        <v>48</v>
      </c>
      <c r="D172" s="738"/>
      <c r="E172" s="199">
        <f>D171</f>
        <v>0</v>
      </c>
      <c r="F172" s="99">
        <v>50</v>
      </c>
      <c r="G172" s="96">
        <f t="shared" si="16"/>
        <v>0</v>
      </c>
      <c r="H172" s="160"/>
      <c r="I172" s="97" t="s">
        <v>717</v>
      </c>
      <c r="J172" s="97" t="str">
        <f>VLOOKUP(I172,Presupuesto!$B$11:$C$566,2,0)</f>
        <v>SERVICIOS DE IMPRENTA PUBLIC.Y REPRODUCCION</v>
      </c>
      <c r="K172" s="97" t="str">
        <f>$K$171</f>
        <v>Gestión Tecnologías de Información y Comunicación</v>
      </c>
      <c r="L172" s="97" t="s">
        <v>412</v>
      </c>
    </row>
    <row r="173" spans="3:12" x14ac:dyDescent="0.25">
      <c r="C173" s="98" t="s">
        <v>49</v>
      </c>
      <c r="D173" s="738"/>
      <c r="E173" s="199">
        <f>D171</f>
        <v>0</v>
      </c>
      <c r="F173" s="99">
        <v>150</v>
      </c>
      <c r="G173" s="96">
        <f t="shared" si="16"/>
        <v>0</v>
      </c>
      <c r="H173" s="160"/>
      <c r="I173" s="97" t="s">
        <v>792</v>
      </c>
      <c r="J173" s="97" t="str">
        <f>VLOOKUP(I173,Presupuesto!$B$11:$C$566,2,0)</f>
        <v>ALIMENTOS B EBIDAS PARA PERSONAS</v>
      </c>
      <c r="K173" s="97" t="str">
        <f t="shared" ref="K173:K180" si="17">$K$171</f>
        <v>Gestión Tecnologías de Información y Comunicación</v>
      </c>
      <c r="L173" s="97" t="s">
        <v>396</v>
      </c>
    </row>
    <row r="174" spans="3:12" x14ac:dyDescent="0.25">
      <c r="C174" s="98" t="s">
        <v>50</v>
      </c>
      <c r="D174" s="738"/>
      <c r="E174" s="150">
        <v>0</v>
      </c>
      <c r="F174" s="117">
        <v>10000</v>
      </c>
      <c r="G174" s="96">
        <f t="shared" si="16"/>
        <v>0</v>
      </c>
      <c r="H174" s="160"/>
      <c r="I174" s="313" t="s">
        <v>300</v>
      </c>
      <c r="J174" s="97" t="str">
        <f>VLOOKUP(I174,Presupuesto!$B$11:$C$566,2,0)</f>
        <v>PASAJES (26100-00)</v>
      </c>
      <c r="K174" s="97" t="str">
        <f t="shared" si="17"/>
        <v>Gestión Tecnologías de Información y Comunicación</v>
      </c>
      <c r="L174" s="97" t="s">
        <v>412</v>
      </c>
    </row>
    <row r="175" spans="3:12" x14ac:dyDescent="0.25">
      <c r="C175" s="98" t="s">
        <v>417</v>
      </c>
      <c r="D175" s="738"/>
      <c r="E175" s="150">
        <v>0</v>
      </c>
      <c r="F175" s="117">
        <v>250</v>
      </c>
      <c r="G175" s="96">
        <f t="shared" si="16"/>
        <v>0</v>
      </c>
      <c r="H175" s="160"/>
      <c r="I175" s="97" t="s">
        <v>821</v>
      </c>
      <c r="J175" s="97" t="str">
        <f>VLOOKUP(I175,Presupuesto!$B$11:$C$566,2,0)</f>
        <v>PRODUCTOS PAPEL Y CARTON</v>
      </c>
      <c r="K175" s="97" t="str">
        <f t="shared" si="17"/>
        <v>Gestión Tecnologías de Información y Comunicación</v>
      </c>
      <c r="L175" s="97" t="s">
        <v>412</v>
      </c>
    </row>
    <row r="176" spans="3:12" x14ac:dyDescent="0.25">
      <c r="C176" s="98" t="s">
        <v>51</v>
      </c>
      <c r="D176" s="738"/>
      <c r="E176" s="199">
        <f>(D171*25)/500</f>
        <v>0</v>
      </c>
      <c r="F176" s="99">
        <v>85</v>
      </c>
      <c r="G176" s="96">
        <f t="shared" si="16"/>
        <v>0</v>
      </c>
      <c r="H176" s="160"/>
      <c r="I176" s="97" t="s">
        <v>821</v>
      </c>
      <c r="J176" s="97" t="str">
        <f>VLOOKUP(I176,Presupuesto!$B$11:$C$566,2,0)</f>
        <v>PRODUCTOS PAPEL Y CARTON</v>
      </c>
      <c r="K176" s="97" t="str">
        <f t="shared" si="17"/>
        <v>Gestión Tecnologías de Información y Comunicación</v>
      </c>
      <c r="L176" s="97" t="s">
        <v>412</v>
      </c>
    </row>
    <row r="177" spans="3:12" x14ac:dyDescent="0.25">
      <c r="C177" s="98" t="s">
        <v>123</v>
      </c>
      <c r="D177" s="738"/>
      <c r="E177" s="199">
        <f>D171/12</f>
        <v>0</v>
      </c>
      <c r="F177" s="99">
        <v>36</v>
      </c>
      <c r="G177" s="96">
        <f t="shared" si="16"/>
        <v>0</v>
      </c>
      <c r="H177" s="160"/>
      <c r="I177" s="97" t="s">
        <v>942</v>
      </c>
      <c r="J177" s="97" t="str">
        <f>VLOOKUP(I177,Presupuesto!$B$11:$C$566,2,0)</f>
        <v>UTILES DE ESCRITORIO, OFICINA Y ENSE¥ANZA</v>
      </c>
      <c r="K177" s="97" t="str">
        <f t="shared" si="17"/>
        <v>Gestión Tecnologías de Información y Comunicación</v>
      </c>
      <c r="L177" s="97" t="s">
        <v>412</v>
      </c>
    </row>
    <row r="178" spans="3:12" x14ac:dyDescent="0.25">
      <c r="C178" s="98" t="s">
        <v>34</v>
      </c>
      <c r="D178" s="738"/>
      <c r="E178" s="199">
        <f>D171/12</f>
        <v>0</v>
      </c>
      <c r="F178" s="99">
        <v>80</v>
      </c>
      <c r="G178" s="96">
        <f t="shared" si="16"/>
        <v>0</v>
      </c>
      <c r="H178" s="160"/>
      <c r="I178" s="97" t="s">
        <v>942</v>
      </c>
      <c r="J178" s="97" t="str">
        <f>VLOOKUP(I178,Presupuesto!$B$11:$C$566,2,0)</f>
        <v>UTILES DE ESCRITORIO, OFICINA Y ENSE¥ANZA</v>
      </c>
      <c r="K178" s="97" t="str">
        <f t="shared" si="17"/>
        <v>Gestión Tecnologías de Información y Comunicación</v>
      </c>
      <c r="L178" s="97" t="s">
        <v>412</v>
      </c>
    </row>
    <row r="179" spans="3:12" x14ac:dyDescent="0.25">
      <c r="C179" s="108" t="s">
        <v>52</v>
      </c>
      <c r="D179" s="738"/>
      <c r="E179" s="209">
        <v>0</v>
      </c>
      <c r="F179" s="118">
        <v>25</v>
      </c>
      <c r="G179" s="96">
        <f t="shared" si="16"/>
        <v>0</v>
      </c>
      <c r="H179" s="160"/>
      <c r="I179" s="97" t="s">
        <v>942</v>
      </c>
      <c r="J179" s="97" t="str">
        <f>VLOOKUP(I179,Presupuesto!$B$11:$C$566,2,0)</f>
        <v>UTILES DE ESCRITORIO, OFICINA Y ENSE¥ANZA</v>
      </c>
      <c r="K179" s="97" t="str">
        <f t="shared" si="17"/>
        <v>Gestión Tecnologías de Información y Comunicación</v>
      </c>
      <c r="L179" s="97" t="s">
        <v>412</v>
      </c>
    </row>
    <row r="180" spans="3:12" ht="15.75" thickBot="1" x14ac:dyDescent="0.3">
      <c r="C180" s="213" t="s">
        <v>430</v>
      </c>
      <c r="D180" s="214">
        <v>0</v>
      </c>
      <c r="E180" s="321">
        <v>0</v>
      </c>
      <c r="F180" s="103">
        <f>HLOOKUP(C180,$AH$2:$BU$3,2,0)</f>
        <v>1150</v>
      </c>
      <c r="G180" s="104">
        <f>D180*E180*F180</f>
        <v>0</v>
      </c>
      <c r="H180" s="322"/>
      <c r="I180" s="323" t="s">
        <v>301</v>
      </c>
      <c r="J180" s="105" t="str">
        <f>VLOOKUP(I180,Presupuesto!$B$11:$C$566,2,0)</f>
        <v>VIATICOS (26200-00)</v>
      </c>
      <c r="K180" s="324" t="str">
        <f t="shared" si="17"/>
        <v>Gestión Tecnologías de Información y Comunicación</v>
      </c>
      <c r="L180" s="324" t="s">
        <v>412</v>
      </c>
    </row>
    <row r="181" spans="3:12" x14ac:dyDescent="0.25">
      <c r="C181" s="92"/>
      <c r="E181" s="111"/>
      <c r="F181" s="111"/>
      <c r="G181" s="111"/>
      <c r="H181" s="173"/>
      <c r="I181" s="111"/>
      <c r="J181" s="111"/>
      <c r="K181" s="111"/>
    </row>
    <row r="182" spans="3:12" ht="15.75" thickBot="1" x14ac:dyDescent="0.3"/>
    <row r="183" spans="3:12" ht="15.75" thickBot="1" x14ac:dyDescent="0.3">
      <c r="C183" s="29" t="s">
        <v>43</v>
      </c>
      <c r="D183" s="30">
        <f>SUM(G190:G199)</f>
        <v>0</v>
      </c>
      <c r="E183" s="92"/>
      <c r="F183" s="92"/>
      <c r="G183" s="92"/>
      <c r="H183" s="75"/>
      <c r="I183" s="75"/>
      <c r="J183" s="75"/>
      <c r="K183" s="111"/>
    </row>
    <row r="184" spans="3:12" x14ac:dyDescent="0.25">
      <c r="C184" s="70"/>
      <c r="D184" s="31"/>
      <c r="E184" s="92"/>
      <c r="F184" s="92"/>
      <c r="G184" s="92"/>
      <c r="H184" s="75"/>
      <c r="I184" s="75"/>
      <c r="J184" s="75"/>
      <c r="K184" s="111"/>
    </row>
    <row r="185" spans="3:12" x14ac:dyDescent="0.25">
      <c r="C185" s="70"/>
      <c r="D185" s="31"/>
      <c r="E185" s="92"/>
      <c r="F185" s="92"/>
      <c r="G185" s="92"/>
      <c r="H185" s="75"/>
      <c r="I185" s="75"/>
      <c r="J185" s="75"/>
      <c r="K185" s="111"/>
    </row>
    <row r="186" spans="3:12" ht="15.75" x14ac:dyDescent="0.25">
      <c r="C186" s="201" t="s">
        <v>392</v>
      </c>
      <c r="D186" s="350"/>
      <c r="E186" s="92"/>
      <c r="F186" s="92"/>
      <c r="G186" s="92"/>
      <c r="H186" s="75"/>
      <c r="I186" s="75"/>
      <c r="J186" s="75"/>
      <c r="K186" s="111"/>
    </row>
    <row r="187" spans="3:12" ht="18.75" x14ac:dyDescent="0.25">
      <c r="C187" s="207" t="e">
        <f>IFERROR(VLOOKUP(D186,'1. Desarrollo e Innov. Curricu.'!$E:$F,2,FALSE),IFERROR(VLOOKUP(D186,'2. Investigación Científica'!$E:$F,2,FALSE),IFERROR(VLOOKUP(D186,'3. Vinculación Univ. Sociedad'!$E:$F,2,FALSE),IFERROR(VLOOKUP(D186,'4. Docencia y Profesorado Univ.'!$E:$F,2,FALSE),IFERROR(VLOOKUP(D186,'5. Estudiantes y Graduados'!$E:$F,2,FALSE),IFERROR(VLOOKUP(D186,'11. Gestion Administrativa'!$E:$F,2,FALSE),IFERROR(VLOOKUP(D186,'13. Gestión Académica'!$E:$F,2,FALSE),IFERROR(VLOOKUP(D186,'8. Asegura. de la Calid. y M'!$E:$F,2,FALSE),IFERROR(VLOOKUP(D186,'6. Gestión del Conocimiento'!$E:$F,2,FALSE),IFERROR(VLOOKUP(D186,'15. Gobernabilidad y Proceso...'!$E:$F,2,FALSE),IFERROR(VLOOKUP(D186,'12. Gestión del Talento Humano'!$E:$F,2,FALSE),IFERROR(VLOOKUP(D186,'14. Internacional... de la E.S.'!$E:$F,2,FALSE),IFERROR(VLOOKUP(D186,'10. Posgrado'!$E:$F,2,FALSE),IFERROR(VLOOKUP(D186,'17. Gestión TIC'!$E:$F,2,FALSE),IFERROR(VLOOKUP(D186,'16. Desa. del Sistema Educ.Sup.'!$E:$F,2,FALSE),IFERROR(VLOOKUP(D186,'9. Cultura de Inno. Insti...'!$E:$F,2,FALSE),VLOOKUP(D186,'7. Lo Esencial de la Reforma U.'!$E:$F,2,0)))))))))))))))))</f>
        <v>#N/A</v>
      </c>
      <c r="D187" s="31"/>
      <c r="E187" s="92"/>
      <c r="F187" s="92"/>
      <c r="G187" s="92"/>
      <c r="H187" s="75"/>
      <c r="I187" s="75"/>
      <c r="J187" s="75"/>
      <c r="K187" s="111"/>
    </row>
    <row r="188" spans="3:12" ht="15.75" thickBot="1" x14ac:dyDescent="0.3">
      <c r="C188" s="70"/>
      <c r="D188" s="31"/>
      <c r="E188" s="92"/>
      <c r="F188" s="92"/>
      <c r="G188" s="92"/>
      <c r="H188" s="75"/>
      <c r="I188" s="75"/>
      <c r="J188" s="75"/>
      <c r="K188" s="111"/>
    </row>
    <row r="189" spans="3:12" ht="30.75" thickBot="1" x14ac:dyDescent="0.3">
      <c r="C189" s="125" t="s">
        <v>44</v>
      </c>
      <c r="D189" s="128" t="s">
        <v>45</v>
      </c>
      <c r="E189" s="127" t="s">
        <v>55</v>
      </c>
      <c r="F189" s="127" t="s">
        <v>57</v>
      </c>
      <c r="G189" s="126" t="s">
        <v>27</v>
      </c>
      <c r="H189" s="132" t="s">
        <v>131</v>
      </c>
      <c r="I189" s="127" t="s">
        <v>46</v>
      </c>
      <c r="J189" s="127" t="s">
        <v>132</v>
      </c>
      <c r="K189" s="127" t="s">
        <v>410</v>
      </c>
      <c r="L189" s="127" t="s">
        <v>411</v>
      </c>
    </row>
    <row r="190" spans="3:12" x14ac:dyDescent="0.25">
      <c r="C190" s="316" t="s">
        <v>47</v>
      </c>
      <c r="D190" s="737"/>
      <c r="E190" s="317"/>
      <c r="F190" s="114">
        <v>30000</v>
      </c>
      <c r="G190" s="318">
        <f t="shared" ref="G190:G198" si="18">E190*F190</f>
        <v>0</v>
      </c>
      <c r="H190" s="319"/>
      <c r="I190" s="115" t="s">
        <v>699</v>
      </c>
      <c r="J190" s="115" t="str">
        <f>VLOOKUP(I190,Presupuesto!$B$11:$C$566,2,0)</f>
        <v>SERVICIOS DE CAPACITACION.</v>
      </c>
      <c r="K190" s="320" t="s">
        <v>1516</v>
      </c>
      <c r="L190" s="115" t="s">
        <v>394</v>
      </c>
    </row>
    <row r="191" spans="3:12" x14ac:dyDescent="0.25">
      <c r="C191" s="98" t="s">
        <v>48</v>
      </c>
      <c r="D191" s="738"/>
      <c r="E191" s="199">
        <f>D190</f>
        <v>0</v>
      </c>
      <c r="F191" s="99">
        <v>50</v>
      </c>
      <c r="G191" s="96">
        <f t="shared" si="18"/>
        <v>0</v>
      </c>
      <c r="H191" s="160"/>
      <c r="I191" s="97" t="s">
        <v>717</v>
      </c>
      <c r="J191" s="97" t="str">
        <f>VLOOKUP(I191,Presupuesto!$B$11:$C$566,2,0)</f>
        <v>SERVICIOS DE IMPRENTA PUBLIC.Y REPRODUCCION</v>
      </c>
      <c r="K191" s="97" t="str">
        <f>$K$190</f>
        <v>Gestión Tecnologías de Información y Comunicación</v>
      </c>
      <c r="L191" s="97" t="s">
        <v>412</v>
      </c>
    </row>
    <row r="192" spans="3:12" x14ac:dyDescent="0.25">
      <c r="C192" s="98" t="s">
        <v>49</v>
      </c>
      <c r="D192" s="738"/>
      <c r="E192" s="199">
        <f>D190</f>
        <v>0</v>
      </c>
      <c r="F192" s="99">
        <v>150</v>
      </c>
      <c r="G192" s="96">
        <f t="shared" si="18"/>
        <v>0</v>
      </c>
      <c r="H192" s="160"/>
      <c r="I192" s="97" t="s">
        <v>792</v>
      </c>
      <c r="J192" s="97" t="str">
        <f>VLOOKUP(I192,Presupuesto!$B$11:$C$566,2,0)</f>
        <v>ALIMENTOS B EBIDAS PARA PERSONAS</v>
      </c>
      <c r="K192" s="97" t="str">
        <f t="shared" ref="K192:K199" si="19">$K$190</f>
        <v>Gestión Tecnologías de Información y Comunicación</v>
      </c>
      <c r="L192" s="97" t="s">
        <v>396</v>
      </c>
    </row>
    <row r="193" spans="3:12" x14ac:dyDescent="0.25">
      <c r="C193" s="98" t="s">
        <v>50</v>
      </c>
      <c r="D193" s="738"/>
      <c r="E193" s="150">
        <v>0</v>
      </c>
      <c r="F193" s="117">
        <v>10000</v>
      </c>
      <c r="G193" s="96">
        <f t="shared" si="18"/>
        <v>0</v>
      </c>
      <c r="H193" s="160"/>
      <c r="I193" s="313" t="s">
        <v>300</v>
      </c>
      <c r="J193" s="97" t="str">
        <f>VLOOKUP(I193,Presupuesto!$B$11:$C$566,2,0)</f>
        <v>PASAJES (26100-00)</v>
      </c>
      <c r="K193" s="97" t="str">
        <f t="shared" si="19"/>
        <v>Gestión Tecnologías de Información y Comunicación</v>
      </c>
      <c r="L193" s="97" t="s">
        <v>412</v>
      </c>
    </row>
    <row r="194" spans="3:12" x14ac:dyDescent="0.25">
      <c r="C194" s="98" t="s">
        <v>417</v>
      </c>
      <c r="D194" s="738"/>
      <c r="E194" s="150">
        <v>0</v>
      </c>
      <c r="F194" s="117">
        <v>250</v>
      </c>
      <c r="G194" s="96">
        <f t="shared" si="18"/>
        <v>0</v>
      </c>
      <c r="H194" s="160"/>
      <c r="I194" s="97" t="s">
        <v>821</v>
      </c>
      <c r="J194" s="97" t="str">
        <f>VLOOKUP(I194,Presupuesto!$B$11:$C$566,2,0)</f>
        <v>PRODUCTOS PAPEL Y CARTON</v>
      </c>
      <c r="K194" s="97" t="str">
        <f t="shared" si="19"/>
        <v>Gestión Tecnologías de Información y Comunicación</v>
      </c>
      <c r="L194" s="97" t="s">
        <v>412</v>
      </c>
    </row>
    <row r="195" spans="3:12" x14ac:dyDescent="0.25">
      <c r="C195" s="98" t="s">
        <v>51</v>
      </c>
      <c r="D195" s="738"/>
      <c r="E195" s="199">
        <f>(D190*25)/500</f>
        <v>0</v>
      </c>
      <c r="F195" s="99">
        <v>85</v>
      </c>
      <c r="G195" s="96">
        <f t="shared" si="18"/>
        <v>0</v>
      </c>
      <c r="H195" s="160"/>
      <c r="I195" s="97" t="s">
        <v>821</v>
      </c>
      <c r="J195" s="97" t="str">
        <f>VLOOKUP(I195,Presupuesto!$B$11:$C$566,2,0)</f>
        <v>PRODUCTOS PAPEL Y CARTON</v>
      </c>
      <c r="K195" s="97" t="str">
        <f t="shared" si="19"/>
        <v>Gestión Tecnologías de Información y Comunicación</v>
      </c>
      <c r="L195" s="97" t="s">
        <v>412</v>
      </c>
    </row>
    <row r="196" spans="3:12" x14ac:dyDescent="0.25">
      <c r="C196" s="98" t="s">
        <v>123</v>
      </c>
      <c r="D196" s="738"/>
      <c r="E196" s="199">
        <f>D190/12</f>
        <v>0</v>
      </c>
      <c r="F196" s="99">
        <v>36</v>
      </c>
      <c r="G196" s="96">
        <f t="shared" si="18"/>
        <v>0</v>
      </c>
      <c r="H196" s="160"/>
      <c r="I196" s="97" t="s">
        <v>942</v>
      </c>
      <c r="J196" s="97" t="str">
        <f>VLOOKUP(I196,Presupuesto!$B$11:$C$566,2,0)</f>
        <v>UTILES DE ESCRITORIO, OFICINA Y ENSE¥ANZA</v>
      </c>
      <c r="K196" s="97" t="str">
        <f t="shared" si="19"/>
        <v>Gestión Tecnologías de Información y Comunicación</v>
      </c>
      <c r="L196" s="97" t="s">
        <v>412</v>
      </c>
    </row>
    <row r="197" spans="3:12" x14ac:dyDescent="0.25">
      <c r="C197" s="98" t="s">
        <v>34</v>
      </c>
      <c r="D197" s="738"/>
      <c r="E197" s="199">
        <f>D190/12</f>
        <v>0</v>
      </c>
      <c r="F197" s="99">
        <v>80</v>
      </c>
      <c r="G197" s="96">
        <f t="shared" si="18"/>
        <v>0</v>
      </c>
      <c r="H197" s="160"/>
      <c r="I197" s="97" t="s">
        <v>942</v>
      </c>
      <c r="J197" s="97" t="str">
        <f>VLOOKUP(I197,Presupuesto!$B$11:$C$566,2,0)</f>
        <v>UTILES DE ESCRITORIO, OFICINA Y ENSE¥ANZA</v>
      </c>
      <c r="K197" s="97" t="str">
        <f t="shared" si="19"/>
        <v>Gestión Tecnologías de Información y Comunicación</v>
      </c>
      <c r="L197" s="97" t="s">
        <v>412</v>
      </c>
    </row>
    <row r="198" spans="3:12" x14ac:dyDescent="0.25">
      <c r="C198" s="108" t="s">
        <v>52</v>
      </c>
      <c r="D198" s="738"/>
      <c r="E198" s="209">
        <v>0</v>
      </c>
      <c r="F198" s="118">
        <v>25</v>
      </c>
      <c r="G198" s="96">
        <f t="shared" si="18"/>
        <v>0</v>
      </c>
      <c r="H198" s="160"/>
      <c r="I198" s="97" t="s">
        <v>942</v>
      </c>
      <c r="J198" s="97" t="str">
        <f>VLOOKUP(I198,Presupuesto!$B$11:$C$566,2,0)</f>
        <v>UTILES DE ESCRITORIO, OFICINA Y ENSE¥ANZA</v>
      </c>
      <c r="K198" s="97" t="str">
        <f t="shared" si="19"/>
        <v>Gestión Tecnologías de Información y Comunicación</v>
      </c>
      <c r="L198" s="97" t="s">
        <v>412</v>
      </c>
    </row>
    <row r="199" spans="3:12" ht="15.75" thickBot="1" x14ac:dyDescent="0.3">
      <c r="C199" s="213" t="s">
        <v>430</v>
      </c>
      <c r="D199" s="214">
        <v>0</v>
      </c>
      <c r="E199" s="321">
        <v>0</v>
      </c>
      <c r="F199" s="103">
        <f>HLOOKUP(C199,$AH$2:$BU$3,2,0)</f>
        <v>1150</v>
      </c>
      <c r="G199" s="104">
        <f>D199*E199*F199</f>
        <v>0</v>
      </c>
      <c r="H199" s="322"/>
      <c r="I199" s="323" t="s">
        <v>301</v>
      </c>
      <c r="J199" s="105" t="str">
        <f>VLOOKUP(I199,Presupuesto!$B$11:$C$566,2,0)</f>
        <v>VIATICOS (26200-00)</v>
      </c>
      <c r="K199" s="324" t="str">
        <f t="shared" si="19"/>
        <v>Gestión Tecnologías de Información y Comunicación</v>
      </c>
      <c r="L199" s="324" t="s">
        <v>412</v>
      </c>
    </row>
  </sheetData>
  <protectedRanges>
    <protectedRange password="DE9D" sqref="D16:F26 H16:I26 K16:L26 K190 K171 K152 K69 K95 K114 K133 K82:K85" name="bloqueo"/>
  </protectedRanges>
  <mergeCells count="11">
    <mergeCell ref="D17:D25"/>
    <mergeCell ref="D46:D47"/>
    <mergeCell ref="D58:D59"/>
    <mergeCell ref="D69:D72"/>
    <mergeCell ref="D171:D179"/>
    <mergeCell ref="D190:D198"/>
    <mergeCell ref="D82:D85"/>
    <mergeCell ref="D95:D103"/>
    <mergeCell ref="D114:D122"/>
    <mergeCell ref="D133:D141"/>
    <mergeCell ref="D152:D160"/>
  </mergeCells>
  <dataValidations count="6">
    <dataValidation type="list" allowBlank="1" showInputMessage="1" showErrorMessage="1" sqref="C26 C48 C104 C123 C142 C161 C180 C199">
      <formula1>$AH$2:$BU$2</formula1>
    </dataValidation>
    <dataValidation type="list" allowBlank="1" showInputMessage="1" showErrorMessage="1" errorTitle="¡Ingreso Inválido!" error="Seleccione una opción de la lista" promptTitle="Mes Requerido" prompt="Seleccione el mes en el que requiere el recurso." sqref="L17:L26 L58:L59 L69:L72 L95:L104 L114:L123 L133:L142 L152:L161 L171:L180 L190:L199 L36 L46:L48 L82:L85">
      <formula1>$U$2:$AF$2</formula1>
    </dataValidation>
    <dataValidation type="list" allowBlank="1" showInputMessage="1" showErrorMessage="1" errorTitle="¡Ingreso no valido!" error="Favor ingrese un elemento de la lista." promptTitle="Tipo de Presupuesto" prompt="Seleccione una opción de la lista." sqref="H17:H26 H58:H59 H69:H72 H95:H104 H114:H123 H133:H142 H152:H161 H171:H180 H190:H199 H36 H46:H48 H82:H85">
      <formula1>$S$2:$T$2</formula1>
    </dataValidation>
    <dataValidation type="list" allowBlank="1" showInputMessage="1" showErrorMessage="1" errorTitle="¡Ingreso Inválido!" error="Verifique el valor ingresado._x000a_" sqref="I17:I26 I58:I59 I69:I72 I95:I104 I114:I123 I133:I142 I152:I161 I171:I180 I190:I199 I36 I46:I48 I82:I85">
      <formula1>$A$1:$UI$1</formula1>
    </dataValidation>
    <dataValidation type="list" allowBlank="1" showInputMessage="1" showErrorMessage="1" sqref="K18:K26 K70:K72 K58:K59 K96:K104 K115:K123 K134:K142 K153:K161 K172:K180 K191:K199 K36 K46:K48">
      <formula1>$A$2:$P$2</formula1>
    </dataValidation>
    <dataValidation type="list" allowBlank="1" showInputMessage="1" showErrorMessage="1" errorTitle="¡Ingreso Inválido!" error="Seleccione una opción de la lista." promptTitle="Dimensión Estratégica" prompt="Seleccione una opción de la lista." sqref="K17 K69 K82:K85 K95 K114 K133 K152 K171 K190">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25"/>
  <sheetViews>
    <sheetView showGridLines="0" topLeftCell="A153" zoomScale="84" zoomScaleNormal="84" workbookViewId="0">
      <selection activeCell="F150" sqref="F150"/>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50.85546875" style="85" customWidth="1"/>
    <col min="11" max="11" width="57.1406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59" t="s">
        <v>1358</v>
      </c>
      <c r="E2" s="121" t="s">
        <v>1360</v>
      </c>
      <c r="F2" s="121" t="s">
        <v>472</v>
      </c>
      <c r="G2" s="121" t="s">
        <v>1361</v>
      </c>
      <c r="H2" s="159" t="s">
        <v>1362</v>
      </c>
      <c r="I2" s="121" t="s">
        <v>1363</v>
      </c>
      <c r="J2" s="121" t="s">
        <v>1454</v>
      </c>
      <c r="K2" s="121" t="s">
        <v>1364</v>
      </c>
      <c r="L2" s="121" t="s">
        <v>1365</v>
      </c>
      <c r="M2" s="121" t="s">
        <v>1366</v>
      </c>
      <c r="N2" s="121" t="s">
        <v>1367</v>
      </c>
      <c r="O2" s="121" t="s">
        <v>1368</v>
      </c>
      <c r="P2" s="121" t="s">
        <v>1478</v>
      </c>
      <c r="Q2" s="121" t="s">
        <v>1516</v>
      </c>
      <c r="R2" s="433" t="str">
        <f>+Presupuesto!D11</f>
        <v>Recurrente</v>
      </c>
      <c r="S2" s="433"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c r="BZ2" s="85" t="s">
        <v>482</v>
      </c>
      <c r="CA2" s="85" t="s">
        <v>483</v>
      </c>
      <c r="CB2" s="85" t="s">
        <v>484</v>
      </c>
      <c r="CC2" s="85" t="s">
        <v>485</v>
      </c>
      <c r="CD2" s="85" t="s">
        <v>486</v>
      </c>
      <c r="CE2" s="85" t="s">
        <v>487</v>
      </c>
      <c r="CF2" s="85" t="s">
        <v>488</v>
      </c>
      <c r="CG2" s="85" t="s">
        <v>489</v>
      </c>
      <c r="CH2" s="85" t="s">
        <v>490</v>
      </c>
      <c r="CI2" s="85" t="s">
        <v>491</v>
      </c>
      <c r="CJ2" s="85" t="s">
        <v>492</v>
      </c>
      <c r="CK2" s="85" t="s">
        <v>493</v>
      </c>
      <c r="CL2" s="85" t="s">
        <v>494</v>
      </c>
      <c r="CM2" s="85" t="s">
        <v>495</v>
      </c>
    </row>
    <row r="3" spans="1:555" hidden="1" x14ac:dyDescent="0.2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c r="BZ3" s="297">
        <v>43674.39</v>
      </c>
      <c r="CA3" s="297">
        <v>39703.99</v>
      </c>
      <c r="CB3" s="297">
        <v>35733.589999999997</v>
      </c>
      <c r="CC3" s="297">
        <v>31763.19</v>
      </c>
      <c r="CD3" s="297">
        <v>29777.99</v>
      </c>
      <c r="CE3" s="297">
        <v>27792.79</v>
      </c>
      <c r="CF3" s="297">
        <v>18859.39</v>
      </c>
      <c r="CG3" s="297">
        <v>17866.8</v>
      </c>
      <c r="CH3" s="297">
        <v>13896.4</v>
      </c>
      <c r="CI3" s="297">
        <v>15004.09</v>
      </c>
      <c r="CJ3" s="297">
        <v>13238.9</v>
      </c>
      <c r="CK3" s="297">
        <v>12356.31</v>
      </c>
      <c r="CL3" s="297">
        <v>463.22</v>
      </c>
      <c r="CM3" s="297">
        <v>2007.3</v>
      </c>
    </row>
    <row r="5" spans="1:555" ht="52.5" x14ac:dyDescent="0.25">
      <c r="C5" s="194" t="s">
        <v>128</v>
      </c>
      <c r="D5" s="434">
        <f>SUMIF(C:C,$C$10,D:D)</f>
        <v>10358786.887499999</v>
      </c>
      <c r="CA5" s="297"/>
    </row>
    <row r="6" spans="1:555" x14ac:dyDescent="0.25">
      <c r="CA6" s="297"/>
    </row>
    <row r="7" spans="1:555" x14ac:dyDescent="0.25">
      <c r="CA7" s="297"/>
    </row>
    <row r="8" spans="1:555" x14ac:dyDescent="0.25">
      <c r="C8" s="70" t="s">
        <v>54</v>
      </c>
      <c r="D8" s="78"/>
      <c r="E8" s="70"/>
      <c r="F8" s="70"/>
      <c r="G8" s="70"/>
      <c r="H8" s="78"/>
      <c r="I8" s="70"/>
      <c r="J8" s="70"/>
      <c r="CA8" s="297"/>
    </row>
    <row r="9" spans="1:555" ht="15.75" thickBot="1" x14ac:dyDescent="0.3">
      <c r="C9" s="93"/>
      <c r="D9" s="78"/>
      <c r="E9" s="93"/>
      <c r="F9" s="93"/>
      <c r="G9" s="93"/>
      <c r="H9" s="78"/>
      <c r="I9" s="93"/>
      <c r="J9" s="120"/>
      <c r="CA9" s="297"/>
    </row>
    <row r="10" spans="1:555" ht="15.75" thickBot="1" x14ac:dyDescent="0.3">
      <c r="C10" s="69" t="s">
        <v>43</v>
      </c>
      <c r="D10" s="30">
        <f>SUM(G17:G17)</f>
        <v>72000</v>
      </c>
      <c r="E10" s="92"/>
      <c r="F10" s="92"/>
      <c r="G10" s="92"/>
      <c r="H10" s="75"/>
      <c r="I10" s="75"/>
      <c r="J10" s="75"/>
      <c r="K10" s="152"/>
      <c r="CA10" s="297"/>
    </row>
    <row r="11" spans="1:555" x14ac:dyDescent="0.25">
      <c r="B11" s="176"/>
      <c r="D11" s="31"/>
      <c r="E11" s="92"/>
      <c r="F11" s="92"/>
      <c r="G11" s="92"/>
      <c r="H11" s="75"/>
      <c r="I11" s="75"/>
      <c r="J11" s="75"/>
      <c r="K11" s="152"/>
      <c r="CA11" s="297"/>
    </row>
    <row r="12" spans="1:555" x14ac:dyDescent="0.25">
      <c r="B12" s="176"/>
      <c r="D12" s="31"/>
      <c r="E12" s="92"/>
      <c r="F12" s="92"/>
      <c r="G12" s="92"/>
      <c r="H12" s="75"/>
      <c r="I12" s="75"/>
      <c r="J12" s="75"/>
      <c r="K12" s="152"/>
      <c r="CA12" s="297"/>
    </row>
    <row r="13" spans="1:555" ht="15.75" x14ac:dyDescent="0.25">
      <c r="C13" s="201" t="s">
        <v>392</v>
      </c>
      <c r="D13" s="571">
        <f>'1. Desarrollo e Innov. Curricu.'!E30</f>
        <v>1.22</v>
      </c>
      <c r="E13" s="92"/>
      <c r="F13" s="92"/>
      <c r="G13" s="92"/>
      <c r="H13" s="75"/>
      <c r="I13" s="75"/>
      <c r="J13" s="75"/>
      <c r="K13" s="152"/>
      <c r="CA13" s="297"/>
    </row>
    <row r="14" spans="1:555" ht="18.75" x14ac:dyDescent="0.25">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Contratar un asesor de Desarrollo Curricular en el area de los Alimentos.</v>
      </c>
      <c r="D14" s="31"/>
      <c r="E14" s="92"/>
      <c r="F14" s="92"/>
      <c r="G14" s="92"/>
      <c r="H14" s="75"/>
      <c r="I14" s="75"/>
      <c r="J14" s="75"/>
      <c r="K14" s="152"/>
      <c r="CA14" s="297"/>
    </row>
    <row r="15" spans="1:555" ht="15.75" thickBot="1" x14ac:dyDescent="0.3">
      <c r="C15" s="93"/>
      <c r="D15" s="31"/>
      <c r="E15" s="92"/>
      <c r="F15" s="92"/>
      <c r="G15" s="92"/>
      <c r="H15" s="75"/>
      <c r="I15" s="75"/>
      <c r="J15" s="75"/>
      <c r="K15" s="152"/>
      <c r="CA15" s="297"/>
    </row>
    <row r="16" spans="1:555" ht="30.75" thickBot="1" x14ac:dyDescent="0.3">
      <c r="C16" s="133" t="s">
        <v>44</v>
      </c>
      <c r="D16" s="137" t="s">
        <v>55</v>
      </c>
      <c r="E16" s="169" t="s">
        <v>56</v>
      </c>
      <c r="F16" s="137" t="s">
        <v>57</v>
      </c>
      <c r="G16" s="650" t="s">
        <v>27</v>
      </c>
      <c r="H16" s="610" t="s">
        <v>131</v>
      </c>
      <c r="I16" s="135" t="s">
        <v>46</v>
      </c>
      <c r="J16" s="135" t="s">
        <v>132</v>
      </c>
      <c r="K16" s="135" t="s">
        <v>410</v>
      </c>
      <c r="L16" s="135" t="s">
        <v>411</v>
      </c>
      <c r="CA16" s="297"/>
    </row>
    <row r="17" spans="3:12" ht="15.75" thickBot="1" x14ac:dyDescent="0.3">
      <c r="C17" s="139" t="s">
        <v>83</v>
      </c>
      <c r="D17" s="198">
        <v>1</v>
      </c>
      <c r="E17" s="151">
        <v>2.4</v>
      </c>
      <c r="F17" s="138">
        <v>30000</v>
      </c>
      <c r="G17" s="652">
        <f>D17*E17*F17</f>
        <v>72000</v>
      </c>
      <c r="H17" s="611" t="s">
        <v>129</v>
      </c>
      <c r="I17" s="113" t="s">
        <v>564</v>
      </c>
      <c r="J17" s="113" t="str">
        <f>VLOOKUP(I17,Presupuesto!$B$11:$C$565,2,0)</f>
        <v>CONTRATOS ESPECIALES</v>
      </c>
      <c r="K17" s="97" t="s">
        <v>1357</v>
      </c>
      <c r="L17" s="97" t="s">
        <v>412</v>
      </c>
    </row>
    <row r="19" spans="3:12" s="437" customFormat="1" ht="15.75" thickBot="1" x14ac:dyDescent="0.3">
      <c r="D19" s="424"/>
      <c r="H19" s="424"/>
    </row>
    <row r="20" spans="3:12" s="437" customFormat="1" ht="15.75" thickBot="1" x14ac:dyDescent="0.3">
      <c r="C20" s="69" t="s">
        <v>43</v>
      </c>
      <c r="D20" s="30">
        <f>SUM(G27:G27)</f>
        <v>72000</v>
      </c>
      <c r="E20" s="92"/>
      <c r="F20" s="92"/>
      <c r="G20" s="92"/>
      <c r="H20" s="75"/>
      <c r="I20" s="75"/>
      <c r="J20" s="75"/>
      <c r="K20" s="152"/>
    </row>
    <row r="21" spans="3:12" s="437" customFormat="1" x14ac:dyDescent="0.25">
      <c r="D21" s="31"/>
      <c r="E21" s="92"/>
      <c r="F21" s="92"/>
      <c r="G21" s="92"/>
      <c r="H21" s="75"/>
      <c r="I21" s="75"/>
      <c r="J21" s="75"/>
      <c r="K21" s="152"/>
    </row>
    <row r="22" spans="3:12" s="437" customFormat="1" x14ac:dyDescent="0.25">
      <c r="D22" s="31"/>
      <c r="E22" s="92"/>
      <c r="F22" s="92"/>
      <c r="G22" s="92"/>
      <c r="H22" s="75"/>
      <c r="I22" s="75"/>
      <c r="J22" s="75"/>
      <c r="K22" s="152"/>
    </row>
    <row r="23" spans="3:12" s="437" customFormat="1" ht="15.75" x14ac:dyDescent="0.25">
      <c r="C23" s="201" t="s">
        <v>392</v>
      </c>
      <c r="D23" s="571">
        <f>'1. Desarrollo e Innov. Curricu.'!E45</f>
        <v>1.37</v>
      </c>
      <c r="E23" s="92"/>
      <c r="F23" s="92"/>
      <c r="G23" s="92"/>
      <c r="H23" s="75"/>
      <c r="I23" s="75"/>
      <c r="J23" s="75"/>
      <c r="K23" s="152"/>
    </row>
    <row r="24" spans="3:12" s="437" customFormat="1" ht="18.75" x14ac:dyDescent="0.25">
      <c r="C24" s="207"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Contratar un asesor de Desarrollo Curricular en el area de la Quimica.</v>
      </c>
      <c r="D24" s="31"/>
      <c r="E24" s="92"/>
      <c r="F24" s="92"/>
      <c r="G24" s="92"/>
      <c r="H24" s="75"/>
      <c r="I24" s="75"/>
      <c r="J24" s="75"/>
      <c r="K24" s="152"/>
    </row>
    <row r="25" spans="3:12" s="437" customFormat="1" ht="15.75" thickBot="1" x14ac:dyDescent="0.3">
      <c r="C25" s="176"/>
      <c r="D25" s="31"/>
      <c r="E25" s="92"/>
      <c r="F25" s="92"/>
      <c r="G25" s="92"/>
      <c r="H25" s="75"/>
      <c r="I25" s="75"/>
      <c r="J25" s="75"/>
      <c r="K25" s="152"/>
    </row>
    <row r="26" spans="3:12" s="437" customFormat="1" ht="30.75" thickBot="1" x14ac:dyDescent="0.3">
      <c r="C26" s="133" t="s">
        <v>44</v>
      </c>
      <c r="D26" s="137" t="s">
        <v>55</v>
      </c>
      <c r="E26" s="169" t="s">
        <v>56</v>
      </c>
      <c r="F26" s="137" t="s">
        <v>57</v>
      </c>
      <c r="G26" s="650" t="s">
        <v>27</v>
      </c>
      <c r="H26" s="610" t="s">
        <v>131</v>
      </c>
      <c r="I26" s="135" t="s">
        <v>46</v>
      </c>
      <c r="J26" s="135" t="s">
        <v>132</v>
      </c>
      <c r="K26" s="135" t="s">
        <v>410</v>
      </c>
      <c r="L26" s="135" t="s">
        <v>411</v>
      </c>
    </row>
    <row r="27" spans="3:12" s="437" customFormat="1" ht="15.75" thickBot="1" x14ac:dyDescent="0.3">
      <c r="C27" s="139" t="s">
        <v>83</v>
      </c>
      <c r="D27" s="198">
        <v>1</v>
      </c>
      <c r="E27" s="151">
        <v>2.4</v>
      </c>
      <c r="F27" s="138">
        <v>30000</v>
      </c>
      <c r="G27" s="652">
        <f>D27*E27*F27</f>
        <v>72000</v>
      </c>
      <c r="H27" s="611" t="s">
        <v>129</v>
      </c>
      <c r="I27" s="113" t="s">
        <v>564</v>
      </c>
      <c r="J27" s="113" t="str">
        <f>VLOOKUP(I27,Presupuesto!$B$11:$C$565,2,0)</f>
        <v>CONTRATOS ESPECIALES</v>
      </c>
      <c r="K27" s="97" t="s">
        <v>1357</v>
      </c>
      <c r="L27" s="97" t="s">
        <v>396</v>
      </c>
    </row>
    <row r="28" spans="3:12" s="437" customFormat="1" x14ac:dyDescent="0.25">
      <c r="D28" s="424"/>
      <c r="H28" s="424"/>
    </row>
    <row r="29" spans="3:12" s="437" customFormat="1" x14ac:dyDescent="0.25">
      <c r="D29" s="424"/>
      <c r="H29" s="424"/>
    </row>
    <row r="30" spans="3:12" ht="15.75" thickBot="1" x14ac:dyDescent="0.3">
      <c r="K30" s="152"/>
    </row>
    <row r="31" spans="3:12" ht="15.75" thickBot="1" x14ac:dyDescent="0.3">
      <c r="C31" s="69" t="s">
        <v>43</v>
      </c>
      <c r="D31" s="30">
        <f>SUM(G38:G38)</f>
        <v>90000</v>
      </c>
      <c r="E31" s="92"/>
      <c r="F31" s="92"/>
      <c r="G31" s="92"/>
      <c r="H31" s="75"/>
      <c r="I31" s="75"/>
      <c r="J31" s="75"/>
      <c r="K31" s="152"/>
    </row>
    <row r="32" spans="3:12" x14ac:dyDescent="0.25">
      <c r="D32" s="31"/>
      <c r="E32" s="92"/>
      <c r="F32" s="92"/>
      <c r="G32" s="92"/>
      <c r="H32" s="75"/>
      <c r="I32" s="75"/>
      <c r="J32" s="75"/>
      <c r="K32" s="152"/>
    </row>
    <row r="33" spans="3:12" x14ac:dyDescent="0.25">
      <c r="D33" s="31"/>
      <c r="E33" s="92"/>
      <c r="F33" s="92"/>
      <c r="G33" s="92"/>
      <c r="H33" s="75"/>
      <c r="I33" s="75"/>
      <c r="J33" s="75"/>
      <c r="K33" s="152"/>
    </row>
    <row r="34" spans="3:12" ht="15.75" x14ac:dyDescent="0.25">
      <c r="C34" s="201" t="s">
        <v>392</v>
      </c>
      <c r="D34" s="350">
        <f>'8. Asegura. de la Calid. y M'!E11</f>
        <v>8.02</v>
      </c>
      <c r="E34" s="92"/>
      <c r="F34" s="92"/>
      <c r="G34" s="92"/>
      <c r="H34" s="75"/>
      <c r="I34" s="75"/>
      <c r="J34" s="75"/>
      <c r="K34" s="152"/>
    </row>
    <row r="35" spans="3:12" ht="18.75" x14ac:dyDescent="0.25">
      <c r="C35" s="207" t="str">
        <f>IFERROR(VLOOKUP(D34,'1. Desarrollo e Innov. Curricu.'!$E:$F,2,FALSE),IFERROR(VLOOKUP(D34,'2. Investigación Científica'!$E:$F,2,FALSE),IFERROR(VLOOKUP(D34,'3. Vinculación Univ. Sociedad'!$E:$F,2,FALSE),IFERROR(VLOOKUP(D34,'4. Docencia y Profesorado Univ.'!$E:$F,2,FALSE),IFERROR(VLOOKUP(D34,'5. Estudiantes y Graduados'!$E:$F,2,FALSE),IFERROR(VLOOKUP(D34,'11. Gestion Administrativa'!$E:$F,2,FALSE),IFERROR(VLOOKUP(D34,'13. Gestión Académica'!$E:$F,2,FALSE),IFERROR(VLOOKUP(D34,'8. Asegura. de la Calid. y M'!$E:$F,2,FALSE),IFERROR(VLOOKUP(D34,'6. Gestión del Conocimiento'!$E:$F,2,FALSE),IFERROR(VLOOKUP(D34,'15. Gobernabilidad y Proceso...'!$E:$F,2,FALSE),IFERROR(VLOOKUP(D34,'12. Gestión del Talento Humano'!$E:$F,2,FALSE),IFERROR(VLOOKUP(D34,'14. Internacional... de la E.S.'!$E:$F,2,FALSE),IFERROR(VLOOKUP(D34,'10. Posgrado'!$E:$F,2,FALSE),IFERROR(VLOOKUP(D34,'17. Gestión TIC'!$E:$F,2,FALSE),IFERROR(VLOOKUP(D34,'16. Desa. del Sistema Educ.Sup.'!$E:$F,2,FALSE),IFERROR(VLOOKUP(D34,'9. Cultura de Inno. Insti...'!$E:$F,2,FALSE),VLOOKUP(D34,'7. Lo Esencial de la Reforma U.'!$E:$F,2,0)))))))))))))))))</f>
        <v>Gestionar la contratación del Consultor que acompañará el proceso de  implementación del sistema de Gestión de Calidad en la Facultad, a través de la Norma ISO 9001.</v>
      </c>
      <c r="D35" s="31"/>
      <c r="E35" s="92"/>
      <c r="F35" s="92"/>
      <c r="G35" s="92"/>
      <c r="H35" s="75"/>
      <c r="I35" s="75"/>
      <c r="J35" s="75"/>
      <c r="K35" s="152"/>
    </row>
    <row r="36" spans="3:12" ht="15.75" thickBot="1" x14ac:dyDescent="0.3">
      <c r="C36" s="618" t="s">
        <v>1998</v>
      </c>
      <c r="D36" s="31"/>
      <c r="E36" s="92"/>
      <c r="F36" s="92"/>
      <c r="G36" s="92"/>
      <c r="H36" s="75"/>
      <c r="I36" s="75"/>
      <c r="J36" s="75"/>
      <c r="K36" s="152"/>
    </row>
    <row r="37" spans="3:12" ht="30.75" thickBot="1" x14ac:dyDescent="0.3">
      <c r="C37" s="133" t="s">
        <v>44</v>
      </c>
      <c r="D37" s="137" t="s">
        <v>55</v>
      </c>
      <c r="E37" s="169" t="s">
        <v>56</v>
      </c>
      <c r="F37" s="137" t="s">
        <v>57</v>
      </c>
      <c r="G37" s="134" t="s">
        <v>27</v>
      </c>
      <c r="H37" s="610" t="s">
        <v>131</v>
      </c>
      <c r="I37" s="135" t="s">
        <v>46</v>
      </c>
      <c r="J37" s="135" t="s">
        <v>132</v>
      </c>
      <c r="K37" s="135" t="s">
        <v>410</v>
      </c>
      <c r="L37" s="135" t="s">
        <v>411</v>
      </c>
    </row>
    <row r="38" spans="3:12" ht="15.75" thickBot="1" x14ac:dyDescent="0.3">
      <c r="C38" s="139" t="s">
        <v>83</v>
      </c>
      <c r="D38" s="198">
        <v>1</v>
      </c>
      <c r="E38" s="151">
        <v>3</v>
      </c>
      <c r="F38" s="138">
        <v>30000</v>
      </c>
      <c r="G38" s="112">
        <f>D38*E38*F38</f>
        <v>90000</v>
      </c>
      <c r="H38" s="611" t="s">
        <v>129</v>
      </c>
      <c r="I38" s="113" t="s">
        <v>564</v>
      </c>
      <c r="J38" s="113" t="str">
        <f>VLOOKUP(I38,Presupuesto!$B$11:$C$565,2,0)</f>
        <v>CONTRATOS ESPECIALES</v>
      </c>
      <c r="K38" s="97" t="s">
        <v>1362</v>
      </c>
      <c r="L38" s="97" t="s">
        <v>395</v>
      </c>
    </row>
    <row r="39" spans="3:12" s="613" customFormat="1" x14ac:dyDescent="0.25">
      <c r="C39" s="106"/>
      <c r="D39" s="614"/>
      <c r="E39" s="614"/>
      <c r="F39" s="615"/>
      <c r="G39" s="616"/>
      <c r="H39" s="617"/>
      <c r="I39" s="612"/>
      <c r="J39" s="612"/>
      <c r="K39" s="612"/>
      <c r="L39" s="612"/>
    </row>
    <row r="40" spans="3:12" ht="15.75" thickBot="1" x14ac:dyDescent="0.3"/>
    <row r="41" spans="3:12" s="437" customFormat="1" ht="15.75" thickBot="1" x14ac:dyDescent="0.3">
      <c r="C41" s="69" t="s">
        <v>43</v>
      </c>
      <c r="D41" s="30">
        <f>SUM(G48:G48)</f>
        <v>90000</v>
      </c>
      <c r="E41" s="92"/>
      <c r="F41" s="92"/>
      <c r="G41" s="92"/>
      <c r="H41" s="75"/>
      <c r="I41" s="75"/>
      <c r="J41" s="75"/>
      <c r="K41" s="152"/>
    </row>
    <row r="42" spans="3:12" s="437" customFormat="1" x14ac:dyDescent="0.25">
      <c r="D42" s="31"/>
      <c r="E42" s="92"/>
      <c r="F42" s="92"/>
      <c r="G42" s="92"/>
      <c r="H42" s="75"/>
      <c r="I42" s="75"/>
      <c r="J42" s="75"/>
      <c r="K42" s="152"/>
    </row>
    <row r="43" spans="3:12" s="437" customFormat="1" x14ac:dyDescent="0.25">
      <c r="D43" s="31"/>
      <c r="E43" s="92"/>
      <c r="F43" s="92"/>
      <c r="G43" s="92"/>
      <c r="H43" s="75"/>
      <c r="I43" s="75"/>
      <c r="J43" s="75"/>
      <c r="K43" s="152"/>
    </row>
    <row r="44" spans="3:12" s="437" customFormat="1" ht="15.75" x14ac:dyDescent="0.25">
      <c r="C44" s="201" t="s">
        <v>392</v>
      </c>
      <c r="D44" s="350">
        <f>'8. Asegura. de la Calid. y M'!E11</f>
        <v>8.02</v>
      </c>
      <c r="E44" s="92"/>
      <c r="F44" s="92"/>
      <c r="G44" s="92"/>
      <c r="H44" s="75"/>
      <c r="I44" s="75"/>
      <c r="J44" s="75"/>
      <c r="K44" s="152"/>
    </row>
    <row r="45" spans="3:12" s="437" customFormat="1" ht="18.75" x14ac:dyDescent="0.25">
      <c r="C45" s="207"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Gestionar la contratación del Consultor que acompañará el proceso de  implementación del sistema de Gestión de Calidad en la Facultad, a través de la Norma ISO 9001.</v>
      </c>
      <c r="D45" s="31"/>
      <c r="E45" s="92"/>
      <c r="F45" s="92"/>
      <c r="G45" s="92"/>
      <c r="H45" s="75"/>
      <c r="I45" s="75"/>
      <c r="J45" s="75"/>
      <c r="K45" s="152"/>
    </row>
    <row r="46" spans="3:12" s="437" customFormat="1" ht="15.75" thickBot="1" x14ac:dyDescent="0.3">
      <c r="C46" s="618" t="s">
        <v>1999</v>
      </c>
      <c r="D46" s="31"/>
      <c r="E46" s="92"/>
      <c r="F46" s="92"/>
      <c r="G46" s="92"/>
      <c r="H46" s="75"/>
      <c r="I46" s="75"/>
      <c r="J46" s="75"/>
      <c r="K46" s="152"/>
    </row>
    <row r="47" spans="3:12" s="437" customFormat="1" ht="30.75" thickBot="1" x14ac:dyDescent="0.3">
      <c r="C47" s="133" t="s">
        <v>44</v>
      </c>
      <c r="D47" s="137" t="s">
        <v>55</v>
      </c>
      <c r="E47" s="169" t="s">
        <v>56</v>
      </c>
      <c r="F47" s="137" t="s">
        <v>57</v>
      </c>
      <c r="G47" s="134" t="s">
        <v>27</v>
      </c>
      <c r="H47" s="610" t="s">
        <v>131</v>
      </c>
      <c r="I47" s="135" t="s">
        <v>46</v>
      </c>
      <c r="J47" s="135" t="s">
        <v>132</v>
      </c>
      <c r="K47" s="135" t="s">
        <v>410</v>
      </c>
      <c r="L47" s="135" t="s">
        <v>411</v>
      </c>
    </row>
    <row r="48" spans="3:12" s="437" customFormat="1" ht="15.75" thickBot="1" x14ac:dyDescent="0.3">
      <c r="C48" s="139" t="s">
        <v>83</v>
      </c>
      <c r="D48" s="198">
        <v>1</v>
      </c>
      <c r="E48" s="151">
        <v>3</v>
      </c>
      <c r="F48" s="138">
        <v>30000</v>
      </c>
      <c r="G48" s="112">
        <f>D48*E48*F48</f>
        <v>90000</v>
      </c>
      <c r="H48" s="611" t="s">
        <v>129</v>
      </c>
      <c r="I48" s="113" t="s">
        <v>564</v>
      </c>
      <c r="J48" s="113" t="str">
        <f>VLOOKUP(I48,Presupuesto!$B$11:$C$565,2,0)</f>
        <v>CONTRATOS ESPECIALES</v>
      </c>
      <c r="K48" s="97" t="s">
        <v>1362</v>
      </c>
      <c r="L48" s="97" t="s">
        <v>398</v>
      </c>
    </row>
    <row r="49" spans="3:12" s="437" customFormat="1" x14ac:dyDescent="0.25">
      <c r="D49" s="424"/>
      <c r="H49" s="424"/>
    </row>
    <row r="50" spans="3:12" s="437" customFormat="1" ht="15.75" thickBot="1" x14ac:dyDescent="0.3">
      <c r="D50" s="424"/>
      <c r="H50" s="424"/>
    </row>
    <row r="51" spans="3:12" s="437" customFormat="1" ht="15.75" thickBot="1" x14ac:dyDescent="0.3">
      <c r="C51" s="69" t="s">
        <v>43</v>
      </c>
      <c r="D51" s="30">
        <f>SUM(G58:G58)</f>
        <v>90000</v>
      </c>
      <c r="E51" s="92"/>
      <c r="F51" s="92"/>
      <c r="G51" s="92"/>
      <c r="H51" s="75"/>
      <c r="I51" s="75"/>
      <c r="J51" s="75"/>
      <c r="K51" s="152"/>
    </row>
    <row r="52" spans="3:12" s="437" customFormat="1" x14ac:dyDescent="0.25">
      <c r="D52" s="31"/>
      <c r="E52" s="92"/>
      <c r="F52" s="92"/>
      <c r="G52" s="92"/>
      <c r="H52" s="75"/>
      <c r="I52" s="75"/>
      <c r="J52" s="75"/>
      <c r="K52" s="152"/>
    </row>
    <row r="53" spans="3:12" s="437" customFormat="1" x14ac:dyDescent="0.25">
      <c r="D53" s="31"/>
      <c r="E53" s="92"/>
      <c r="F53" s="92"/>
      <c r="G53" s="92"/>
      <c r="H53" s="75"/>
      <c r="I53" s="75"/>
      <c r="J53" s="75"/>
      <c r="K53" s="152"/>
    </row>
    <row r="54" spans="3:12" s="437" customFormat="1" ht="15.75" x14ac:dyDescent="0.25">
      <c r="C54" s="201" t="s">
        <v>392</v>
      </c>
      <c r="D54" s="350">
        <f>'8. Asegura. de la Calid. y M'!E11</f>
        <v>8.02</v>
      </c>
      <c r="E54" s="92"/>
      <c r="F54" s="92"/>
      <c r="G54" s="92"/>
      <c r="H54" s="75"/>
      <c r="I54" s="75"/>
      <c r="J54" s="75"/>
      <c r="K54" s="152"/>
    </row>
    <row r="55" spans="3:12" s="437" customFormat="1" ht="18.75" x14ac:dyDescent="0.25">
      <c r="C55" s="207" t="str">
        <f>IFERROR(VLOOKUP(D54,'1. Desarrollo e Innov. Curricu.'!$E:$F,2,FALSE),IFERROR(VLOOKUP(D54,'2. Investigación Científica'!$E:$F,2,FALSE),IFERROR(VLOOKUP(D54,'3. Vinculación Univ. Sociedad'!$E:$F,2,FALSE),IFERROR(VLOOKUP(D54,'4. Docencia y Profesorado Univ.'!$E:$F,2,FALSE),IFERROR(VLOOKUP(D54,'5. Estudiantes y Graduados'!$E:$F,2,FALSE),IFERROR(VLOOKUP(D54,'11. Gestion Administrativa'!$E:$F,2,FALSE),IFERROR(VLOOKUP(D54,'13. Gestión Académica'!$E:$F,2,FALSE),IFERROR(VLOOKUP(D54,'8. Asegura. de la Calid. y M'!$E:$F,2,FALSE),IFERROR(VLOOKUP(D54,'6. Gestión del Conocimiento'!$E:$F,2,FALSE),IFERROR(VLOOKUP(D54,'15. Gobernabilidad y Proceso...'!$E:$F,2,FALSE),IFERROR(VLOOKUP(D54,'12. Gestión del Talento Humano'!$E:$F,2,FALSE),IFERROR(VLOOKUP(D54,'14. Internacional... de la E.S.'!$E:$F,2,FALSE),IFERROR(VLOOKUP(D54,'10. Posgrado'!$E:$F,2,FALSE),IFERROR(VLOOKUP(D54,'17. Gestión TIC'!$E:$F,2,FALSE),IFERROR(VLOOKUP(D54,'16. Desa. del Sistema Educ.Sup.'!$E:$F,2,FALSE),IFERROR(VLOOKUP(D54,'9. Cultura de Inno. Insti...'!$E:$F,2,FALSE),VLOOKUP(D54,'7. Lo Esencial de la Reforma U.'!$E:$F,2,0)))))))))))))))))</f>
        <v>Gestionar la contratación del Consultor que acompañará el proceso de  implementación del sistema de Gestión de Calidad en la Facultad, a través de la Norma ISO 9001.</v>
      </c>
      <c r="D55" s="31"/>
      <c r="E55" s="92"/>
      <c r="F55" s="92"/>
      <c r="G55" s="92"/>
      <c r="H55" s="75"/>
      <c r="I55" s="75"/>
      <c r="J55" s="75"/>
      <c r="K55" s="152"/>
    </row>
    <row r="56" spans="3:12" s="437" customFormat="1" ht="15.75" thickBot="1" x14ac:dyDescent="0.3">
      <c r="C56" s="618" t="s">
        <v>2000</v>
      </c>
      <c r="D56" s="31"/>
      <c r="E56" s="92"/>
      <c r="F56" s="92"/>
      <c r="G56" s="92"/>
      <c r="H56" s="75"/>
      <c r="I56" s="75"/>
      <c r="J56" s="75"/>
      <c r="K56" s="152"/>
    </row>
    <row r="57" spans="3:12" s="437" customFormat="1" ht="30.75" thickBot="1" x14ac:dyDescent="0.3">
      <c r="C57" s="133" t="s">
        <v>44</v>
      </c>
      <c r="D57" s="137" t="s">
        <v>55</v>
      </c>
      <c r="E57" s="169" t="s">
        <v>56</v>
      </c>
      <c r="F57" s="137" t="s">
        <v>57</v>
      </c>
      <c r="G57" s="134" t="s">
        <v>27</v>
      </c>
      <c r="H57" s="610" t="s">
        <v>131</v>
      </c>
      <c r="I57" s="135" t="s">
        <v>46</v>
      </c>
      <c r="J57" s="135" t="s">
        <v>132</v>
      </c>
      <c r="K57" s="135" t="s">
        <v>410</v>
      </c>
      <c r="L57" s="135" t="s">
        <v>411</v>
      </c>
    </row>
    <row r="58" spans="3:12" s="437" customFormat="1" ht="15.75" thickBot="1" x14ac:dyDescent="0.3">
      <c r="C58" s="139" t="s">
        <v>83</v>
      </c>
      <c r="D58" s="198">
        <v>1</v>
      </c>
      <c r="E58" s="151">
        <v>3</v>
      </c>
      <c r="F58" s="138">
        <v>30000</v>
      </c>
      <c r="G58" s="112">
        <f>D58*E58*F58</f>
        <v>90000</v>
      </c>
      <c r="H58" s="611" t="s">
        <v>129</v>
      </c>
      <c r="I58" s="113" t="s">
        <v>564</v>
      </c>
      <c r="J58" s="113" t="str">
        <f>VLOOKUP(I58,Presupuesto!$B$11:$C$565,2,0)</f>
        <v>CONTRATOS ESPECIALES</v>
      </c>
      <c r="K58" s="97" t="s">
        <v>1362</v>
      </c>
      <c r="L58" s="97" t="s">
        <v>401</v>
      </c>
    </row>
    <row r="59" spans="3:12" s="437" customFormat="1" x14ac:dyDescent="0.25">
      <c r="D59" s="424"/>
      <c r="H59" s="424"/>
    </row>
    <row r="60" spans="3:12" s="437" customFormat="1" ht="15.75" thickBot="1" x14ac:dyDescent="0.3">
      <c r="D60" s="424"/>
      <c r="H60" s="424"/>
    </row>
    <row r="61" spans="3:12" s="437" customFormat="1" ht="15.75" thickBot="1" x14ac:dyDescent="0.3">
      <c r="C61" s="69" t="s">
        <v>43</v>
      </c>
      <c r="D61" s="30">
        <f>SUM(G68:G68)</f>
        <v>60000</v>
      </c>
      <c r="E61" s="92"/>
      <c r="F61" s="92"/>
      <c r="G61" s="92"/>
      <c r="H61" s="75"/>
      <c r="I61" s="75"/>
      <c r="J61" s="75"/>
      <c r="K61" s="152"/>
    </row>
    <row r="62" spans="3:12" s="437" customFormat="1" x14ac:dyDescent="0.25">
      <c r="D62" s="31"/>
      <c r="E62" s="92"/>
      <c r="F62" s="92"/>
      <c r="G62" s="92"/>
      <c r="H62" s="75"/>
      <c r="I62" s="75"/>
      <c r="J62" s="75"/>
      <c r="K62" s="152"/>
    </row>
    <row r="63" spans="3:12" s="437" customFormat="1" x14ac:dyDescent="0.25">
      <c r="D63" s="31"/>
      <c r="E63" s="92"/>
      <c r="F63" s="92"/>
      <c r="G63" s="92"/>
      <c r="H63" s="75"/>
      <c r="I63" s="75"/>
      <c r="J63" s="75"/>
      <c r="K63" s="152"/>
    </row>
    <row r="64" spans="3:12" s="437" customFormat="1" ht="15.75" x14ac:dyDescent="0.25">
      <c r="C64" s="201" t="s">
        <v>392</v>
      </c>
      <c r="D64" s="350">
        <f>'8. Asegura. de la Calid. y M'!E11</f>
        <v>8.02</v>
      </c>
      <c r="E64" s="92"/>
      <c r="F64" s="92"/>
      <c r="G64" s="92"/>
      <c r="H64" s="75"/>
      <c r="I64" s="75"/>
      <c r="J64" s="75"/>
      <c r="K64" s="152"/>
    </row>
    <row r="65" spans="3:12" s="437" customFormat="1" ht="18.75" x14ac:dyDescent="0.25">
      <c r="C65" s="207" t="str">
        <f>IFERROR(VLOOKUP(D64,'1. Desarrollo e Innov. Curricu.'!$E:$F,2,FALSE),IFERROR(VLOOKUP(D64,'2. Investigación Científica'!$E:$F,2,FALSE),IFERROR(VLOOKUP(D64,'3. Vinculación Univ. Sociedad'!$E:$F,2,FALSE),IFERROR(VLOOKUP(D64,'4. Docencia y Profesorado Univ.'!$E:$F,2,FALSE),IFERROR(VLOOKUP(D64,'5. Estudiantes y Graduados'!$E:$F,2,FALSE),IFERROR(VLOOKUP(D64,'11. Gestion Administrativa'!$E:$F,2,FALSE),IFERROR(VLOOKUP(D64,'13. Gestión Académica'!$E:$F,2,FALSE),IFERROR(VLOOKUP(D64,'8. Asegura. de la Calid. y M'!$E:$F,2,FALSE),IFERROR(VLOOKUP(D64,'6. Gestión del Conocimiento'!$E:$F,2,FALSE),IFERROR(VLOOKUP(D64,'15. Gobernabilidad y Proceso...'!$E:$F,2,FALSE),IFERROR(VLOOKUP(D64,'12. Gestión del Talento Humano'!$E:$F,2,FALSE),IFERROR(VLOOKUP(D64,'14. Internacional... de la E.S.'!$E:$F,2,FALSE),IFERROR(VLOOKUP(D64,'10. Posgrado'!$E:$F,2,FALSE),IFERROR(VLOOKUP(D64,'17. Gestión TIC'!$E:$F,2,FALSE),IFERROR(VLOOKUP(D64,'16. Desa. del Sistema Educ.Sup.'!$E:$F,2,FALSE),IFERROR(VLOOKUP(D64,'9. Cultura de Inno. Insti...'!$E:$F,2,FALSE),VLOOKUP(D64,'7. Lo Esencial de la Reforma U.'!$E:$F,2,0)))))))))))))))))</f>
        <v>Gestionar la contratación del Consultor que acompañará el proceso de  implementación del sistema de Gestión de Calidad en la Facultad, a través de la Norma ISO 9001.</v>
      </c>
      <c r="D65" s="31"/>
      <c r="E65" s="92"/>
      <c r="F65" s="92"/>
      <c r="G65" s="92"/>
      <c r="H65" s="75"/>
      <c r="I65" s="75"/>
      <c r="J65" s="75"/>
      <c r="K65" s="152"/>
    </row>
    <row r="66" spans="3:12" s="437" customFormat="1" ht="15.75" thickBot="1" x14ac:dyDescent="0.3">
      <c r="C66" s="618" t="s">
        <v>2001</v>
      </c>
      <c r="D66" s="31"/>
      <c r="E66" s="92"/>
      <c r="F66" s="92"/>
      <c r="G66" s="92"/>
      <c r="H66" s="75"/>
      <c r="I66" s="75"/>
      <c r="J66" s="75"/>
      <c r="K66" s="152"/>
    </row>
    <row r="67" spans="3:12" s="437" customFormat="1" ht="30.75" thickBot="1" x14ac:dyDescent="0.3">
      <c r="C67" s="133" t="s">
        <v>44</v>
      </c>
      <c r="D67" s="137" t="s">
        <v>55</v>
      </c>
      <c r="E67" s="169" t="s">
        <v>56</v>
      </c>
      <c r="F67" s="137" t="s">
        <v>57</v>
      </c>
      <c r="G67" s="134" t="s">
        <v>27</v>
      </c>
      <c r="H67" s="610" t="s">
        <v>131</v>
      </c>
      <c r="I67" s="135" t="s">
        <v>46</v>
      </c>
      <c r="J67" s="135" t="s">
        <v>132</v>
      </c>
      <c r="K67" s="135" t="s">
        <v>410</v>
      </c>
      <c r="L67" s="135" t="s">
        <v>411</v>
      </c>
    </row>
    <row r="68" spans="3:12" s="437" customFormat="1" ht="15.75" thickBot="1" x14ac:dyDescent="0.3">
      <c r="C68" s="139" t="s">
        <v>83</v>
      </c>
      <c r="D68" s="198">
        <v>1</v>
      </c>
      <c r="E68" s="151">
        <v>2</v>
      </c>
      <c r="F68" s="138">
        <v>30000</v>
      </c>
      <c r="G68" s="112">
        <f>D68*E68*F68</f>
        <v>60000</v>
      </c>
      <c r="H68" s="611" t="s">
        <v>129</v>
      </c>
      <c r="I68" s="113" t="s">
        <v>564</v>
      </c>
      <c r="J68" s="113" t="str">
        <f>VLOOKUP(I68,Presupuesto!$B$11:$C$565,2,0)</f>
        <v>CONTRATOS ESPECIALES</v>
      </c>
      <c r="K68" s="97" t="s">
        <v>1362</v>
      </c>
      <c r="L68" s="97" t="s">
        <v>403</v>
      </c>
    </row>
    <row r="69" spans="3:12" s="437" customFormat="1" x14ac:dyDescent="0.25">
      <c r="D69" s="424"/>
      <c r="H69" s="424"/>
    </row>
    <row r="70" spans="3:12" s="437" customFormat="1" x14ac:dyDescent="0.25">
      <c r="D70" s="424"/>
      <c r="H70" s="424"/>
    </row>
    <row r="71" spans="3:12" ht="15.75" thickBot="1" x14ac:dyDescent="0.3">
      <c r="K71" s="152"/>
    </row>
    <row r="72" spans="3:12" ht="15.75" thickBot="1" x14ac:dyDescent="0.3">
      <c r="C72" s="69" t="s">
        <v>43</v>
      </c>
      <c r="D72" s="30">
        <f>SUM(G79:G79)</f>
        <v>135000</v>
      </c>
      <c r="E72" s="92"/>
      <c r="F72" s="92"/>
      <c r="G72" s="92"/>
      <c r="H72" s="75"/>
      <c r="I72" s="75"/>
      <c r="J72" s="75"/>
      <c r="K72" s="152"/>
    </row>
    <row r="73" spans="3:12" x14ac:dyDescent="0.25">
      <c r="D73" s="31"/>
      <c r="E73" s="92"/>
      <c r="F73" s="92"/>
      <c r="G73" s="92"/>
      <c r="H73" s="75"/>
      <c r="I73" s="75"/>
      <c r="J73" s="75"/>
      <c r="K73" s="152"/>
    </row>
    <row r="74" spans="3:12" x14ac:dyDescent="0.25">
      <c r="D74" s="31"/>
      <c r="E74" s="92"/>
      <c r="F74" s="92"/>
      <c r="G74" s="92"/>
      <c r="H74" s="75"/>
      <c r="I74" s="75"/>
      <c r="J74" s="75"/>
      <c r="K74" s="152"/>
    </row>
    <row r="75" spans="3:12" ht="15.75" x14ac:dyDescent="0.25">
      <c r="C75" s="201" t="s">
        <v>392</v>
      </c>
      <c r="D75" s="350">
        <f>'11. Gestion Administrativa'!E37</f>
        <v>11.23</v>
      </c>
      <c r="E75" s="92"/>
      <c r="F75" s="92"/>
      <c r="G75" s="92"/>
      <c r="H75" s="75"/>
      <c r="I75" s="75"/>
      <c r="J75" s="75"/>
      <c r="K75" s="152"/>
    </row>
    <row r="76" spans="3:12" ht="18.75" x14ac:dyDescent="0.25">
      <c r="C76" s="207" t="str">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Gestionar la contratación de un Consultor para la Formulación del "Proyecto de Diseño y Construcción del Laboratorio a Mediana Escala para Formas Farmacéuticas Líquidas y Semisólidas",  a realizarse en el Lab. 202 del Edificio I1</v>
      </c>
      <c r="D76" s="31"/>
      <c r="E76" s="92"/>
      <c r="F76" s="92"/>
      <c r="G76" s="92"/>
      <c r="H76" s="75"/>
      <c r="I76" s="75"/>
      <c r="J76" s="75"/>
      <c r="K76" s="152"/>
    </row>
    <row r="77" spans="3:12" ht="15.75" thickBot="1" x14ac:dyDescent="0.3">
      <c r="C77" s="176"/>
      <c r="D77" s="31"/>
      <c r="E77" s="92"/>
      <c r="F77" s="92"/>
      <c r="G77" s="92"/>
      <c r="H77" s="75"/>
      <c r="I77" s="75"/>
      <c r="J77" s="75"/>
      <c r="K77" s="152"/>
    </row>
    <row r="78" spans="3:12" ht="30.75" thickBot="1" x14ac:dyDescent="0.3">
      <c r="C78" s="133" t="s">
        <v>44</v>
      </c>
      <c r="D78" s="137" t="s">
        <v>55</v>
      </c>
      <c r="E78" s="169" t="s">
        <v>56</v>
      </c>
      <c r="F78" s="137" t="s">
        <v>57</v>
      </c>
      <c r="G78" s="650" t="s">
        <v>27</v>
      </c>
      <c r="H78" s="610" t="s">
        <v>131</v>
      </c>
      <c r="I78" s="135" t="s">
        <v>46</v>
      </c>
      <c r="J78" s="135" t="s">
        <v>132</v>
      </c>
      <c r="K78" s="135" t="s">
        <v>410</v>
      </c>
      <c r="L78" s="135" t="s">
        <v>411</v>
      </c>
    </row>
    <row r="79" spans="3:12" ht="15.75" thickBot="1" x14ac:dyDescent="0.3">
      <c r="C79" s="139" t="s">
        <v>83</v>
      </c>
      <c r="D79" s="576">
        <v>1</v>
      </c>
      <c r="E79" s="576">
        <v>4.5</v>
      </c>
      <c r="F79" s="651">
        <v>30000</v>
      </c>
      <c r="G79" s="652">
        <f>D79*E79*F79</f>
        <v>135000</v>
      </c>
      <c r="H79" s="611" t="s">
        <v>129</v>
      </c>
      <c r="I79" s="113" t="s">
        <v>564</v>
      </c>
      <c r="J79" s="113" t="str">
        <f>VLOOKUP(I79,Presupuesto!$B$11:$C$565,2,0)</f>
        <v>CONTRATOS ESPECIALES</v>
      </c>
      <c r="K79" s="97" t="s">
        <v>1364</v>
      </c>
      <c r="L79" s="97" t="s">
        <v>397</v>
      </c>
    </row>
    <row r="81" spans="3:12" ht="15.75" thickBot="1" x14ac:dyDescent="0.3">
      <c r="K81" s="152"/>
    </row>
    <row r="82" spans="3:12" ht="15.75" thickBot="1" x14ac:dyDescent="0.3">
      <c r="C82" s="69" t="s">
        <v>43</v>
      </c>
      <c r="D82" s="30">
        <f>SUM(G89:G89)</f>
        <v>135000</v>
      </c>
      <c r="E82" s="92"/>
      <c r="F82" s="92"/>
      <c r="G82" s="92"/>
      <c r="H82" s="75"/>
      <c r="I82" s="75"/>
      <c r="J82" s="75"/>
      <c r="K82" s="152"/>
    </row>
    <row r="83" spans="3:12" x14ac:dyDescent="0.25">
      <c r="D83" s="31"/>
      <c r="E83" s="92"/>
      <c r="F83" s="92"/>
      <c r="G83" s="92"/>
      <c r="H83" s="75"/>
      <c r="I83" s="75"/>
      <c r="J83" s="75"/>
      <c r="K83" s="152"/>
    </row>
    <row r="84" spans="3:12" x14ac:dyDescent="0.25">
      <c r="D84" s="31"/>
      <c r="E84" s="92"/>
      <c r="F84" s="92"/>
      <c r="G84" s="92"/>
      <c r="H84" s="75"/>
      <c r="I84" s="75"/>
      <c r="J84" s="75"/>
      <c r="K84" s="152"/>
    </row>
    <row r="85" spans="3:12" ht="15.75" x14ac:dyDescent="0.25">
      <c r="C85" s="201" t="s">
        <v>392</v>
      </c>
      <c r="D85" s="350">
        <f>'11. Gestion Administrativa'!E38</f>
        <v>11.24</v>
      </c>
      <c r="E85" s="92"/>
      <c r="F85" s="92"/>
      <c r="G85" s="92"/>
      <c r="H85" s="75"/>
      <c r="I85" s="75"/>
      <c r="J85" s="75"/>
      <c r="K85" s="152"/>
    </row>
    <row r="86" spans="3:12" ht="18.75" x14ac:dyDescent="0.25">
      <c r="C86" s="207" t="str">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Posgrado'!$E:$F,2,FALSE),IFERROR(VLOOKUP(D85,'17. Gestión TIC'!$E:$F,2,FALSE),IFERROR(VLOOKUP(D85,'16. Desa. del Sistema Educ.Sup.'!$E:$F,2,FALSE),IFERROR(VLOOKUP(D85,'9. Cultura de Inno. Insti...'!$E:$F,2,FALSE),VLOOKUP(D85,'7. Lo Esencial de la Reforma U.'!$E:$F,2,0)))))))))))))))))</f>
        <v>Gestionar la contratación de un Consultor para la Formulación del "Proyecto de Diseño del Laboratorio de Ensayo Universitario".</v>
      </c>
      <c r="D86" s="31"/>
      <c r="E86" s="92"/>
      <c r="F86" s="92"/>
      <c r="G86" s="92"/>
      <c r="H86" s="75"/>
      <c r="I86" s="75"/>
      <c r="J86" s="75"/>
      <c r="K86" s="152"/>
    </row>
    <row r="87" spans="3:12" ht="15.75" thickBot="1" x14ac:dyDescent="0.3">
      <c r="C87" s="176"/>
      <c r="D87" s="31"/>
      <c r="E87" s="92"/>
      <c r="F87" s="92"/>
      <c r="G87" s="92"/>
      <c r="H87" s="75"/>
      <c r="I87" s="75"/>
      <c r="J87" s="75"/>
      <c r="K87" s="152"/>
    </row>
    <row r="88" spans="3:12" ht="30.75" thickBot="1" x14ac:dyDescent="0.3">
      <c r="C88" s="133" t="s">
        <v>44</v>
      </c>
      <c r="D88" s="137" t="s">
        <v>55</v>
      </c>
      <c r="E88" s="169" t="s">
        <v>56</v>
      </c>
      <c r="F88" s="137" t="s">
        <v>57</v>
      </c>
      <c r="G88" s="134" t="s">
        <v>27</v>
      </c>
      <c r="H88" s="132" t="s">
        <v>131</v>
      </c>
      <c r="I88" s="135" t="s">
        <v>46</v>
      </c>
      <c r="J88" s="135" t="s">
        <v>132</v>
      </c>
      <c r="K88" s="135" t="s">
        <v>410</v>
      </c>
      <c r="L88" s="135" t="s">
        <v>411</v>
      </c>
    </row>
    <row r="89" spans="3:12" ht="15.75" thickBot="1" x14ac:dyDescent="0.3">
      <c r="C89" s="139" t="s">
        <v>83</v>
      </c>
      <c r="D89" s="198">
        <v>1</v>
      </c>
      <c r="E89" s="151">
        <v>4.5</v>
      </c>
      <c r="F89" s="138">
        <v>30000</v>
      </c>
      <c r="G89" s="112">
        <f>D89*E89*F89</f>
        <v>135000</v>
      </c>
      <c r="H89" s="165" t="s">
        <v>129</v>
      </c>
      <c r="I89" s="113" t="s">
        <v>564</v>
      </c>
      <c r="J89" s="113" t="str">
        <f>VLOOKUP(I89,Presupuesto!$B$11:$C$565,2,0)</f>
        <v>CONTRATOS ESPECIALES</v>
      </c>
      <c r="K89" s="97" t="s">
        <v>1364</v>
      </c>
      <c r="L89" s="97" t="s">
        <v>397</v>
      </c>
    </row>
    <row r="91" spans="3:12" ht="15.75" thickBot="1" x14ac:dyDescent="0.3">
      <c r="K91" s="152"/>
    </row>
    <row r="92" spans="3:12" ht="15.75" thickBot="1" x14ac:dyDescent="0.3">
      <c r="C92" s="69" t="s">
        <v>43</v>
      </c>
      <c r="D92" s="30">
        <f>SUM(G99:G100)</f>
        <v>1194928.9624999999</v>
      </c>
      <c r="E92" s="92"/>
      <c r="F92" s="92"/>
      <c r="G92" s="92"/>
      <c r="H92" s="75"/>
      <c r="I92" s="75"/>
      <c r="J92" s="75"/>
      <c r="K92" s="152"/>
    </row>
    <row r="93" spans="3:12" x14ac:dyDescent="0.25">
      <c r="D93" s="31"/>
      <c r="E93" s="92"/>
      <c r="F93" s="92"/>
      <c r="G93" s="92"/>
      <c r="H93" s="75"/>
      <c r="I93" s="75"/>
      <c r="J93" s="75"/>
      <c r="K93" s="152"/>
    </row>
    <row r="94" spans="3:12" x14ac:dyDescent="0.25">
      <c r="D94" s="31"/>
      <c r="E94" s="92"/>
      <c r="F94" s="92"/>
      <c r="G94" s="92"/>
      <c r="H94" s="75"/>
      <c r="I94" s="75"/>
      <c r="J94" s="75"/>
      <c r="K94" s="152"/>
    </row>
    <row r="95" spans="3:12" ht="15.75" x14ac:dyDescent="0.25">
      <c r="C95" s="201" t="s">
        <v>392</v>
      </c>
      <c r="D95" s="571">
        <f>'11. Gestion Administrativa'!E55</f>
        <v>11.41</v>
      </c>
      <c r="E95" s="92"/>
      <c r="F95" s="92"/>
      <c r="G95" s="92"/>
      <c r="H95" s="75"/>
      <c r="I95" s="75"/>
      <c r="J95" s="75"/>
      <c r="K95" s="152"/>
    </row>
    <row r="96" spans="3:12" ht="18.75" x14ac:dyDescent="0.25">
      <c r="C96" s="207" t="str">
        <f>IFERROR(VLOOKUP(D95,'1. Desarrollo e Innov. Curricu.'!$E:$F,2,FALSE),IFERROR(VLOOKUP(D95,'2. Investigación Científica'!$E:$F,2,FALSE),IFERROR(VLOOKUP(D95,'3. Vinculación Univ. Sociedad'!$E:$F,2,FALSE),IFERROR(VLOOKUP(D95,'4. Docencia y Profesorado Univ.'!$E:$F,2,FALSE),IFERROR(VLOOKUP(D95,'5. Estudiantes y Graduados'!$E:$F,2,FALSE),IFERROR(VLOOKUP(D95,'11. Gestion Administrativa'!$E:$F,2,FALSE),IFERROR(VLOOKUP(D95,'13. Gestión Académica'!$E:$F,2,FALSE),IFERROR(VLOOKUP(D95,'8. Asegura. de la Calid. y M'!$E:$F,2,FALSE),IFERROR(VLOOKUP(D95,'6. Gestión del Conocimiento'!$E:$F,2,FALSE),IFERROR(VLOOKUP(D95,'15. Gobernabilidad y Proceso...'!$E:$F,2,FALSE),IFERROR(VLOOKUP(D95,'12. Gestión del Talento Humano'!$E:$F,2,FALSE),IFERROR(VLOOKUP(D95,'14. Internacional... de la E.S.'!$E:$F,2,FALSE),IFERROR(VLOOKUP(D95,'10. Posgrado'!$E:$F,2,FALSE),IFERROR(VLOOKUP(D95,'17. Gestión TIC'!$E:$F,2,FALSE),IFERROR(VLOOKUP(D95,'16. Desa. del Sistema Educ.Sup.'!$E:$F,2,FALSE),IFERROR(VLOOKUP(D95,'9. Cultura de Inno. Insti...'!$E:$F,2,FALSE),VLOOKUP(D95,'7. Lo Esencial de la Reforma U.'!$E:$F,2,0)))))))))))))))))</f>
        <v>Contratación de 12  Profesores por hora cada período académico.</v>
      </c>
      <c r="D96" s="31"/>
      <c r="E96" s="92"/>
      <c r="F96" s="92"/>
      <c r="G96" s="92"/>
      <c r="H96" s="75"/>
      <c r="I96" s="75"/>
      <c r="J96" s="75"/>
      <c r="K96" s="152"/>
    </row>
    <row r="97" spans="3:12" ht="15.75" thickBot="1" x14ac:dyDescent="0.3">
      <c r="C97" s="176"/>
      <c r="D97" s="31"/>
      <c r="E97" s="92"/>
      <c r="F97" s="92"/>
      <c r="G97" s="92"/>
      <c r="H97" s="75"/>
      <c r="I97" s="75"/>
      <c r="J97" s="75"/>
      <c r="K97" s="152"/>
    </row>
    <row r="98" spans="3:12" ht="30.75" thickBot="1" x14ac:dyDescent="0.3">
      <c r="C98" s="133" t="s">
        <v>44</v>
      </c>
      <c r="D98" s="137" t="s">
        <v>55</v>
      </c>
      <c r="E98" s="169" t="s">
        <v>56</v>
      </c>
      <c r="F98" s="137" t="s">
        <v>57</v>
      </c>
      <c r="G98" s="650" t="s">
        <v>27</v>
      </c>
      <c r="H98" s="610" t="s">
        <v>131</v>
      </c>
      <c r="I98" s="135" t="s">
        <v>46</v>
      </c>
      <c r="J98" s="135" t="s">
        <v>132</v>
      </c>
      <c r="K98" s="135" t="s">
        <v>410</v>
      </c>
      <c r="L98" s="135" t="s">
        <v>411</v>
      </c>
    </row>
    <row r="99" spans="3:12" ht="15.75" thickBot="1" x14ac:dyDescent="0.3">
      <c r="C99" s="136" t="s">
        <v>495</v>
      </c>
      <c r="D99" s="198">
        <v>157</v>
      </c>
      <c r="E99" s="151">
        <v>3.5</v>
      </c>
      <c r="F99" s="99">
        <f>HLOOKUP($C99,$BZ$2:$CM$3,2,0)</f>
        <v>2007.3</v>
      </c>
      <c r="G99" s="714">
        <f>D99*E99*F99</f>
        <v>1103011.3499999999</v>
      </c>
      <c r="H99" s="611" t="s">
        <v>129</v>
      </c>
      <c r="I99" s="113" t="s">
        <v>496</v>
      </c>
      <c r="J99" s="113" t="str">
        <f>VLOOKUP(I99,Presupuesto!$B$11:$C$565,2,0)</f>
        <v>SUELDOS Y SALARIOS PERMANENTES</v>
      </c>
      <c r="K99" s="97" t="s">
        <v>1364</v>
      </c>
      <c r="L99" s="97" t="s">
        <v>394</v>
      </c>
    </row>
    <row r="100" spans="3:12" x14ac:dyDescent="0.25">
      <c r="C100" s="170" t="s">
        <v>58</v>
      </c>
      <c r="D100" s="162"/>
      <c r="E100" s="153">
        <v>0</v>
      </c>
      <c r="F100" s="99">
        <f>IF(E99=0,"",(G99/E99)/12*E99)</f>
        <v>91917.612500000003</v>
      </c>
      <c r="G100" s="690">
        <f>F100</f>
        <v>91917.612500000003</v>
      </c>
      <c r="H100" s="164" t="s">
        <v>129</v>
      </c>
      <c r="I100" s="115" t="s">
        <v>516</v>
      </c>
      <c r="J100" s="115" t="str">
        <f>VLOOKUP(I100,Presupuesto!$B$11:$C$565,2,0)</f>
        <v>AGUINALDO Y DECIMO CUARTO MES</v>
      </c>
      <c r="K100" s="97" t="s">
        <v>1364</v>
      </c>
      <c r="L100" s="97" t="s">
        <v>394</v>
      </c>
    </row>
    <row r="101" spans="3:12" s="437" customFormat="1" x14ac:dyDescent="0.25">
      <c r="C101" s="674"/>
      <c r="D101" s="672"/>
      <c r="E101" s="615"/>
      <c r="F101" s="615"/>
      <c r="G101" s="615"/>
      <c r="H101" s="672"/>
      <c r="I101" s="612"/>
      <c r="J101" s="612"/>
      <c r="K101" s="612"/>
      <c r="L101" s="612"/>
    </row>
    <row r="102" spans="3:12" s="437" customFormat="1" ht="15.75" thickBot="1" x14ac:dyDescent="0.3">
      <c r="C102" s="674"/>
      <c r="D102" s="672"/>
      <c r="E102" s="615"/>
      <c r="F102" s="615"/>
      <c r="G102" s="615"/>
      <c r="H102" s="672"/>
      <c r="I102" s="612"/>
      <c r="J102" s="612"/>
      <c r="K102" s="612"/>
      <c r="L102" s="612"/>
    </row>
    <row r="103" spans="3:12" s="437" customFormat="1" ht="15.75" thickBot="1" x14ac:dyDescent="0.3">
      <c r="C103" s="69" t="s">
        <v>43</v>
      </c>
      <c r="D103" s="30">
        <f>SUM(G110:G111)</f>
        <v>1194928.9624999999</v>
      </c>
      <c r="E103" s="92"/>
      <c r="F103" s="92"/>
      <c r="G103" s="92"/>
      <c r="H103" s="75"/>
      <c r="I103" s="75"/>
      <c r="J103" s="75"/>
      <c r="K103" s="152"/>
    </row>
    <row r="104" spans="3:12" s="437" customFormat="1" x14ac:dyDescent="0.25">
      <c r="D104" s="31"/>
      <c r="E104" s="92"/>
      <c r="F104" s="92"/>
      <c r="G104" s="92"/>
      <c r="H104" s="75"/>
      <c r="I104" s="75"/>
      <c r="J104" s="75"/>
      <c r="K104" s="152"/>
    </row>
    <row r="105" spans="3:12" s="437" customFormat="1" x14ac:dyDescent="0.25">
      <c r="D105" s="31"/>
      <c r="E105" s="92"/>
      <c r="F105" s="92"/>
      <c r="G105" s="92"/>
      <c r="H105" s="75"/>
      <c r="I105" s="75"/>
      <c r="J105" s="75"/>
      <c r="K105" s="152"/>
    </row>
    <row r="106" spans="3:12" s="437" customFormat="1" ht="15.75" x14ac:dyDescent="0.25">
      <c r="C106" s="201" t="s">
        <v>392</v>
      </c>
      <c r="D106" s="571">
        <f>'11. Gestion Administrativa'!E55</f>
        <v>11.41</v>
      </c>
      <c r="E106" s="92"/>
      <c r="F106" s="92"/>
      <c r="G106" s="92"/>
      <c r="H106" s="75"/>
      <c r="I106" s="75"/>
      <c r="J106" s="75"/>
      <c r="K106" s="152"/>
    </row>
    <row r="107" spans="3:12" s="437" customFormat="1" ht="18.75" x14ac:dyDescent="0.25">
      <c r="C107" s="207" t="str">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Contratación de 12  Profesores por hora cada período académico.</v>
      </c>
      <c r="D107" s="31"/>
      <c r="E107" s="92"/>
      <c r="F107" s="92"/>
      <c r="G107" s="92"/>
      <c r="H107" s="75"/>
      <c r="I107" s="75"/>
      <c r="J107" s="75"/>
      <c r="K107" s="152"/>
    </row>
    <row r="108" spans="3:12" s="437" customFormat="1" ht="15.75" thickBot="1" x14ac:dyDescent="0.3">
      <c r="C108" s="176"/>
      <c r="D108" s="31"/>
      <c r="E108" s="92"/>
      <c r="F108" s="92"/>
      <c r="G108" s="92"/>
      <c r="H108" s="75"/>
      <c r="I108" s="75"/>
      <c r="J108" s="75"/>
      <c r="K108" s="152"/>
    </row>
    <row r="109" spans="3:12" s="437" customFormat="1" ht="30.75" thickBot="1" x14ac:dyDescent="0.3">
      <c r="C109" s="133" t="s">
        <v>44</v>
      </c>
      <c r="D109" s="137" t="s">
        <v>55</v>
      </c>
      <c r="E109" s="169" t="s">
        <v>56</v>
      </c>
      <c r="F109" s="137" t="s">
        <v>57</v>
      </c>
      <c r="G109" s="650" t="s">
        <v>27</v>
      </c>
      <c r="H109" s="610" t="s">
        <v>131</v>
      </c>
      <c r="I109" s="135" t="s">
        <v>46</v>
      </c>
      <c r="J109" s="135" t="s">
        <v>132</v>
      </c>
      <c r="K109" s="135" t="s">
        <v>410</v>
      </c>
      <c r="L109" s="135" t="s">
        <v>411</v>
      </c>
    </row>
    <row r="110" spans="3:12" s="437" customFormat="1" ht="15.75" thickBot="1" x14ac:dyDescent="0.3">
      <c r="C110" s="136" t="s">
        <v>495</v>
      </c>
      <c r="D110" s="198">
        <v>157</v>
      </c>
      <c r="E110" s="151">
        <v>3.5</v>
      </c>
      <c r="F110" s="99">
        <f>HLOOKUP($C110,$BZ$2:$CM$3,2,0)</f>
        <v>2007.3</v>
      </c>
      <c r="G110" s="652">
        <f>D110*E110*F110</f>
        <v>1103011.3499999999</v>
      </c>
      <c r="H110" s="611" t="s">
        <v>129</v>
      </c>
      <c r="I110" s="113" t="s">
        <v>496</v>
      </c>
      <c r="J110" s="113" t="str">
        <f>VLOOKUP(I110,Presupuesto!$B$11:$C$565,2,0)</f>
        <v>SUELDOS Y SALARIOS PERMANENTES</v>
      </c>
      <c r="K110" s="97" t="s">
        <v>1364</v>
      </c>
      <c r="L110" s="97" t="s">
        <v>398</v>
      </c>
    </row>
    <row r="111" spans="3:12" s="437" customFormat="1" x14ac:dyDescent="0.25">
      <c r="C111" s="170" t="s">
        <v>58</v>
      </c>
      <c r="D111" s="162"/>
      <c r="E111" s="153">
        <v>0</v>
      </c>
      <c r="F111" s="99">
        <f>IF(E110=0,"",(G110/E110)/12*E110)</f>
        <v>91917.612500000003</v>
      </c>
      <c r="G111" s="690">
        <f>F111</f>
        <v>91917.612500000003</v>
      </c>
      <c r="H111" s="164" t="s">
        <v>129</v>
      </c>
      <c r="I111" s="115" t="s">
        <v>516</v>
      </c>
      <c r="J111" s="115" t="str">
        <f>VLOOKUP(I111,Presupuesto!$B$11:$C$565,2,0)</f>
        <v>AGUINALDO Y DECIMO CUARTO MES</v>
      </c>
      <c r="K111" s="97" t="s">
        <v>1364</v>
      </c>
      <c r="L111" s="97" t="s">
        <v>398</v>
      </c>
    </row>
    <row r="112" spans="3:12" s="437" customFormat="1" x14ac:dyDescent="0.25">
      <c r="C112" s="674"/>
      <c r="D112" s="672"/>
      <c r="E112" s="615"/>
      <c r="F112" s="615"/>
      <c r="G112" s="615"/>
      <c r="H112" s="672"/>
      <c r="I112" s="612"/>
      <c r="J112" s="612"/>
      <c r="K112" s="612"/>
      <c r="L112" s="612"/>
    </row>
    <row r="113" spans="3:12" s="437" customFormat="1" ht="15.75" thickBot="1" x14ac:dyDescent="0.3">
      <c r="C113" s="674"/>
      <c r="D113" s="672"/>
      <c r="E113" s="615"/>
      <c r="F113" s="615"/>
      <c r="G113" s="615"/>
      <c r="H113" s="672"/>
      <c r="I113" s="612"/>
      <c r="J113" s="612"/>
      <c r="K113" s="612"/>
      <c r="L113" s="612"/>
    </row>
    <row r="114" spans="3:12" s="437" customFormat="1" ht="15.75" thickBot="1" x14ac:dyDescent="0.3">
      <c r="C114" s="69" t="s">
        <v>43</v>
      </c>
      <c r="D114" s="30">
        <f>SUM(G121:G122)</f>
        <v>1194928.9624999999</v>
      </c>
      <c r="E114" s="92"/>
      <c r="F114" s="92"/>
      <c r="G114" s="92"/>
      <c r="H114" s="75"/>
      <c r="I114" s="75"/>
      <c r="J114" s="75"/>
      <c r="K114" s="152"/>
    </row>
    <row r="115" spans="3:12" s="437" customFormat="1" x14ac:dyDescent="0.25">
      <c r="D115" s="31"/>
      <c r="E115" s="92"/>
      <c r="F115" s="92"/>
      <c r="G115" s="92"/>
      <c r="H115" s="75"/>
      <c r="I115" s="75"/>
      <c r="J115" s="75"/>
      <c r="K115" s="152"/>
    </row>
    <row r="116" spans="3:12" s="437" customFormat="1" x14ac:dyDescent="0.25">
      <c r="D116" s="31"/>
      <c r="E116" s="92"/>
      <c r="F116" s="92"/>
      <c r="G116" s="92"/>
      <c r="H116" s="75"/>
      <c r="I116" s="75"/>
      <c r="J116" s="75"/>
      <c r="K116" s="152"/>
    </row>
    <row r="117" spans="3:12" s="437" customFormat="1" ht="15.75" x14ac:dyDescent="0.25">
      <c r="C117" s="201" t="s">
        <v>392</v>
      </c>
      <c r="D117" s="571">
        <f>'11. Gestion Administrativa'!E55</f>
        <v>11.41</v>
      </c>
      <c r="E117" s="92"/>
      <c r="F117" s="92"/>
      <c r="G117" s="92"/>
      <c r="H117" s="75"/>
      <c r="I117" s="75"/>
      <c r="J117" s="75"/>
      <c r="K117" s="152"/>
    </row>
    <row r="118" spans="3:12" s="437" customFormat="1" ht="18.75" x14ac:dyDescent="0.25">
      <c r="C118" s="207" t="str">
        <f>IFERROR(VLOOKUP(D117,'1. Desarrollo e Innov. Curricu.'!$E:$F,2,FALSE),IFERROR(VLOOKUP(D117,'2. Investigación Científica'!$E:$F,2,FALSE),IFERROR(VLOOKUP(D117,'3. Vinculación Univ. Sociedad'!$E:$F,2,FALSE),IFERROR(VLOOKUP(D117,'4. Docencia y Profesorado Univ.'!$E:$F,2,FALSE),IFERROR(VLOOKUP(D117,'5. Estudiantes y Graduados'!$E:$F,2,FALSE),IFERROR(VLOOKUP(D117,'11. Gestion Administrativa'!$E:$F,2,FALSE),IFERROR(VLOOKUP(D117,'13. Gestión Académica'!$E:$F,2,FALSE),IFERROR(VLOOKUP(D117,'8. Asegura. de la Calid. y M'!$E:$F,2,FALSE),IFERROR(VLOOKUP(D117,'6. Gestión del Conocimiento'!$E:$F,2,FALSE),IFERROR(VLOOKUP(D117,'15. Gobernabilidad y Proceso...'!$E:$F,2,FALSE),IFERROR(VLOOKUP(D117,'12. Gestión del Talento Humano'!$E:$F,2,FALSE),IFERROR(VLOOKUP(D117,'14. Internacional... de la E.S.'!$E:$F,2,FALSE),IFERROR(VLOOKUP(D117,'10. Posgrado'!$E:$F,2,FALSE),IFERROR(VLOOKUP(D117,'17. Gestión TIC'!$E:$F,2,FALSE),IFERROR(VLOOKUP(D117,'16. Desa. del Sistema Educ.Sup.'!$E:$F,2,FALSE),IFERROR(VLOOKUP(D117,'9. Cultura de Inno. Insti...'!$E:$F,2,FALSE),VLOOKUP(D117,'7. Lo Esencial de la Reforma U.'!$E:$F,2,0)))))))))))))))))</f>
        <v>Contratación de 12  Profesores por hora cada período académico.</v>
      </c>
      <c r="D118" s="31"/>
      <c r="E118" s="92"/>
      <c r="F118" s="92"/>
      <c r="G118" s="92"/>
      <c r="H118" s="75"/>
      <c r="I118" s="75"/>
      <c r="J118" s="75"/>
      <c r="K118" s="152"/>
    </row>
    <row r="119" spans="3:12" s="437" customFormat="1" ht="15.75" thickBot="1" x14ac:dyDescent="0.3">
      <c r="C119" s="176"/>
      <c r="D119" s="31"/>
      <c r="E119" s="92"/>
      <c r="F119" s="92"/>
      <c r="G119" s="92"/>
      <c r="H119" s="75"/>
      <c r="I119" s="75"/>
      <c r="J119" s="75"/>
      <c r="K119" s="152"/>
    </row>
    <row r="120" spans="3:12" s="437" customFormat="1" ht="30.75" thickBot="1" x14ac:dyDescent="0.3">
      <c r="C120" s="133" t="s">
        <v>44</v>
      </c>
      <c r="D120" s="137" t="s">
        <v>55</v>
      </c>
      <c r="E120" s="169" t="s">
        <v>56</v>
      </c>
      <c r="F120" s="137" t="s">
        <v>57</v>
      </c>
      <c r="G120" s="650" t="s">
        <v>27</v>
      </c>
      <c r="H120" s="610" t="s">
        <v>131</v>
      </c>
      <c r="I120" s="135" t="s">
        <v>46</v>
      </c>
      <c r="J120" s="135" t="s">
        <v>132</v>
      </c>
      <c r="K120" s="135" t="s">
        <v>410</v>
      </c>
      <c r="L120" s="135" t="s">
        <v>411</v>
      </c>
    </row>
    <row r="121" spans="3:12" s="437" customFormat="1" ht="15.75" thickBot="1" x14ac:dyDescent="0.3">
      <c r="C121" s="136" t="s">
        <v>495</v>
      </c>
      <c r="D121" s="198">
        <v>157</v>
      </c>
      <c r="E121" s="151">
        <v>3.5</v>
      </c>
      <c r="F121" s="99">
        <f>HLOOKUP($C121,$BZ$2:$CM$3,2,0)</f>
        <v>2007.3</v>
      </c>
      <c r="G121" s="652">
        <f>D121*E121*F121</f>
        <v>1103011.3499999999</v>
      </c>
      <c r="H121" s="611" t="s">
        <v>129</v>
      </c>
      <c r="I121" s="113" t="s">
        <v>496</v>
      </c>
      <c r="J121" s="113" t="str">
        <f>VLOOKUP(I121,Presupuesto!$B$11:$C$565,2,0)</f>
        <v>SUELDOS Y SALARIOS PERMANENTES</v>
      </c>
      <c r="K121" s="97" t="s">
        <v>1364</v>
      </c>
      <c r="L121" s="97" t="s">
        <v>401</v>
      </c>
    </row>
    <row r="122" spans="3:12" s="437" customFormat="1" x14ac:dyDescent="0.25">
      <c r="C122" s="170" t="s">
        <v>58</v>
      </c>
      <c r="D122" s="162"/>
      <c r="E122" s="153">
        <v>0</v>
      </c>
      <c r="F122" s="99">
        <f>IF(E121=0,"",(G121/E121)/12*E121)</f>
        <v>91917.612500000003</v>
      </c>
      <c r="G122" s="690">
        <f>F122</f>
        <v>91917.612500000003</v>
      </c>
      <c r="H122" s="164" t="s">
        <v>129</v>
      </c>
      <c r="I122" s="115" t="s">
        <v>516</v>
      </c>
      <c r="J122" s="115" t="str">
        <f>VLOOKUP(I122,Presupuesto!$B$11:$C$565,2,0)</f>
        <v>AGUINALDO Y DECIMO CUARTO MES</v>
      </c>
      <c r="K122" s="97" t="s">
        <v>1364</v>
      </c>
      <c r="L122" s="97" t="s">
        <v>401</v>
      </c>
    </row>
    <row r="123" spans="3:12" s="437" customFormat="1" x14ac:dyDescent="0.25">
      <c r="C123" s="674"/>
      <c r="D123" s="672"/>
      <c r="E123" s="615"/>
      <c r="F123" s="615"/>
      <c r="G123" s="615"/>
      <c r="H123" s="672"/>
      <c r="I123" s="612"/>
      <c r="J123" s="612"/>
      <c r="K123" s="612"/>
      <c r="L123" s="612"/>
    </row>
    <row r="124" spans="3:12" s="437" customFormat="1" ht="15.75" thickBot="1" x14ac:dyDescent="0.3">
      <c r="C124" s="674"/>
      <c r="D124" s="672"/>
      <c r="E124" s="615"/>
      <c r="F124" s="615"/>
      <c r="G124" s="615"/>
      <c r="H124" s="672"/>
      <c r="I124" s="612"/>
      <c r="J124" s="612"/>
      <c r="K124" s="612"/>
      <c r="L124" s="612"/>
    </row>
    <row r="125" spans="3:12" s="437" customFormat="1" ht="15.75" thickBot="1" x14ac:dyDescent="0.3">
      <c r="C125" s="69" t="s">
        <v>43</v>
      </c>
      <c r="D125" s="30">
        <f>SUM(G132:G133)</f>
        <v>2010000</v>
      </c>
      <c r="E125" s="92"/>
      <c r="F125" s="92"/>
      <c r="G125" s="92"/>
      <c r="H125" s="75"/>
      <c r="I125" s="75"/>
      <c r="J125" s="75"/>
      <c r="K125" s="152"/>
    </row>
    <row r="126" spans="3:12" s="437" customFormat="1" x14ac:dyDescent="0.25">
      <c r="D126" s="31"/>
      <c r="E126" s="92"/>
      <c r="F126" s="92"/>
      <c r="G126" s="92"/>
      <c r="H126" s="75"/>
      <c r="I126" s="75"/>
      <c r="J126" s="75"/>
      <c r="K126" s="152"/>
    </row>
    <row r="127" spans="3:12" s="437" customFormat="1" x14ac:dyDescent="0.25">
      <c r="D127" s="31"/>
      <c r="E127" s="92"/>
      <c r="F127" s="92"/>
      <c r="G127" s="92"/>
      <c r="H127" s="75"/>
      <c r="I127" s="75"/>
      <c r="J127" s="75"/>
      <c r="K127" s="152"/>
    </row>
    <row r="128" spans="3:12" s="437" customFormat="1" ht="15.75" x14ac:dyDescent="0.25">
      <c r="C128" s="201" t="s">
        <v>392</v>
      </c>
      <c r="D128" s="571">
        <f>'11. Gestion Administrativa'!E56</f>
        <v>11.42</v>
      </c>
      <c r="E128" s="92"/>
      <c r="F128" s="92"/>
      <c r="G128" s="92"/>
      <c r="H128" s="75"/>
      <c r="I128" s="75"/>
      <c r="J128" s="75"/>
      <c r="K128" s="152"/>
    </row>
    <row r="129" spans="3:12" s="437" customFormat="1" ht="18.75" x14ac:dyDescent="0.25">
      <c r="C129" s="207"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Posgrado'!$E:$F,2,FALSE),IFERROR(VLOOKUP(D128,'17. Gestión TIC'!$E:$F,2,FALSE),IFERROR(VLOOKUP(D128,'16. Desa. del Sistema Educ.Sup.'!$E:$F,2,FALSE),IFERROR(VLOOKUP(D128,'9. Cultura de Inno. Insti...'!$E:$F,2,FALSE),VLOOKUP(D128,'7. Lo Esencial de la Reforma U.'!$E:$F,2,0)))))))))))))))))</f>
        <v>Contratación de Instructores tiempo completo</v>
      </c>
      <c r="D129" s="31"/>
      <c r="E129" s="92"/>
      <c r="F129" s="92"/>
      <c r="G129" s="92"/>
      <c r="H129" s="75"/>
      <c r="I129" s="75"/>
      <c r="J129" s="75"/>
      <c r="K129" s="152"/>
    </row>
    <row r="130" spans="3:12" s="437" customFormat="1" ht="15.75" thickBot="1" x14ac:dyDescent="0.3">
      <c r="C130" s="176"/>
      <c r="D130" s="31"/>
      <c r="E130" s="92"/>
      <c r="F130" s="92"/>
      <c r="G130" s="92"/>
      <c r="H130" s="75"/>
      <c r="I130" s="75"/>
      <c r="J130" s="75"/>
      <c r="K130" s="152"/>
    </row>
    <row r="131" spans="3:12" s="437" customFormat="1" ht="30.75" thickBot="1" x14ac:dyDescent="0.3">
      <c r="C131" s="133" t="s">
        <v>44</v>
      </c>
      <c r="D131" s="137" t="s">
        <v>55</v>
      </c>
      <c r="E131" s="169" t="s">
        <v>56</v>
      </c>
      <c r="F131" s="137" t="s">
        <v>57</v>
      </c>
      <c r="G131" s="134" t="s">
        <v>27</v>
      </c>
      <c r="H131" s="132" t="s">
        <v>131</v>
      </c>
      <c r="I131" s="135" t="s">
        <v>46</v>
      </c>
      <c r="J131" s="135" t="s">
        <v>132</v>
      </c>
      <c r="K131" s="135" t="s">
        <v>410</v>
      </c>
      <c r="L131" s="135" t="s">
        <v>411</v>
      </c>
    </row>
    <row r="132" spans="3:12" s="437" customFormat="1" ht="15.75" thickBot="1" x14ac:dyDescent="0.3">
      <c r="C132" s="136" t="s">
        <v>493</v>
      </c>
      <c r="D132" s="198">
        <v>40</v>
      </c>
      <c r="E132" s="151">
        <v>0</v>
      </c>
      <c r="F132" s="298">
        <v>0</v>
      </c>
      <c r="G132" s="112">
        <v>2010000</v>
      </c>
      <c r="H132" s="165" t="s">
        <v>129</v>
      </c>
      <c r="I132" s="113" t="s">
        <v>496</v>
      </c>
      <c r="J132" s="113" t="str">
        <f>VLOOKUP(I132,Presupuesto!$B$11:$C$565,2,0)</f>
        <v>SUELDOS Y SALARIOS PERMANENTES</v>
      </c>
      <c r="K132" s="97" t="s">
        <v>1364</v>
      </c>
      <c r="L132" s="97" t="s">
        <v>394</v>
      </c>
    </row>
    <row r="133" spans="3:12" s="437" customFormat="1" x14ac:dyDescent="0.25">
      <c r="C133" s="170" t="s">
        <v>58</v>
      </c>
      <c r="D133" s="162"/>
      <c r="E133" s="153">
        <v>0</v>
      </c>
      <c r="F133" s="99" t="str">
        <f>IF(E132=0,"",(G132/E132)/12*E132)</f>
        <v/>
      </c>
      <c r="G133" s="96" t="str">
        <f>F133</f>
        <v/>
      </c>
      <c r="H133" s="163" t="s">
        <v>129</v>
      </c>
      <c r="I133" s="115" t="s">
        <v>516</v>
      </c>
      <c r="J133" s="115" t="str">
        <f>VLOOKUP(I133,Presupuesto!$B$11:$C$565,2,0)</f>
        <v>AGUINALDO Y DECIMO CUARTO MES</v>
      </c>
      <c r="K133" s="97" t="s">
        <v>1364</v>
      </c>
      <c r="L133" s="97" t="s">
        <v>394</v>
      </c>
    </row>
    <row r="134" spans="3:12" s="437" customFormat="1" x14ac:dyDescent="0.25">
      <c r="C134" s="674"/>
      <c r="D134" s="672"/>
      <c r="E134" s="615"/>
      <c r="F134" s="615"/>
      <c r="G134" s="615"/>
      <c r="H134" s="672"/>
      <c r="I134" s="612"/>
      <c r="J134" s="612"/>
      <c r="K134" s="612"/>
      <c r="L134" s="612"/>
    </row>
    <row r="135" spans="3:12" s="437" customFormat="1" ht="15.75" thickBot="1" x14ac:dyDescent="0.3">
      <c r="C135" s="674"/>
      <c r="D135" s="672"/>
      <c r="E135" s="615"/>
      <c r="F135" s="615"/>
      <c r="G135" s="615"/>
      <c r="H135" s="672"/>
      <c r="I135" s="612"/>
      <c r="J135" s="612"/>
      <c r="K135" s="612"/>
      <c r="L135" s="612"/>
    </row>
    <row r="136" spans="3:12" s="437" customFormat="1" ht="15.75" thickBot="1" x14ac:dyDescent="0.3">
      <c r="C136" s="69" t="s">
        <v>43</v>
      </c>
      <c r="D136" s="30">
        <f>SUM(G143:G144)</f>
        <v>2010000</v>
      </c>
      <c r="E136" s="92"/>
      <c r="F136" s="92"/>
      <c r="G136" s="92"/>
      <c r="H136" s="75"/>
      <c r="I136" s="75"/>
      <c r="J136" s="75"/>
      <c r="K136" s="152"/>
    </row>
    <row r="137" spans="3:12" s="437" customFormat="1" x14ac:dyDescent="0.25">
      <c r="D137" s="31"/>
      <c r="E137" s="92"/>
      <c r="F137" s="92"/>
      <c r="G137" s="92"/>
      <c r="H137" s="75"/>
      <c r="I137" s="75"/>
      <c r="J137" s="75"/>
      <c r="K137" s="152"/>
    </row>
    <row r="138" spans="3:12" s="437" customFormat="1" x14ac:dyDescent="0.25">
      <c r="D138" s="31"/>
      <c r="E138" s="92"/>
      <c r="F138" s="92"/>
      <c r="G138" s="92"/>
      <c r="H138" s="75"/>
      <c r="I138" s="75"/>
      <c r="J138" s="75"/>
      <c r="K138" s="152"/>
    </row>
    <row r="139" spans="3:12" s="437" customFormat="1" ht="15.75" x14ac:dyDescent="0.25">
      <c r="C139" s="201" t="s">
        <v>392</v>
      </c>
      <c r="D139" s="571">
        <f>'11. Gestion Administrativa'!E56</f>
        <v>11.42</v>
      </c>
      <c r="E139" s="92"/>
      <c r="F139" s="92"/>
      <c r="G139" s="92"/>
      <c r="H139" s="75"/>
      <c r="I139" s="75"/>
      <c r="J139" s="75"/>
      <c r="K139" s="152"/>
    </row>
    <row r="140" spans="3:12" s="437" customFormat="1" ht="18.75" x14ac:dyDescent="0.25">
      <c r="C140" s="207" t="str">
        <f>IFERROR(VLOOKUP(D139,'1. Desarrollo e Innov. Curricu.'!$E:$F,2,FALSE),IFERROR(VLOOKUP(D139,'2. Investigación Científica'!$E:$F,2,FALSE),IFERROR(VLOOKUP(D139,'3. Vinculación Univ. Sociedad'!$E:$F,2,FALSE),IFERROR(VLOOKUP(D139,'4. Docencia y Profesorado Univ.'!$E:$F,2,FALSE),IFERROR(VLOOKUP(D139,'5. Estudiantes y Graduados'!$E:$F,2,FALSE),IFERROR(VLOOKUP(D139,'11. Gestion Administrativa'!$E:$F,2,FALSE),IFERROR(VLOOKUP(D139,'13. Gestión Académica'!$E:$F,2,FALSE),IFERROR(VLOOKUP(D139,'8. Asegura. de la Calid. y M'!$E:$F,2,FALSE),IFERROR(VLOOKUP(D139,'6. Gestión del Conocimiento'!$E:$F,2,FALSE),IFERROR(VLOOKUP(D139,'15. Gobernabilidad y Proceso...'!$E:$F,2,FALSE),IFERROR(VLOOKUP(D139,'12. Gestión del Talento Humano'!$E:$F,2,FALSE),IFERROR(VLOOKUP(D139,'14. Internacional... de la E.S.'!$E:$F,2,FALSE),IFERROR(VLOOKUP(D139,'10. Posgrado'!$E:$F,2,FALSE),IFERROR(VLOOKUP(D139,'17. Gestión TIC'!$E:$F,2,FALSE),IFERROR(VLOOKUP(D139,'16. Desa. del Sistema Educ.Sup.'!$E:$F,2,FALSE),IFERROR(VLOOKUP(D139,'9. Cultura de Inno. Insti...'!$E:$F,2,FALSE),VLOOKUP(D139,'7. Lo Esencial de la Reforma U.'!$E:$F,2,0)))))))))))))))))</f>
        <v>Contratación de Instructores tiempo completo</v>
      </c>
      <c r="D140" s="31"/>
      <c r="E140" s="92"/>
      <c r="F140" s="92"/>
      <c r="G140" s="92"/>
      <c r="H140" s="75"/>
      <c r="I140" s="75"/>
      <c r="J140" s="75"/>
      <c r="K140" s="152"/>
    </row>
    <row r="141" spans="3:12" s="437" customFormat="1" ht="15.75" thickBot="1" x14ac:dyDescent="0.3">
      <c r="C141" s="176"/>
      <c r="D141" s="31"/>
      <c r="E141" s="92"/>
      <c r="F141" s="92"/>
      <c r="G141" s="92"/>
      <c r="H141" s="75"/>
      <c r="I141" s="75"/>
      <c r="J141" s="75"/>
      <c r="K141" s="152"/>
    </row>
    <row r="142" spans="3:12" s="437" customFormat="1" ht="30.75" thickBot="1" x14ac:dyDescent="0.3">
      <c r="C142" s="133" t="s">
        <v>44</v>
      </c>
      <c r="D142" s="137" t="s">
        <v>55</v>
      </c>
      <c r="E142" s="169" t="s">
        <v>56</v>
      </c>
      <c r="F142" s="137" t="s">
        <v>57</v>
      </c>
      <c r="G142" s="134" t="s">
        <v>27</v>
      </c>
      <c r="H142" s="132" t="s">
        <v>131</v>
      </c>
      <c r="I142" s="135" t="s">
        <v>46</v>
      </c>
      <c r="J142" s="135" t="s">
        <v>132</v>
      </c>
      <c r="K142" s="135" t="s">
        <v>410</v>
      </c>
      <c r="L142" s="135" t="s">
        <v>411</v>
      </c>
    </row>
    <row r="143" spans="3:12" s="437" customFormat="1" ht="15.75" thickBot="1" x14ac:dyDescent="0.3">
      <c r="C143" s="136" t="s">
        <v>493</v>
      </c>
      <c r="D143" s="198">
        <v>40</v>
      </c>
      <c r="E143" s="151">
        <v>0</v>
      </c>
      <c r="F143" s="298">
        <v>0</v>
      </c>
      <c r="G143" s="112">
        <v>2010000</v>
      </c>
      <c r="H143" s="165" t="s">
        <v>129</v>
      </c>
      <c r="I143" s="113" t="s">
        <v>496</v>
      </c>
      <c r="J143" s="113" t="str">
        <f>VLOOKUP(I143,Presupuesto!$B$11:$C$565,2,0)</f>
        <v>SUELDOS Y SALARIOS PERMANENTES</v>
      </c>
      <c r="K143" s="97" t="s">
        <v>1364</v>
      </c>
      <c r="L143" s="97" t="s">
        <v>394</v>
      </c>
    </row>
    <row r="144" spans="3:12" s="437" customFormat="1" x14ac:dyDescent="0.25">
      <c r="C144" s="170" t="s">
        <v>58</v>
      </c>
      <c r="D144" s="162"/>
      <c r="E144" s="153">
        <v>0</v>
      </c>
      <c r="F144" s="99" t="str">
        <f>IF(E143=0,"",(G143/E143)/12*E143)</f>
        <v/>
      </c>
      <c r="G144" s="96" t="str">
        <f>F144</f>
        <v/>
      </c>
      <c r="H144" s="163" t="s">
        <v>129</v>
      </c>
      <c r="I144" s="115" t="s">
        <v>516</v>
      </c>
      <c r="J144" s="115" t="str">
        <f>VLOOKUP(I144,Presupuesto!$B$11:$C$565,2,0)</f>
        <v>AGUINALDO Y DECIMO CUARTO MES</v>
      </c>
      <c r="K144" s="97" t="s">
        <v>1364</v>
      </c>
      <c r="L144" s="97" t="s">
        <v>394</v>
      </c>
    </row>
    <row r="145" spans="3:12" s="437" customFormat="1" x14ac:dyDescent="0.25">
      <c r="C145" s="674"/>
      <c r="D145" s="672"/>
      <c r="E145" s="615"/>
      <c r="F145" s="615"/>
      <c r="G145" s="615"/>
      <c r="H145" s="672"/>
      <c r="I145" s="612"/>
      <c r="J145" s="612"/>
      <c r="K145" s="612"/>
      <c r="L145" s="612"/>
    </row>
    <row r="146" spans="3:12" s="437" customFormat="1" ht="15.75" thickBot="1" x14ac:dyDescent="0.3">
      <c r="C146" s="674"/>
      <c r="D146" s="672"/>
      <c r="E146" s="615"/>
      <c r="F146" s="615"/>
      <c r="G146" s="615"/>
      <c r="H146" s="672"/>
      <c r="I146" s="612"/>
      <c r="J146" s="612"/>
      <c r="K146" s="612"/>
      <c r="L146" s="612"/>
    </row>
    <row r="147" spans="3:12" s="437" customFormat="1" ht="15.75" thickBot="1" x14ac:dyDescent="0.3">
      <c r="C147" s="69" t="s">
        <v>43</v>
      </c>
      <c r="D147" s="30">
        <f>SUM(G154:G155)</f>
        <v>2010000</v>
      </c>
      <c r="E147" s="92"/>
      <c r="F147" s="92"/>
      <c r="G147" s="92"/>
      <c r="H147" s="75"/>
      <c r="I147" s="75"/>
      <c r="J147" s="75"/>
      <c r="K147" s="152"/>
    </row>
    <row r="148" spans="3:12" s="437" customFormat="1" x14ac:dyDescent="0.25">
      <c r="D148" s="31"/>
      <c r="E148" s="92"/>
      <c r="F148" s="92"/>
      <c r="G148" s="92"/>
      <c r="H148" s="75"/>
      <c r="I148" s="75"/>
      <c r="J148" s="75"/>
      <c r="K148" s="152"/>
    </row>
    <row r="149" spans="3:12" s="437" customFormat="1" x14ac:dyDescent="0.25">
      <c r="D149" s="31"/>
      <c r="E149" s="92"/>
      <c r="F149" s="92"/>
      <c r="G149" s="92"/>
      <c r="H149" s="75"/>
      <c r="I149" s="75"/>
      <c r="J149" s="75"/>
      <c r="K149" s="152"/>
    </row>
    <row r="150" spans="3:12" s="437" customFormat="1" ht="15.75" x14ac:dyDescent="0.25">
      <c r="C150" s="201" t="s">
        <v>392</v>
      </c>
      <c r="D150" s="571">
        <f>'11. Gestion Administrativa'!E56</f>
        <v>11.42</v>
      </c>
      <c r="E150" s="92"/>
      <c r="F150" s="92"/>
      <c r="G150" s="92"/>
      <c r="H150" s="75"/>
      <c r="I150" s="75"/>
      <c r="J150" s="75"/>
      <c r="K150" s="152"/>
    </row>
    <row r="151" spans="3:12" s="437" customFormat="1" ht="18.75" x14ac:dyDescent="0.25">
      <c r="C151" s="207" t="str">
        <f>IFERROR(VLOOKUP(D150,'1. Desarrollo e Innov. Curricu.'!$E:$F,2,FALSE),IFERROR(VLOOKUP(D150,'2. Investigación Científica'!$E:$F,2,FALSE),IFERROR(VLOOKUP(D150,'3. Vinculación Univ. Sociedad'!$E:$F,2,FALSE),IFERROR(VLOOKUP(D150,'4. Docencia y Profesorado Univ.'!$E:$F,2,FALSE),IFERROR(VLOOKUP(D150,'5. Estudiantes y Graduados'!$E:$F,2,FALSE),IFERROR(VLOOKUP(D150,'11. Gestion Administrativa'!$E:$F,2,FALSE),IFERROR(VLOOKUP(D150,'13. Gestión Académica'!$E:$F,2,FALSE),IFERROR(VLOOKUP(D150,'8. Asegura. de la Calid. y M'!$E:$F,2,FALSE),IFERROR(VLOOKUP(D150,'6. Gestión del Conocimiento'!$E:$F,2,FALSE),IFERROR(VLOOKUP(D150,'15. Gobernabilidad y Proceso...'!$E:$F,2,FALSE),IFERROR(VLOOKUP(D150,'12. Gestión del Talento Humano'!$E:$F,2,FALSE),IFERROR(VLOOKUP(D150,'14. Internacional... de la E.S.'!$E:$F,2,FALSE),IFERROR(VLOOKUP(D150,'10. Posgrado'!$E:$F,2,FALSE),IFERROR(VLOOKUP(D150,'17. Gestión TIC'!$E:$F,2,FALSE),IFERROR(VLOOKUP(D150,'16. Desa. del Sistema Educ.Sup.'!$E:$F,2,FALSE),IFERROR(VLOOKUP(D150,'9. Cultura de Inno. Insti...'!$E:$F,2,FALSE),VLOOKUP(D150,'7. Lo Esencial de la Reforma U.'!$E:$F,2,0)))))))))))))))))</f>
        <v>Contratación de Instructores tiempo completo</v>
      </c>
      <c r="D151" s="31"/>
      <c r="E151" s="92"/>
      <c r="F151" s="92"/>
      <c r="G151" s="92"/>
      <c r="H151" s="75"/>
      <c r="I151" s="75"/>
      <c r="J151" s="75"/>
      <c r="K151" s="152"/>
    </row>
    <row r="152" spans="3:12" s="437" customFormat="1" ht="15.75" thickBot="1" x14ac:dyDescent="0.3">
      <c r="C152" s="176"/>
      <c r="D152" s="31"/>
      <c r="E152" s="92"/>
      <c r="F152" s="92"/>
      <c r="G152" s="92"/>
      <c r="H152" s="75"/>
      <c r="I152" s="75"/>
      <c r="J152" s="75"/>
      <c r="K152" s="152"/>
    </row>
    <row r="153" spans="3:12" s="437" customFormat="1" ht="30.75" thickBot="1" x14ac:dyDescent="0.3">
      <c r="C153" s="133" t="s">
        <v>44</v>
      </c>
      <c r="D153" s="137" t="s">
        <v>55</v>
      </c>
      <c r="E153" s="169" t="s">
        <v>56</v>
      </c>
      <c r="F153" s="137" t="s">
        <v>57</v>
      </c>
      <c r="G153" s="134" t="s">
        <v>27</v>
      </c>
      <c r="H153" s="132" t="s">
        <v>131</v>
      </c>
      <c r="I153" s="135" t="s">
        <v>46</v>
      </c>
      <c r="J153" s="135" t="s">
        <v>132</v>
      </c>
      <c r="K153" s="135" t="s">
        <v>410</v>
      </c>
      <c r="L153" s="135" t="s">
        <v>411</v>
      </c>
    </row>
    <row r="154" spans="3:12" s="437" customFormat="1" ht="15.75" thickBot="1" x14ac:dyDescent="0.3">
      <c r="C154" s="136" t="s">
        <v>493</v>
      </c>
      <c r="D154" s="198">
        <v>40</v>
      </c>
      <c r="E154" s="151">
        <v>0</v>
      </c>
      <c r="F154" s="298">
        <v>0</v>
      </c>
      <c r="G154" s="112">
        <v>2010000</v>
      </c>
      <c r="H154" s="165" t="s">
        <v>129</v>
      </c>
      <c r="I154" s="113" t="s">
        <v>496</v>
      </c>
      <c r="J154" s="113" t="str">
        <f>VLOOKUP(I154,Presupuesto!$B$11:$C$565,2,0)</f>
        <v>SUELDOS Y SALARIOS PERMANENTES</v>
      </c>
      <c r="K154" s="97" t="s">
        <v>1364</v>
      </c>
      <c r="L154" s="97" t="s">
        <v>394</v>
      </c>
    </row>
    <row r="155" spans="3:12" s="437" customFormat="1" x14ac:dyDescent="0.25">
      <c r="C155" s="170" t="s">
        <v>58</v>
      </c>
      <c r="D155" s="162"/>
      <c r="E155" s="153">
        <v>0</v>
      </c>
      <c r="F155" s="99" t="str">
        <f>IF(E154=0,"",(G154/E154)/12*E154)</f>
        <v/>
      </c>
      <c r="G155" s="96" t="str">
        <f>F155</f>
        <v/>
      </c>
      <c r="H155" s="163" t="s">
        <v>129</v>
      </c>
      <c r="I155" s="115" t="s">
        <v>516</v>
      </c>
      <c r="J155" s="115" t="str">
        <f>VLOOKUP(I155,Presupuesto!$B$11:$C$565,2,0)</f>
        <v>AGUINALDO Y DECIMO CUARTO MES</v>
      </c>
      <c r="K155" s="97" t="s">
        <v>1364</v>
      </c>
      <c r="L155" s="97" t="s">
        <v>394</v>
      </c>
    </row>
    <row r="156" spans="3:12" s="437" customFormat="1" x14ac:dyDescent="0.25">
      <c r="C156" s="674"/>
      <c r="D156" s="672"/>
      <c r="E156" s="615"/>
      <c r="F156" s="615"/>
      <c r="G156" s="615"/>
      <c r="H156" s="672"/>
      <c r="I156" s="612"/>
      <c r="J156" s="612"/>
      <c r="K156" s="612"/>
      <c r="L156" s="612"/>
    </row>
    <row r="157" spans="3:12" s="437" customFormat="1" x14ac:dyDescent="0.25">
      <c r="C157" s="674"/>
      <c r="D157" s="672"/>
      <c r="E157" s="615"/>
      <c r="F157" s="615"/>
      <c r="G157" s="615"/>
      <c r="H157" s="672"/>
      <c r="I157" s="612"/>
      <c r="J157" s="612"/>
      <c r="K157" s="612"/>
      <c r="L157" s="612"/>
    </row>
    <row r="158" spans="3:12" s="437" customFormat="1" x14ac:dyDescent="0.25">
      <c r="C158" s="674"/>
      <c r="D158" s="672"/>
      <c r="E158" s="615"/>
      <c r="F158" s="615"/>
      <c r="G158" s="615"/>
      <c r="H158" s="672"/>
      <c r="I158" s="612"/>
      <c r="J158" s="612"/>
      <c r="K158" s="612"/>
      <c r="L158" s="612"/>
    </row>
    <row r="159" spans="3:12" s="437" customFormat="1" x14ac:dyDescent="0.25">
      <c r="C159" s="674"/>
      <c r="D159" s="672"/>
      <c r="E159" s="615"/>
      <c r="F159" s="615"/>
      <c r="G159" s="615"/>
      <c r="H159" s="672"/>
      <c r="I159" s="612"/>
      <c r="J159" s="612"/>
      <c r="K159" s="612"/>
      <c r="L159" s="612"/>
    </row>
    <row r="160" spans="3:12" s="437" customFormat="1" x14ac:dyDescent="0.25">
      <c r="C160" s="674"/>
      <c r="D160" s="672"/>
      <c r="E160" s="615"/>
      <c r="F160" s="615"/>
      <c r="G160" s="615"/>
      <c r="H160" s="672"/>
      <c r="I160" s="612"/>
      <c r="J160" s="612"/>
      <c r="K160" s="612"/>
      <c r="L160" s="612"/>
    </row>
    <row r="161" spans="3:12" s="437" customFormat="1" x14ac:dyDescent="0.25">
      <c r="C161" s="674"/>
      <c r="D161" s="672"/>
      <c r="E161" s="615"/>
      <c r="F161" s="615"/>
      <c r="G161" s="615"/>
      <c r="H161" s="672"/>
      <c r="I161" s="612"/>
      <c r="J161" s="612"/>
      <c r="K161" s="612"/>
      <c r="L161" s="612"/>
    </row>
    <row r="162" spans="3:12" s="437" customFormat="1" x14ac:dyDescent="0.25">
      <c r="C162" s="674"/>
      <c r="D162" s="672"/>
      <c r="E162" s="615"/>
      <c r="F162" s="615"/>
      <c r="G162" s="615"/>
      <c r="H162" s="672"/>
      <c r="I162" s="612"/>
      <c r="J162" s="612"/>
      <c r="K162" s="612"/>
      <c r="L162" s="612"/>
    </row>
    <row r="163" spans="3:12" s="437" customFormat="1" x14ac:dyDescent="0.25">
      <c r="C163" s="674"/>
      <c r="D163" s="672"/>
      <c r="E163" s="615"/>
      <c r="F163" s="615"/>
      <c r="G163" s="615"/>
      <c r="H163" s="672"/>
      <c r="I163" s="612"/>
      <c r="J163" s="612"/>
      <c r="K163" s="612"/>
      <c r="L163" s="612"/>
    </row>
    <row r="164" spans="3:12" s="437" customFormat="1" x14ac:dyDescent="0.25">
      <c r="C164" s="674"/>
      <c r="D164" s="672"/>
      <c r="E164" s="615"/>
      <c r="F164" s="615"/>
      <c r="G164" s="615"/>
      <c r="H164" s="672"/>
      <c r="I164" s="612"/>
      <c r="J164" s="612"/>
      <c r="K164" s="612"/>
      <c r="L164" s="612"/>
    </row>
    <row r="165" spans="3:12" s="437" customFormat="1" x14ac:dyDescent="0.25">
      <c r="C165" s="674"/>
      <c r="D165" s="672"/>
      <c r="E165" s="615"/>
      <c r="F165" s="615"/>
      <c r="G165" s="615"/>
      <c r="H165" s="672"/>
      <c r="I165" s="612"/>
      <c r="J165" s="612"/>
      <c r="K165" s="612"/>
      <c r="L165" s="612"/>
    </row>
    <row r="166" spans="3:12" s="437" customFormat="1" x14ac:dyDescent="0.25">
      <c r="C166" s="674"/>
      <c r="D166" s="672"/>
      <c r="E166" s="615"/>
      <c r="F166" s="615"/>
      <c r="G166" s="615"/>
      <c r="H166" s="672"/>
      <c r="I166" s="612"/>
      <c r="J166" s="612"/>
      <c r="K166" s="612"/>
      <c r="L166" s="612"/>
    </row>
    <row r="167" spans="3:12" s="437" customFormat="1" x14ac:dyDescent="0.25">
      <c r="C167" s="674"/>
      <c r="D167" s="672"/>
      <c r="E167" s="615"/>
      <c r="F167" s="615"/>
      <c r="G167" s="615"/>
      <c r="H167" s="672"/>
      <c r="I167" s="612"/>
      <c r="J167" s="612"/>
      <c r="K167" s="612"/>
      <c r="L167" s="612"/>
    </row>
    <row r="168" spans="3:12" s="437" customFormat="1" x14ac:dyDescent="0.25">
      <c r="C168" s="674"/>
      <c r="D168" s="672"/>
      <c r="E168" s="615"/>
      <c r="F168" s="615"/>
      <c r="G168" s="615"/>
      <c r="H168" s="672"/>
      <c r="I168" s="612"/>
      <c r="J168" s="612"/>
      <c r="K168" s="612"/>
      <c r="L168" s="612"/>
    </row>
    <row r="169" spans="3:12" s="437" customFormat="1" x14ac:dyDescent="0.25">
      <c r="C169" s="674"/>
      <c r="D169" s="672"/>
      <c r="E169" s="615"/>
      <c r="F169" s="615"/>
      <c r="G169" s="615"/>
      <c r="H169" s="672"/>
      <c r="I169" s="612"/>
      <c r="J169" s="612"/>
      <c r="K169" s="612"/>
      <c r="L169" s="612"/>
    </row>
    <row r="170" spans="3:12" s="437" customFormat="1" x14ac:dyDescent="0.25">
      <c r="C170" s="674"/>
      <c r="D170" s="672"/>
      <c r="E170" s="615"/>
      <c r="F170" s="615"/>
      <c r="G170" s="615"/>
      <c r="H170" s="672"/>
      <c r="I170" s="612"/>
      <c r="J170" s="612"/>
      <c r="K170" s="612"/>
      <c r="L170" s="612"/>
    </row>
    <row r="171" spans="3:12" s="437" customFormat="1" x14ac:dyDescent="0.25">
      <c r="C171" s="674"/>
      <c r="D171" s="672"/>
      <c r="E171" s="615"/>
      <c r="F171" s="615"/>
      <c r="G171" s="615"/>
      <c r="H171" s="672"/>
      <c r="I171" s="612"/>
      <c r="J171" s="612"/>
      <c r="K171" s="612"/>
      <c r="L171" s="612"/>
    </row>
    <row r="172" spans="3:12" s="437" customFormat="1" x14ac:dyDescent="0.25">
      <c r="C172" s="674"/>
      <c r="D172" s="672"/>
      <c r="E172" s="615"/>
      <c r="F172" s="615"/>
      <c r="G172" s="615"/>
      <c r="H172" s="672"/>
      <c r="I172" s="612"/>
      <c r="J172" s="612"/>
      <c r="K172" s="612"/>
      <c r="L172" s="612"/>
    </row>
    <row r="173" spans="3:12" s="437" customFormat="1" x14ac:dyDescent="0.25">
      <c r="C173" s="674"/>
      <c r="D173" s="672"/>
      <c r="E173" s="615"/>
      <c r="F173" s="615"/>
      <c r="G173" s="615"/>
      <c r="H173" s="672"/>
      <c r="I173" s="612"/>
      <c r="J173" s="612"/>
      <c r="K173" s="612"/>
      <c r="L173" s="612"/>
    </row>
    <row r="174" spans="3:12" s="437" customFormat="1" x14ac:dyDescent="0.25">
      <c r="C174" s="674"/>
      <c r="D174" s="672"/>
      <c r="E174" s="615"/>
      <c r="F174" s="615"/>
      <c r="G174" s="615"/>
      <c r="H174" s="672"/>
      <c r="I174" s="612"/>
      <c r="J174" s="612"/>
      <c r="K174" s="612"/>
      <c r="L174" s="612"/>
    </row>
    <row r="175" spans="3:12" s="437" customFormat="1" x14ac:dyDescent="0.25">
      <c r="C175" s="674"/>
      <c r="D175" s="672"/>
      <c r="E175" s="615"/>
      <c r="F175" s="615"/>
      <c r="G175" s="615"/>
      <c r="H175" s="672"/>
      <c r="I175" s="612"/>
      <c r="J175" s="612"/>
      <c r="K175" s="612"/>
      <c r="L175" s="612"/>
    </row>
    <row r="176" spans="3:12" s="437" customFormat="1" x14ac:dyDescent="0.25">
      <c r="C176" s="674"/>
      <c r="D176" s="672"/>
      <c r="E176" s="615"/>
      <c r="F176" s="615"/>
      <c r="G176" s="615"/>
      <c r="H176" s="672"/>
      <c r="I176" s="612"/>
      <c r="J176" s="612"/>
      <c r="K176" s="612"/>
      <c r="L176" s="612"/>
    </row>
    <row r="177" spans="3:12" s="437" customFormat="1" x14ac:dyDescent="0.25">
      <c r="C177" s="674"/>
      <c r="D177" s="672"/>
      <c r="E177" s="615"/>
      <c r="F177" s="615"/>
      <c r="G177" s="615"/>
      <c r="H177" s="672"/>
      <c r="I177" s="612"/>
      <c r="J177" s="612"/>
      <c r="K177" s="612"/>
      <c r="L177" s="612"/>
    </row>
    <row r="178" spans="3:12" s="437" customFormat="1" x14ac:dyDescent="0.25">
      <c r="C178" s="674"/>
      <c r="D178" s="672"/>
      <c r="E178" s="615"/>
      <c r="F178" s="615"/>
      <c r="G178" s="615"/>
      <c r="H178" s="672"/>
      <c r="I178" s="612"/>
      <c r="J178" s="612"/>
      <c r="K178" s="612"/>
      <c r="L178" s="612"/>
    </row>
    <row r="179" spans="3:12" s="437" customFormat="1" x14ac:dyDescent="0.25">
      <c r="C179" s="674"/>
      <c r="D179" s="672"/>
      <c r="E179" s="615"/>
      <c r="F179" s="615"/>
      <c r="G179" s="615"/>
      <c r="H179" s="672"/>
      <c r="I179" s="612"/>
      <c r="J179" s="612"/>
      <c r="K179" s="612"/>
      <c r="L179" s="612"/>
    </row>
    <row r="180" spans="3:12" s="437" customFormat="1" x14ac:dyDescent="0.25">
      <c r="C180" s="674"/>
      <c r="D180" s="672"/>
      <c r="E180" s="615"/>
      <c r="F180" s="615"/>
      <c r="G180" s="615"/>
      <c r="H180" s="672"/>
      <c r="I180" s="612"/>
      <c r="J180" s="612"/>
      <c r="K180" s="612"/>
      <c r="L180" s="612"/>
    </row>
    <row r="181" spans="3:12" s="437" customFormat="1" x14ac:dyDescent="0.25">
      <c r="C181" s="674"/>
      <c r="D181" s="672"/>
      <c r="E181" s="615"/>
      <c r="F181" s="615"/>
      <c r="G181" s="615"/>
      <c r="H181" s="672"/>
      <c r="I181" s="612"/>
      <c r="J181" s="612"/>
      <c r="K181" s="612"/>
      <c r="L181" s="612"/>
    </row>
    <row r="182" spans="3:12" s="437" customFormat="1" x14ac:dyDescent="0.25">
      <c r="C182" s="674"/>
      <c r="D182" s="672"/>
      <c r="E182" s="615"/>
      <c r="F182" s="615"/>
      <c r="G182" s="615"/>
      <c r="H182" s="672"/>
      <c r="I182" s="612"/>
      <c r="J182" s="612"/>
      <c r="K182" s="612"/>
      <c r="L182" s="612"/>
    </row>
    <row r="183" spans="3:12" s="437" customFormat="1" x14ac:dyDescent="0.25">
      <c r="C183" s="674"/>
      <c r="D183" s="672"/>
      <c r="E183" s="615"/>
      <c r="F183" s="615"/>
      <c r="G183" s="615"/>
      <c r="H183" s="672"/>
      <c r="I183" s="612"/>
      <c r="J183" s="612"/>
      <c r="K183" s="612"/>
      <c r="L183" s="612"/>
    </row>
    <row r="184" spans="3:12" s="437" customFormat="1" x14ac:dyDescent="0.25">
      <c r="C184" s="674"/>
      <c r="D184" s="672"/>
      <c r="E184" s="615"/>
      <c r="F184" s="615"/>
      <c r="G184" s="615"/>
      <c r="H184" s="672"/>
      <c r="I184" s="612"/>
      <c r="J184" s="612"/>
      <c r="K184" s="612"/>
      <c r="L184" s="612"/>
    </row>
    <row r="185" spans="3:12" s="437" customFormat="1" x14ac:dyDescent="0.25">
      <c r="C185" s="674"/>
      <c r="D185" s="672"/>
      <c r="E185" s="615"/>
      <c r="F185" s="615"/>
      <c r="G185" s="615"/>
      <c r="H185" s="672"/>
      <c r="I185" s="612"/>
      <c r="J185" s="612"/>
      <c r="K185" s="612"/>
      <c r="L185" s="612"/>
    </row>
    <row r="186" spans="3:12" s="437" customFormat="1" x14ac:dyDescent="0.25">
      <c r="C186" s="674"/>
      <c r="D186" s="672"/>
      <c r="E186" s="615"/>
      <c r="F186" s="615"/>
      <c r="G186" s="615"/>
      <c r="H186" s="672"/>
      <c r="I186" s="612"/>
      <c r="J186" s="612"/>
      <c r="K186" s="612"/>
      <c r="L186" s="612"/>
    </row>
    <row r="187" spans="3:12" s="437" customFormat="1" x14ac:dyDescent="0.25">
      <c r="C187" s="674"/>
      <c r="D187" s="672"/>
      <c r="E187" s="615"/>
      <c r="F187" s="615"/>
      <c r="G187" s="615"/>
      <c r="H187" s="672"/>
      <c r="I187" s="612"/>
      <c r="J187" s="612"/>
      <c r="K187" s="612"/>
      <c r="L187" s="612"/>
    </row>
    <row r="188" spans="3:12" s="437" customFormat="1" x14ac:dyDescent="0.25">
      <c r="C188" s="674"/>
      <c r="D188" s="672"/>
      <c r="E188" s="615"/>
      <c r="F188" s="615"/>
      <c r="G188" s="615"/>
      <c r="H188" s="672"/>
      <c r="I188" s="612"/>
      <c r="J188" s="612"/>
      <c r="K188" s="612"/>
      <c r="L188" s="612"/>
    </row>
    <row r="189" spans="3:12" s="437" customFormat="1" x14ac:dyDescent="0.25">
      <c r="C189" s="674"/>
      <c r="D189" s="672"/>
      <c r="E189" s="615"/>
      <c r="F189" s="615"/>
      <c r="G189" s="615"/>
      <c r="H189" s="672"/>
      <c r="I189" s="612"/>
      <c r="J189" s="612"/>
      <c r="K189" s="612"/>
      <c r="L189" s="612"/>
    </row>
    <row r="190" spans="3:12" s="437" customFormat="1" x14ac:dyDescent="0.25">
      <c r="C190" s="674"/>
      <c r="D190" s="672"/>
      <c r="E190" s="615"/>
      <c r="F190" s="615"/>
      <c r="G190" s="615"/>
      <c r="H190" s="672"/>
      <c r="I190" s="612"/>
      <c r="J190" s="612"/>
      <c r="K190" s="612"/>
      <c r="L190" s="612"/>
    </row>
    <row r="191" spans="3:12" s="437" customFormat="1" x14ac:dyDescent="0.25">
      <c r="C191" s="674"/>
      <c r="D191" s="672"/>
      <c r="E191" s="615"/>
      <c r="F191" s="615"/>
      <c r="G191" s="615"/>
      <c r="H191" s="672"/>
      <c r="I191" s="612"/>
      <c r="J191" s="612"/>
      <c r="K191" s="612"/>
      <c r="L191" s="612"/>
    </row>
    <row r="192" spans="3:12" s="437" customFormat="1" x14ac:dyDescent="0.25">
      <c r="C192" s="674"/>
      <c r="D192" s="672"/>
      <c r="E192" s="615"/>
      <c r="F192" s="615"/>
      <c r="G192" s="615"/>
      <c r="H192" s="672"/>
      <c r="I192" s="612"/>
      <c r="J192" s="612"/>
      <c r="K192" s="612"/>
      <c r="L192" s="612"/>
    </row>
    <row r="193" spans="3:12" s="437" customFormat="1" x14ac:dyDescent="0.25">
      <c r="C193" s="674"/>
      <c r="D193" s="672"/>
      <c r="E193" s="615"/>
      <c r="F193" s="615"/>
      <c r="G193" s="615"/>
      <c r="H193" s="672"/>
      <c r="I193" s="612"/>
      <c r="J193" s="612"/>
      <c r="K193" s="612"/>
      <c r="L193" s="612"/>
    </row>
    <row r="194" spans="3:12" s="437" customFormat="1" x14ac:dyDescent="0.25">
      <c r="C194" s="674"/>
      <c r="D194" s="672"/>
      <c r="E194" s="615"/>
      <c r="F194" s="615"/>
      <c r="G194" s="615"/>
      <c r="H194" s="672"/>
      <c r="I194" s="612"/>
      <c r="J194" s="612"/>
      <c r="K194" s="612"/>
      <c r="L194" s="612"/>
    </row>
    <row r="195" spans="3:12" s="437" customFormat="1" x14ac:dyDescent="0.25">
      <c r="C195" s="674"/>
      <c r="D195" s="672"/>
      <c r="E195" s="615"/>
      <c r="F195" s="615"/>
      <c r="G195" s="615"/>
      <c r="H195" s="672"/>
      <c r="I195" s="612"/>
      <c r="J195" s="612"/>
      <c r="K195" s="612"/>
      <c r="L195" s="612"/>
    </row>
    <row r="196" spans="3:12" s="437" customFormat="1" x14ac:dyDescent="0.25">
      <c r="C196" s="674"/>
      <c r="D196" s="672"/>
      <c r="E196" s="615"/>
      <c r="F196" s="615"/>
      <c r="G196" s="615"/>
      <c r="H196" s="672"/>
      <c r="I196" s="612"/>
      <c r="J196" s="612"/>
      <c r="K196" s="612"/>
      <c r="L196" s="612"/>
    </row>
    <row r="197" spans="3:12" s="437" customFormat="1" x14ac:dyDescent="0.25">
      <c r="C197" s="674"/>
      <c r="D197" s="672"/>
      <c r="E197" s="615"/>
      <c r="F197" s="615"/>
      <c r="G197" s="615"/>
      <c r="H197" s="672"/>
      <c r="I197" s="612"/>
      <c r="J197" s="612"/>
      <c r="K197" s="612"/>
      <c r="L197" s="612"/>
    </row>
    <row r="198" spans="3:12" s="437" customFormat="1" x14ac:dyDescent="0.25">
      <c r="C198" s="674"/>
      <c r="D198" s="672"/>
      <c r="E198" s="615"/>
      <c r="F198" s="615"/>
      <c r="G198" s="615"/>
      <c r="H198" s="672"/>
      <c r="I198" s="612"/>
      <c r="J198" s="612"/>
      <c r="K198" s="612"/>
      <c r="L198" s="612"/>
    </row>
    <row r="199" spans="3:12" s="437" customFormat="1" x14ac:dyDescent="0.25">
      <c r="C199" s="674"/>
      <c r="D199" s="672"/>
      <c r="E199" s="615"/>
      <c r="F199" s="615"/>
      <c r="G199" s="615"/>
      <c r="H199" s="672"/>
      <c r="I199" s="612"/>
      <c r="J199" s="612"/>
      <c r="K199" s="612"/>
      <c r="L199" s="612"/>
    </row>
    <row r="200" spans="3:12" s="437" customFormat="1" x14ac:dyDescent="0.25">
      <c r="C200" s="674"/>
      <c r="D200" s="672"/>
      <c r="E200" s="615"/>
      <c r="F200" s="615"/>
      <c r="G200" s="615"/>
      <c r="H200" s="672"/>
      <c r="I200" s="612"/>
      <c r="J200" s="612"/>
      <c r="K200" s="612"/>
      <c r="L200" s="612"/>
    </row>
    <row r="201" spans="3:12" s="437" customFormat="1" x14ac:dyDescent="0.25">
      <c r="C201" s="674"/>
      <c r="D201" s="672"/>
      <c r="E201" s="615"/>
      <c r="F201" s="615"/>
      <c r="G201" s="615"/>
      <c r="H201" s="672"/>
      <c r="I201" s="612"/>
      <c r="J201" s="612"/>
      <c r="K201" s="612"/>
      <c r="L201" s="612"/>
    </row>
    <row r="202" spans="3:12" s="437" customFormat="1" x14ac:dyDescent="0.25">
      <c r="C202" s="674"/>
      <c r="D202" s="672"/>
      <c r="E202" s="615"/>
      <c r="F202" s="615"/>
      <c r="G202" s="615"/>
      <c r="H202" s="672"/>
      <c r="I202" s="612"/>
      <c r="J202" s="612"/>
      <c r="K202" s="612"/>
      <c r="L202" s="612"/>
    </row>
    <row r="203" spans="3:12" s="437" customFormat="1" x14ac:dyDescent="0.25">
      <c r="C203" s="674"/>
      <c r="D203" s="672"/>
      <c r="E203" s="615"/>
      <c r="F203" s="615"/>
      <c r="G203" s="615"/>
      <c r="H203" s="672"/>
      <c r="I203" s="612"/>
      <c r="J203" s="612"/>
      <c r="K203" s="612"/>
      <c r="L203" s="612"/>
    </row>
    <row r="204" spans="3:12" s="437" customFormat="1" x14ac:dyDescent="0.25">
      <c r="C204" s="674"/>
      <c r="D204" s="672"/>
      <c r="E204" s="615"/>
      <c r="F204" s="615"/>
      <c r="G204" s="615"/>
      <c r="H204" s="672"/>
      <c r="I204" s="612"/>
      <c r="J204" s="612"/>
      <c r="K204" s="612"/>
      <c r="L204" s="612"/>
    </row>
    <row r="205" spans="3:12" s="437" customFormat="1" x14ac:dyDescent="0.25">
      <c r="C205" s="674"/>
      <c r="D205" s="672"/>
      <c r="E205" s="615"/>
      <c r="F205" s="615"/>
      <c r="G205" s="615"/>
      <c r="H205" s="672"/>
      <c r="I205" s="612"/>
      <c r="J205" s="612"/>
      <c r="K205" s="612"/>
      <c r="L205" s="612"/>
    </row>
    <row r="206" spans="3:12" s="437" customFormat="1" x14ac:dyDescent="0.25">
      <c r="C206" s="674"/>
      <c r="D206" s="672"/>
      <c r="E206" s="615"/>
      <c r="F206" s="615"/>
      <c r="G206" s="615"/>
      <c r="H206" s="672"/>
      <c r="I206" s="612"/>
      <c r="J206" s="612"/>
      <c r="K206" s="612"/>
      <c r="L206" s="612"/>
    </row>
    <row r="207" spans="3:12" s="437" customFormat="1" x14ac:dyDescent="0.25">
      <c r="C207" s="674"/>
      <c r="D207" s="672"/>
      <c r="E207" s="615"/>
      <c r="F207" s="615"/>
      <c r="G207" s="615"/>
      <c r="H207" s="672"/>
      <c r="I207" s="612"/>
      <c r="J207" s="612"/>
      <c r="K207" s="612"/>
      <c r="L207" s="612"/>
    </row>
    <row r="208" spans="3:12" s="437" customFormat="1" x14ac:dyDescent="0.25">
      <c r="C208" s="674"/>
      <c r="D208" s="672"/>
      <c r="E208" s="615"/>
      <c r="F208" s="615"/>
      <c r="G208" s="615"/>
      <c r="H208" s="672"/>
      <c r="I208" s="612"/>
      <c r="J208" s="612"/>
      <c r="K208" s="612"/>
      <c r="L208" s="612"/>
    </row>
    <row r="209" spans="3:12" s="437" customFormat="1" x14ac:dyDescent="0.25">
      <c r="C209" s="674"/>
      <c r="D209" s="672"/>
      <c r="E209" s="615"/>
      <c r="F209" s="615"/>
      <c r="G209" s="615"/>
      <c r="H209" s="672"/>
      <c r="I209" s="612"/>
      <c r="J209" s="612"/>
      <c r="K209" s="612"/>
      <c r="L209" s="612"/>
    </row>
    <row r="210" spans="3:12" s="437" customFormat="1" x14ac:dyDescent="0.25">
      <c r="C210" s="674"/>
      <c r="D210" s="672"/>
      <c r="E210" s="615"/>
      <c r="F210" s="615"/>
      <c r="G210" s="615"/>
      <c r="H210" s="672"/>
      <c r="I210" s="612"/>
      <c r="J210" s="612"/>
      <c r="K210" s="612"/>
      <c r="L210" s="612"/>
    </row>
    <row r="211" spans="3:12" s="437" customFormat="1" x14ac:dyDescent="0.25">
      <c r="C211" s="674"/>
      <c r="D211" s="672"/>
      <c r="E211" s="615"/>
      <c r="F211" s="615"/>
      <c r="G211" s="615"/>
      <c r="H211" s="672"/>
      <c r="I211" s="612"/>
      <c r="J211" s="612"/>
      <c r="K211" s="612"/>
      <c r="L211" s="612"/>
    </row>
    <row r="212" spans="3:12" s="437" customFormat="1" x14ac:dyDescent="0.25">
      <c r="C212" s="674"/>
      <c r="D212" s="672"/>
      <c r="E212" s="615"/>
      <c r="F212" s="615"/>
      <c r="G212" s="615"/>
      <c r="H212" s="672"/>
      <c r="I212" s="612"/>
      <c r="J212" s="612"/>
      <c r="K212" s="612"/>
      <c r="L212" s="612"/>
    </row>
    <row r="213" spans="3:12" s="437" customFormat="1" x14ac:dyDescent="0.25">
      <c r="C213" s="674"/>
      <c r="D213" s="672"/>
      <c r="E213" s="615"/>
      <c r="F213" s="615"/>
      <c r="G213" s="615"/>
      <c r="H213" s="672"/>
      <c r="I213" s="612"/>
      <c r="J213" s="612"/>
      <c r="K213" s="612"/>
      <c r="L213" s="612"/>
    </row>
    <row r="215" spans="3:12" ht="15.75" thickBot="1" x14ac:dyDescent="0.3">
      <c r="K215" s="152"/>
    </row>
    <row r="216" spans="3:12" ht="15.75" thickBot="1" x14ac:dyDescent="0.3">
      <c r="C216" s="69" t="s">
        <v>43</v>
      </c>
      <c r="D216" s="30">
        <f>SUM(G223:G225)</f>
        <v>0</v>
      </c>
      <c r="E216" s="92"/>
      <c r="F216" s="92"/>
      <c r="G216" s="92"/>
      <c r="H216" s="75"/>
      <c r="I216" s="75"/>
      <c r="J216" s="75"/>
      <c r="K216" s="152"/>
    </row>
    <row r="217" spans="3:12" x14ac:dyDescent="0.25">
      <c r="D217" s="31"/>
      <c r="E217" s="92"/>
      <c r="F217" s="92"/>
      <c r="G217" s="92"/>
      <c r="H217" s="75"/>
      <c r="I217" s="75"/>
      <c r="J217" s="75"/>
      <c r="K217" s="152"/>
    </row>
    <row r="218" spans="3:12" x14ac:dyDescent="0.25">
      <c r="D218" s="31"/>
      <c r="E218" s="92"/>
      <c r="F218" s="92"/>
      <c r="G218" s="92"/>
      <c r="H218" s="75"/>
      <c r="I218" s="75"/>
      <c r="J218" s="75"/>
      <c r="K218" s="152"/>
    </row>
    <row r="219" spans="3:12" ht="15.75" x14ac:dyDescent="0.25">
      <c r="C219" s="201" t="s">
        <v>392</v>
      </c>
      <c r="D219" s="350"/>
      <c r="E219" s="92"/>
      <c r="F219" s="92"/>
      <c r="G219" s="92"/>
      <c r="H219" s="75"/>
      <c r="I219" s="75"/>
      <c r="J219" s="75"/>
      <c r="K219" s="152"/>
    </row>
    <row r="220" spans="3:12" ht="18.75" x14ac:dyDescent="0.25">
      <c r="C220" s="207" t="e">
        <f>IFERROR(VLOOKUP(D219,'1. Desarrollo e Innov. Curricu.'!$E:$F,2,FALSE),IFERROR(VLOOKUP(D219,'2. Investigación Científica'!$E:$F,2,FALSE),IFERROR(VLOOKUP(D219,'3. Vinculación Univ. Sociedad'!$E:$F,2,FALSE),IFERROR(VLOOKUP(D219,'4. Docencia y Profesorado Univ.'!$E:$F,2,FALSE),IFERROR(VLOOKUP(D219,'5. Estudiantes y Graduados'!$E:$F,2,FALSE),IFERROR(VLOOKUP(D219,'11. Gestion Administrativa'!$E:$F,2,FALSE),IFERROR(VLOOKUP(D219,'13. Gestión Académica'!$E:$F,2,FALSE),IFERROR(VLOOKUP(D219,'8. Asegura. de la Calid. y M'!$E:$F,2,FALSE),IFERROR(VLOOKUP(D219,'6. Gestión del Conocimiento'!$E:$F,2,FALSE),IFERROR(VLOOKUP(D219,'15. Gobernabilidad y Proceso...'!$E:$F,2,FALSE),IFERROR(VLOOKUP(D219,'12. Gestión del Talento Humano'!$E:$F,2,FALSE),IFERROR(VLOOKUP(D219,'14. Internacional... de la E.S.'!$E:$F,2,FALSE),IFERROR(VLOOKUP(D219,'10. Posgrado'!$E:$F,2,FALSE),IFERROR(VLOOKUP(D219,'17. Gestión TIC'!$E:$F,2,FALSE),IFERROR(VLOOKUP(D219,'16. Desa. del Sistema Educ.Sup.'!$E:$F,2,FALSE),IFERROR(VLOOKUP(D219,'9. Cultura de Inno. Insti...'!$E:$F,2,FALSE),VLOOKUP(D219,'7. Lo Esencial de la Reforma U.'!$E:$F,2,0)))))))))))))))))</f>
        <v>#N/A</v>
      </c>
      <c r="D220" s="31"/>
      <c r="E220" s="92"/>
      <c r="F220" s="92"/>
      <c r="G220" s="92"/>
      <c r="H220" s="75"/>
      <c r="I220" s="75"/>
      <c r="J220" s="75"/>
      <c r="K220" s="152"/>
    </row>
    <row r="221" spans="3:12" ht="15.75" thickBot="1" x14ac:dyDescent="0.3">
      <c r="C221" s="176"/>
      <c r="D221" s="31"/>
      <c r="E221" s="92"/>
      <c r="F221" s="92"/>
      <c r="G221" s="92"/>
      <c r="H221" s="75"/>
      <c r="I221" s="75"/>
      <c r="J221" s="75"/>
      <c r="K221" s="152"/>
    </row>
    <row r="222" spans="3:12" ht="30.75" thickBot="1" x14ac:dyDescent="0.3">
      <c r="C222" s="133" t="s">
        <v>44</v>
      </c>
      <c r="D222" s="137" t="s">
        <v>55</v>
      </c>
      <c r="E222" s="169" t="s">
        <v>56</v>
      </c>
      <c r="F222" s="137" t="s">
        <v>57</v>
      </c>
      <c r="G222" s="134" t="s">
        <v>27</v>
      </c>
      <c r="H222" s="132" t="s">
        <v>131</v>
      </c>
      <c r="I222" s="135" t="s">
        <v>46</v>
      </c>
      <c r="J222" s="135" t="s">
        <v>132</v>
      </c>
      <c r="K222" s="135" t="s">
        <v>410</v>
      </c>
      <c r="L222" s="135" t="s">
        <v>411</v>
      </c>
    </row>
    <row r="223" spans="3:12" ht="15.75" thickBot="1" x14ac:dyDescent="0.3">
      <c r="C223" s="136" t="s">
        <v>493</v>
      </c>
      <c r="D223" s="198"/>
      <c r="E223" s="151">
        <v>12</v>
      </c>
      <c r="F223" s="298">
        <f>HLOOKUP($C223,$BZ$2:$CM$3,2,0)</f>
        <v>12356.31</v>
      </c>
      <c r="G223" s="112">
        <f>D223*E223*F223</f>
        <v>0</v>
      </c>
      <c r="H223" s="165"/>
      <c r="I223" s="113" t="s">
        <v>496</v>
      </c>
      <c r="J223" s="113" t="str">
        <f>VLOOKUP(I223,Presupuesto!$B$11:$C$565,2,0)</f>
        <v>SUELDOS Y SALARIOS PERMANENTES</v>
      </c>
      <c r="K223" s="97" t="e">
        <f>#REF!</f>
        <v>#REF!</v>
      </c>
      <c r="L223" s="97" t="s">
        <v>395</v>
      </c>
    </row>
    <row r="224" spans="3:12" x14ac:dyDescent="0.25">
      <c r="C224" s="170" t="s">
        <v>58</v>
      </c>
      <c r="D224" s="162"/>
      <c r="E224" s="153">
        <v>0</v>
      </c>
      <c r="F224" s="99">
        <f>IF(E223=0,"",(G223/E223)/12*E223)</f>
        <v>0</v>
      </c>
      <c r="G224" s="96">
        <f>F224</f>
        <v>0</v>
      </c>
      <c r="H224" s="163"/>
      <c r="I224" s="115" t="s">
        <v>516</v>
      </c>
      <c r="J224" s="115" t="str">
        <f>VLOOKUP(I224,Presupuesto!$B$11:$C$565,2,0)</f>
        <v>AGUINALDO Y DECIMO CUARTO MES</v>
      </c>
      <c r="K224" s="97" t="e">
        <f>#REF!</f>
        <v>#REF!</v>
      </c>
      <c r="L224" s="97" t="s">
        <v>395</v>
      </c>
    </row>
    <row r="225" spans="3:12" x14ac:dyDescent="0.25">
      <c r="C225" s="713" t="s">
        <v>59</v>
      </c>
      <c r="D225" s="694"/>
      <c r="E225" s="153">
        <v>0</v>
      </c>
      <c r="F225" s="116">
        <f>IF(E223&lt;6,"",((E223-6)/12)*(G223/E223))</f>
        <v>0</v>
      </c>
      <c r="G225" s="96">
        <f>F225</f>
        <v>0</v>
      </c>
      <c r="H225" s="163"/>
      <c r="I225" s="100" t="s">
        <v>519</v>
      </c>
      <c r="J225" s="100" t="str">
        <f>VLOOKUP(I225,Presupuesto!$B$11:$C$565,2,0)</f>
        <v>DECIMOCUARTO MES</v>
      </c>
      <c r="K225" s="97" t="e">
        <f>#REF!</f>
        <v>#REF!</v>
      </c>
      <c r="L225" s="97" t="s">
        <v>395</v>
      </c>
    </row>
    <row r="227" spans="3:12" ht="15.75" thickBot="1" x14ac:dyDescent="0.3">
      <c r="K227" s="152"/>
    </row>
    <row r="228" spans="3:12" ht="15.75" thickBot="1" x14ac:dyDescent="0.3">
      <c r="C228" s="69" t="s">
        <v>43</v>
      </c>
      <c r="D228" s="30">
        <f>SUM(G235:G285)</f>
        <v>0</v>
      </c>
      <c r="E228" s="92"/>
      <c r="F228" s="92"/>
      <c r="G228" s="92"/>
      <c r="H228" s="75"/>
      <c r="I228" s="75"/>
      <c r="J228" s="75"/>
      <c r="K228" s="152"/>
    </row>
    <row r="229" spans="3:12" x14ac:dyDescent="0.25">
      <c r="D229" s="31"/>
      <c r="E229" s="92"/>
      <c r="F229" s="92"/>
      <c r="G229" s="92"/>
      <c r="H229" s="75"/>
      <c r="I229" s="75"/>
      <c r="J229" s="75"/>
      <c r="K229" s="152"/>
    </row>
    <row r="230" spans="3:12" x14ac:dyDescent="0.25">
      <c r="D230" s="31"/>
      <c r="E230" s="92"/>
      <c r="F230" s="92"/>
      <c r="G230" s="92"/>
      <c r="H230" s="75"/>
      <c r="I230" s="75"/>
      <c r="J230" s="75"/>
      <c r="K230" s="152"/>
    </row>
    <row r="231" spans="3:12" ht="15.75" x14ac:dyDescent="0.25">
      <c r="C231" s="201" t="s">
        <v>392</v>
      </c>
      <c r="D231" s="350"/>
      <c r="E231" s="92"/>
      <c r="F231" s="92"/>
      <c r="G231" s="92"/>
      <c r="H231" s="75"/>
      <c r="I231" s="75"/>
      <c r="J231" s="75"/>
      <c r="K231" s="152"/>
    </row>
    <row r="232" spans="3:12" ht="18.75" x14ac:dyDescent="0.25">
      <c r="C232" s="207" t="e">
        <f>IFERROR(VLOOKUP(D231,'1. Desarrollo e Innov. Curricu.'!$E:$F,2,FALSE),IFERROR(VLOOKUP(D231,'2. Investigación Científica'!$E:$F,2,FALSE),IFERROR(VLOOKUP(D231,'3. Vinculación Univ. Sociedad'!$E:$F,2,FALSE),IFERROR(VLOOKUP(D231,'4. Docencia y Profesorado Univ.'!$E:$F,2,FALSE),IFERROR(VLOOKUP(D231,'5. Estudiantes y Graduados'!$E:$F,2,FALSE),IFERROR(VLOOKUP(D231,'11. Gestion Administrativa'!$E:$F,2,FALSE),IFERROR(VLOOKUP(D231,'13. Gestión Académica'!$E:$F,2,FALSE),IFERROR(VLOOKUP(D231,'8. Asegura. de la Calid. y M'!$E:$F,2,FALSE),IFERROR(VLOOKUP(D231,'6. Gestión del Conocimiento'!$E:$F,2,FALSE),IFERROR(VLOOKUP(D231,'15. Gobernabilidad y Proceso...'!$E:$F,2,FALSE),IFERROR(VLOOKUP(D231,'12. Gestión del Talento Humano'!$E:$F,2,FALSE),IFERROR(VLOOKUP(D231,'14. Internacional... de la E.S.'!$E:$F,2,FALSE),IFERROR(VLOOKUP(D231,'10. Posgrado'!$E:$F,2,FALSE),IFERROR(VLOOKUP(D231,'17. Gestión TIC'!$E:$F,2,FALSE),IFERROR(VLOOKUP(D231,'16. Desa. del Sistema Educ.Sup.'!$E:$F,2,FALSE),IFERROR(VLOOKUP(D231,'9. Cultura de Inno. Insti...'!$E:$F,2,FALSE),VLOOKUP(D231,'7. Lo Esencial de la Reforma U.'!$E:$F,2,0)))))))))))))))))</f>
        <v>#N/A</v>
      </c>
      <c r="D232" s="31"/>
      <c r="E232" s="92"/>
      <c r="F232" s="92"/>
      <c r="G232" s="92"/>
      <c r="H232" s="75"/>
      <c r="I232" s="75"/>
      <c r="J232" s="75"/>
      <c r="K232" s="152"/>
    </row>
    <row r="233" spans="3:12" ht="15.75" thickBot="1" x14ac:dyDescent="0.3">
      <c r="C233" s="176"/>
      <c r="D233" s="31"/>
      <c r="E233" s="92"/>
      <c r="F233" s="92"/>
      <c r="G233" s="92"/>
      <c r="H233" s="75"/>
      <c r="I233" s="75"/>
      <c r="J233" s="75"/>
      <c r="K233" s="152"/>
    </row>
    <row r="234" spans="3:12" ht="30.75" thickBot="1" x14ac:dyDescent="0.3">
      <c r="C234" s="133" t="s">
        <v>44</v>
      </c>
      <c r="D234" s="137" t="s">
        <v>55</v>
      </c>
      <c r="E234" s="169" t="s">
        <v>56</v>
      </c>
      <c r="F234" s="137" t="s">
        <v>57</v>
      </c>
      <c r="G234" s="134" t="s">
        <v>27</v>
      </c>
      <c r="H234" s="132" t="s">
        <v>131</v>
      </c>
      <c r="I234" s="135" t="s">
        <v>46</v>
      </c>
      <c r="J234" s="135" t="s">
        <v>132</v>
      </c>
      <c r="K234" s="135" t="s">
        <v>410</v>
      </c>
      <c r="L234" s="135" t="s">
        <v>411</v>
      </c>
    </row>
    <row r="235" spans="3:12" ht="15.75" thickBot="1" x14ac:dyDescent="0.3">
      <c r="C235" s="136" t="s">
        <v>482</v>
      </c>
      <c r="D235" s="198"/>
      <c r="E235" s="151">
        <v>12</v>
      </c>
      <c r="F235" s="298">
        <f>HLOOKUP($C235,$BZ$2:$CM$3,2,0)</f>
        <v>43674.39</v>
      </c>
      <c r="G235" s="112">
        <f>D235*E235*F235</f>
        <v>0</v>
      </c>
      <c r="H235" s="165"/>
      <c r="I235" s="113" t="s">
        <v>496</v>
      </c>
      <c r="J235" s="113" t="str">
        <f>VLOOKUP(I235,Presupuesto!$B$11:$C$565,2,0)</f>
        <v>SUELDOS Y SALARIOS PERMANENTES</v>
      </c>
      <c r="K235" s="215" t="s">
        <v>1454</v>
      </c>
      <c r="L235" s="97" t="s">
        <v>394</v>
      </c>
    </row>
    <row r="236" spans="3:12" x14ac:dyDescent="0.25">
      <c r="C236" s="170" t="s">
        <v>58</v>
      </c>
      <c r="D236" s="162"/>
      <c r="E236" s="153">
        <v>0</v>
      </c>
      <c r="F236" s="99">
        <f>IF(E235=0,"",(G235/E235)/12*E235)</f>
        <v>0</v>
      </c>
      <c r="G236" s="96">
        <f>F236</f>
        <v>0</v>
      </c>
      <c r="H236" s="163"/>
      <c r="I236" s="115" t="s">
        <v>516</v>
      </c>
      <c r="J236" s="115" t="str">
        <f>VLOOKUP(I236,Presupuesto!$B$11:$C$565,2,0)</f>
        <v>AGUINALDO Y DECIMO CUARTO MES</v>
      </c>
      <c r="K236" s="97" t="str">
        <f t="shared" ref="K236:K267" si="0">$K$235</f>
        <v>Posgrado</v>
      </c>
      <c r="L236" s="97" t="s">
        <v>412</v>
      </c>
    </row>
    <row r="237" spans="3:12" ht="15.75" thickBot="1" x14ac:dyDescent="0.3">
      <c r="C237" s="171" t="s">
        <v>59</v>
      </c>
      <c r="D237" s="162"/>
      <c r="E237" s="153">
        <v>0</v>
      </c>
      <c r="F237" s="116">
        <f>IF(E235&lt;6,"",((E235-6)/12)*(G235/E235))</f>
        <v>0</v>
      </c>
      <c r="G237" s="96">
        <f>F237</f>
        <v>0</v>
      </c>
      <c r="H237" s="163"/>
      <c r="I237" s="100" t="s">
        <v>519</v>
      </c>
      <c r="J237" s="100" t="str">
        <f>VLOOKUP(I237,Presupuesto!$B$11:$C$565,2,0)</f>
        <v>DECIMOCUARTO MES</v>
      </c>
      <c r="K237" s="97" t="str">
        <f t="shared" si="0"/>
        <v>Posgrado</v>
      </c>
      <c r="L237" s="97" t="s">
        <v>395</v>
      </c>
    </row>
    <row r="238" spans="3:12" ht="15.75" thickBot="1" x14ac:dyDescent="0.3">
      <c r="C238" s="136" t="s">
        <v>483</v>
      </c>
      <c r="D238" s="198"/>
      <c r="E238" s="151">
        <v>12</v>
      </c>
      <c r="F238" s="298">
        <f>HLOOKUP($C238,$BZ$2:$CM$3,2,0)</f>
        <v>39703.99</v>
      </c>
      <c r="G238" s="112">
        <f>D238*E238*F238</f>
        <v>0</v>
      </c>
      <c r="H238" s="165"/>
      <c r="I238" s="113" t="s">
        <v>496</v>
      </c>
      <c r="J238" s="113" t="str">
        <f>VLOOKUP(I238,Presupuesto!$B$11:$C$565,2,0)</f>
        <v>SUELDOS Y SALARIOS PERMANENTES</v>
      </c>
      <c r="K238" s="97" t="str">
        <f t="shared" si="0"/>
        <v>Posgrado</v>
      </c>
      <c r="L238" s="97" t="s">
        <v>395</v>
      </c>
    </row>
    <row r="239" spans="3:12" x14ac:dyDescent="0.25">
      <c r="C239" s="170" t="s">
        <v>58</v>
      </c>
      <c r="D239" s="162"/>
      <c r="E239" s="153">
        <v>0</v>
      </c>
      <c r="F239" s="99">
        <f>IF(E238=0,"",(G238/E238)/12*E238)</f>
        <v>0</v>
      </c>
      <c r="G239" s="96">
        <f>F239</f>
        <v>0</v>
      </c>
      <c r="H239" s="163"/>
      <c r="I239" s="115" t="s">
        <v>516</v>
      </c>
      <c r="J239" s="115" t="str">
        <f>VLOOKUP(I239,Presupuesto!$B$11:$C$565,2,0)</f>
        <v>AGUINALDO Y DECIMO CUARTO MES</v>
      </c>
      <c r="K239" s="97" t="str">
        <f t="shared" si="0"/>
        <v>Posgrado</v>
      </c>
      <c r="L239" s="97" t="s">
        <v>395</v>
      </c>
    </row>
    <row r="240" spans="3:12" ht="15.75" thickBot="1" x14ac:dyDescent="0.3">
      <c r="C240" s="171" t="s">
        <v>59</v>
      </c>
      <c r="D240" s="162"/>
      <c r="E240" s="153">
        <v>0</v>
      </c>
      <c r="F240" s="116">
        <f>IF(E238&lt;6,"",((E238-6)/12)*(G238/E238))</f>
        <v>0</v>
      </c>
      <c r="G240" s="96">
        <f>F240</f>
        <v>0</v>
      </c>
      <c r="H240" s="163"/>
      <c r="I240" s="100" t="s">
        <v>519</v>
      </c>
      <c r="J240" s="100" t="str">
        <f>VLOOKUP(I240,Presupuesto!$B$11:$C$565,2,0)</f>
        <v>DECIMOCUARTO MES</v>
      </c>
      <c r="K240" s="97" t="str">
        <f t="shared" si="0"/>
        <v>Posgrado</v>
      </c>
      <c r="L240" s="97" t="s">
        <v>395</v>
      </c>
    </row>
    <row r="241" spans="3:12" ht="15.75" thickBot="1" x14ac:dyDescent="0.3">
      <c r="C241" s="136" t="s">
        <v>484</v>
      </c>
      <c r="D241" s="198"/>
      <c r="E241" s="151">
        <v>12</v>
      </c>
      <c r="F241" s="298">
        <f>HLOOKUP($C241,$BZ$2:$CM$3,2,0)</f>
        <v>35733.589999999997</v>
      </c>
      <c r="G241" s="112">
        <f>D241*E241*F241</f>
        <v>0</v>
      </c>
      <c r="H241" s="165"/>
      <c r="I241" s="113" t="s">
        <v>496</v>
      </c>
      <c r="J241" s="113" t="str">
        <f>VLOOKUP(I241,Presupuesto!$B$11:$C$565,2,0)</f>
        <v>SUELDOS Y SALARIOS PERMANENTES</v>
      </c>
      <c r="K241" s="97" t="str">
        <f t="shared" si="0"/>
        <v>Posgrado</v>
      </c>
      <c r="L241" s="97" t="s">
        <v>395</v>
      </c>
    </row>
    <row r="242" spans="3:12" x14ac:dyDescent="0.25">
      <c r="C242" s="170" t="s">
        <v>58</v>
      </c>
      <c r="D242" s="162"/>
      <c r="E242" s="153">
        <v>0</v>
      </c>
      <c r="F242" s="99">
        <f>IF(E241=0,"",(G241/E241)/12*E241)</f>
        <v>0</v>
      </c>
      <c r="G242" s="96">
        <f>F242</f>
        <v>0</v>
      </c>
      <c r="H242" s="163"/>
      <c r="I242" s="115" t="s">
        <v>516</v>
      </c>
      <c r="J242" s="115" t="str">
        <f>VLOOKUP(I242,Presupuesto!$B$11:$C$565,2,0)</f>
        <v>AGUINALDO Y DECIMO CUARTO MES</v>
      </c>
      <c r="K242" s="97" t="str">
        <f t="shared" si="0"/>
        <v>Posgrado</v>
      </c>
      <c r="L242" s="97" t="s">
        <v>395</v>
      </c>
    </row>
    <row r="243" spans="3:12" ht="15.75" thickBot="1" x14ac:dyDescent="0.3">
      <c r="C243" s="171" t="s">
        <v>59</v>
      </c>
      <c r="D243" s="162"/>
      <c r="E243" s="153">
        <v>0</v>
      </c>
      <c r="F243" s="116">
        <f>IF(E241&lt;6,"",((E241-6)/12)*(G241/E241))</f>
        <v>0</v>
      </c>
      <c r="G243" s="96">
        <f>F243</f>
        <v>0</v>
      </c>
      <c r="H243" s="163"/>
      <c r="I243" s="100" t="s">
        <v>519</v>
      </c>
      <c r="J243" s="100" t="str">
        <f>VLOOKUP(I243,Presupuesto!$B$11:$C$565,2,0)</f>
        <v>DECIMOCUARTO MES</v>
      </c>
      <c r="K243" s="97" t="str">
        <f t="shared" si="0"/>
        <v>Posgrado</v>
      </c>
      <c r="L243" s="97" t="s">
        <v>395</v>
      </c>
    </row>
    <row r="244" spans="3:12" ht="15.75" thickBot="1" x14ac:dyDescent="0.3">
      <c r="C244" s="136" t="s">
        <v>485</v>
      </c>
      <c r="D244" s="198"/>
      <c r="E244" s="151">
        <v>12</v>
      </c>
      <c r="F244" s="298">
        <f>HLOOKUP($C244,$BZ$2:$CM$3,2,0)</f>
        <v>31763.19</v>
      </c>
      <c r="G244" s="112">
        <f>D244*E244*F244</f>
        <v>0</v>
      </c>
      <c r="H244" s="165"/>
      <c r="I244" s="113" t="s">
        <v>496</v>
      </c>
      <c r="J244" s="113" t="str">
        <f>VLOOKUP(I244,Presupuesto!$B$11:$C$565,2,0)</f>
        <v>SUELDOS Y SALARIOS PERMANENTES</v>
      </c>
      <c r="K244" s="97" t="str">
        <f t="shared" si="0"/>
        <v>Posgrado</v>
      </c>
      <c r="L244" s="97" t="s">
        <v>395</v>
      </c>
    </row>
    <row r="245" spans="3:12" x14ac:dyDescent="0.25">
      <c r="C245" s="170" t="s">
        <v>58</v>
      </c>
      <c r="D245" s="162"/>
      <c r="E245" s="153">
        <v>0</v>
      </c>
      <c r="F245" s="99">
        <f>IF(E244=0,"",(G244/E244)/12*E244)</f>
        <v>0</v>
      </c>
      <c r="G245" s="96">
        <f>F245</f>
        <v>0</v>
      </c>
      <c r="H245" s="163"/>
      <c r="I245" s="115" t="s">
        <v>516</v>
      </c>
      <c r="J245" s="115" t="str">
        <f>VLOOKUP(I245,Presupuesto!$B$11:$C$565,2,0)</f>
        <v>AGUINALDO Y DECIMO CUARTO MES</v>
      </c>
      <c r="K245" s="97" t="str">
        <f t="shared" si="0"/>
        <v>Posgrado</v>
      </c>
      <c r="L245" s="97" t="s">
        <v>395</v>
      </c>
    </row>
    <row r="246" spans="3:12" ht="15.75" thickBot="1" x14ac:dyDescent="0.3">
      <c r="C246" s="171" t="s">
        <v>59</v>
      </c>
      <c r="D246" s="162"/>
      <c r="E246" s="153">
        <v>0</v>
      </c>
      <c r="F246" s="116">
        <f>IF(E244&lt;6,"",((E244-6)/12)*(G244/E244))</f>
        <v>0</v>
      </c>
      <c r="G246" s="96">
        <f>F246</f>
        <v>0</v>
      </c>
      <c r="H246" s="163"/>
      <c r="I246" s="100" t="s">
        <v>519</v>
      </c>
      <c r="J246" s="100" t="str">
        <f>VLOOKUP(I246,Presupuesto!$B$11:$C$565,2,0)</f>
        <v>DECIMOCUARTO MES</v>
      </c>
      <c r="K246" s="97" t="str">
        <f t="shared" si="0"/>
        <v>Posgrado</v>
      </c>
      <c r="L246" s="97" t="s">
        <v>395</v>
      </c>
    </row>
    <row r="247" spans="3:12" ht="15.75" thickBot="1" x14ac:dyDescent="0.3">
      <c r="C247" s="136" t="s">
        <v>486</v>
      </c>
      <c r="D247" s="198"/>
      <c r="E247" s="151">
        <v>12</v>
      </c>
      <c r="F247" s="298">
        <f>HLOOKUP($C247,$BZ$2:$CM$3,2,0)</f>
        <v>29777.99</v>
      </c>
      <c r="G247" s="112">
        <f>D247*E247*F247</f>
        <v>0</v>
      </c>
      <c r="H247" s="165"/>
      <c r="I247" s="113" t="s">
        <v>496</v>
      </c>
      <c r="J247" s="113" t="str">
        <f>VLOOKUP(I247,Presupuesto!$B$11:$C$565,2,0)</f>
        <v>SUELDOS Y SALARIOS PERMANENTES</v>
      </c>
      <c r="K247" s="97" t="str">
        <f t="shared" si="0"/>
        <v>Posgrado</v>
      </c>
      <c r="L247" s="97" t="s">
        <v>395</v>
      </c>
    </row>
    <row r="248" spans="3:12" x14ac:dyDescent="0.25">
      <c r="C248" s="170" t="s">
        <v>58</v>
      </c>
      <c r="D248" s="162"/>
      <c r="E248" s="153">
        <v>0</v>
      </c>
      <c r="F248" s="99">
        <f>IF(E247=0,"",(G247/E247)/12*E247)</f>
        <v>0</v>
      </c>
      <c r="G248" s="96">
        <f>F248</f>
        <v>0</v>
      </c>
      <c r="H248" s="163"/>
      <c r="I248" s="115" t="s">
        <v>516</v>
      </c>
      <c r="J248" s="115" t="str">
        <f>VLOOKUP(I248,Presupuesto!$B$11:$C$565,2,0)</f>
        <v>AGUINALDO Y DECIMO CUARTO MES</v>
      </c>
      <c r="K248" s="97" t="str">
        <f t="shared" si="0"/>
        <v>Posgrado</v>
      </c>
      <c r="L248" s="97" t="s">
        <v>395</v>
      </c>
    </row>
    <row r="249" spans="3:12" ht="15.75" thickBot="1" x14ac:dyDescent="0.3">
      <c r="C249" s="171" t="s">
        <v>59</v>
      </c>
      <c r="D249" s="162"/>
      <c r="E249" s="153">
        <v>0</v>
      </c>
      <c r="F249" s="116">
        <f>IF(E247&lt;6,"",((E247-6)/12)*(G247/E247))</f>
        <v>0</v>
      </c>
      <c r="G249" s="96">
        <f>F249</f>
        <v>0</v>
      </c>
      <c r="H249" s="163"/>
      <c r="I249" s="100" t="s">
        <v>519</v>
      </c>
      <c r="J249" s="100" t="str">
        <f>VLOOKUP(I249,Presupuesto!$B$11:$C$565,2,0)</f>
        <v>DECIMOCUARTO MES</v>
      </c>
      <c r="K249" s="97" t="str">
        <f t="shared" si="0"/>
        <v>Posgrado</v>
      </c>
      <c r="L249" s="97" t="s">
        <v>395</v>
      </c>
    </row>
    <row r="250" spans="3:12" ht="15.75" thickBot="1" x14ac:dyDescent="0.3">
      <c r="C250" s="136" t="s">
        <v>487</v>
      </c>
      <c r="D250" s="198"/>
      <c r="E250" s="151">
        <v>12</v>
      </c>
      <c r="F250" s="298">
        <f>HLOOKUP($C250,$BZ$2:$CM$3,2,0)</f>
        <v>27792.79</v>
      </c>
      <c r="G250" s="112">
        <f>D250*E250*F250</f>
        <v>0</v>
      </c>
      <c r="H250" s="165"/>
      <c r="I250" s="113" t="s">
        <v>496</v>
      </c>
      <c r="J250" s="113" t="str">
        <f>VLOOKUP(I250,Presupuesto!$B$11:$C$565,2,0)</f>
        <v>SUELDOS Y SALARIOS PERMANENTES</v>
      </c>
      <c r="K250" s="97" t="str">
        <f t="shared" si="0"/>
        <v>Posgrado</v>
      </c>
      <c r="L250" s="97" t="s">
        <v>395</v>
      </c>
    </row>
    <row r="251" spans="3:12" x14ac:dyDescent="0.25">
      <c r="C251" s="170" t="s">
        <v>58</v>
      </c>
      <c r="D251" s="162"/>
      <c r="E251" s="153">
        <v>0</v>
      </c>
      <c r="F251" s="99">
        <f>IF(E250=0,"",(G250/E250)/12*E250)</f>
        <v>0</v>
      </c>
      <c r="G251" s="96">
        <f>F251</f>
        <v>0</v>
      </c>
      <c r="H251" s="163"/>
      <c r="I251" s="115" t="s">
        <v>516</v>
      </c>
      <c r="J251" s="115" t="str">
        <f>VLOOKUP(I251,Presupuesto!$B$11:$C$565,2,0)</f>
        <v>AGUINALDO Y DECIMO CUARTO MES</v>
      </c>
      <c r="K251" s="97" t="str">
        <f t="shared" si="0"/>
        <v>Posgrado</v>
      </c>
      <c r="L251" s="97" t="s">
        <v>395</v>
      </c>
    </row>
    <row r="252" spans="3:12" ht="15.75" thickBot="1" x14ac:dyDescent="0.3">
      <c r="C252" s="171" t="s">
        <v>59</v>
      </c>
      <c r="D252" s="162"/>
      <c r="E252" s="153">
        <v>0</v>
      </c>
      <c r="F252" s="116">
        <f>IF(E250&lt;6,"",((E250-6)/12)*(G250/E250))</f>
        <v>0</v>
      </c>
      <c r="G252" s="96">
        <f>F252</f>
        <v>0</v>
      </c>
      <c r="H252" s="163"/>
      <c r="I252" s="100" t="s">
        <v>519</v>
      </c>
      <c r="J252" s="100" t="str">
        <f>VLOOKUP(I252,Presupuesto!$B$11:$C$565,2,0)</f>
        <v>DECIMOCUARTO MES</v>
      </c>
      <c r="K252" s="97" t="str">
        <f t="shared" si="0"/>
        <v>Posgrado</v>
      </c>
      <c r="L252" s="97" t="s">
        <v>395</v>
      </c>
    </row>
    <row r="253" spans="3:12" ht="15.75" thickBot="1" x14ac:dyDescent="0.3">
      <c r="C253" s="136" t="s">
        <v>488</v>
      </c>
      <c r="D253" s="198"/>
      <c r="E253" s="151">
        <v>12</v>
      </c>
      <c r="F253" s="298">
        <f>HLOOKUP($C253,$BZ$2:$CM$3,2,0)</f>
        <v>18859.39</v>
      </c>
      <c r="G253" s="112">
        <f>D253*E253*F253</f>
        <v>0</v>
      </c>
      <c r="H253" s="165"/>
      <c r="I253" s="113" t="s">
        <v>496</v>
      </c>
      <c r="J253" s="113" t="str">
        <f>VLOOKUP(I253,Presupuesto!$B$11:$C$565,2,0)</f>
        <v>SUELDOS Y SALARIOS PERMANENTES</v>
      </c>
      <c r="K253" s="97" t="str">
        <f t="shared" si="0"/>
        <v>Posgrado</v>
      </c>
      <c r="L253" s="97" t="s">
        <v>395</v>
      </c>
    </row>
    <row r="254" spans="3:12" x14ac:dyDescent="0.25">
      <c r="C254" s="170" t="s">
        <v>58</v>
      </c>
      <c r="D254" s="162"/>
      <c r="E254" s="153">
        <v>0</v>
      </c>
      <c r="F254" s="99">
        <f>IF(E253=0,"",(G253/E253)/12*E253)</f>
        <v>0</v>
      </c>
      <c r="G254" s="96">
        <f>F254</f>
        <v>0</v>
      </c>
      <c r="H254" s="163"/>
      <c r="I254" s="115" t="s">
        <v>516</v>
      </c>
      <c r="J254" s="115" t="str">
        <f>VLOOKUP(I254,Presupuesto!$B$11:$C$565,2,0)</f>
        <v>AGUINALDO Y DECIMO CUARTO MES</v>
      </c>
      <c r="K254" s="97" t="str">
        <f t="shared" si="0"/>
        <v>Posgrado</v>
      </c>
      <c r="L254" s="97" t="s">
        <v>395</v>
      </c>
    </row>
    <row r="255" spans="3:12" ht="15.75" thickBot="1" x14ac:dyDescent="0.3">
      <c r="C255" s="171" t="s">
        <v>59</v>
      </c>
      <c r="D255" s="162"/>
      <c r="E255" s="153">
        <v>0</v>
      </c>
      <c r="F255" s="116">
        <f>IF(E253&lt;6,"",((E253-6)/12)*(G253/E253))</f>
        <v>0</v>
      </c>
      <c r="G255" s="96">
        <f>F255</f>
        <v>0</v>
      </c>
      <c r="H255" s="163"/>
      <c r="I255" s="100" t="s">
        <v>519</v>
      </c>
      <c r="J255" s="100" t="str">
        <f>VLOOKUP(I255,Presupuesto!$B$11:$C$565,2,0)</f>
        <v>DECIMOCUARTO MES</v>
      </c>
      <c r="K255" s="97" t="str">
        <f t="shared" si="0"/>
        <v>Posgrado</v>
      </c>
      <c r="L255" s="97" t="s">
        <v>395</v>
      </c>
    </row>
    <row r="256" spans="3:12" ht="15.75" thickBot="1" x14ac:dyDescent="0.3">
      <c r="C256" s="136" t="s">
        <v>489</v>
      </c>
      <c r="D256" s="198"/>
      <c r="E256" s="151">
        <v>12</v>
      </c>
      <c r="F256" s="298">
        <f>HLOOKUP($C256,$BZ$2:$CM$3,2,0)</f>
        <v>17866.8</v>
      </c>
      <c r="G256" s="112">
        <f>D256*E256*F256</f>
        <v>0</v>
      </c>
      <c r="H256" s="165"/>
      <c r="I256" s="113" t="s">
        <v>496</v>
      </c>
      <c r="J256" s="113" t="str">
        <f>VLOOKUP(I256,Presupuesto!$B$11:$C$565,2,0)</f>
        <v>SUELDOS Y SALARIOS PERMANENTES</v>
      </c>
      <c r="K256" s="97" t="str">
        <f t="shared" si="0"/>
        <v>Posgrado</v>
      </c>
      <c r="L256" s="97" t="s">
        <v>395</v>
      </c>
    </row>
    <row r="257" spans="3:12" x14ac:dyDescent="0.25">
      <c r="C257" s="170" t="s">
        <v>58</v>
      </c>
      <c r="D257" s="162"/>
      <c r="E257" s="153">
        <v>0</v>
      </c>
      <c r="F257" s="99">
        <f>IF(E256=0,"",(G256/E256)/12*E256)</f>
        <v>0</v>
      </c>
      <c r="G257" s="96">
        <f>F257</f>
        <v>0</v>
      </c>
      <c r="H257" s="163"/>
      <c r="I257" s="115" t="s">
        <v>516</v>
      </c>
      <c r="J257" s="115" t="str">
        <f>VLOOKUP(I257,Presupuesto!$B$11:$C$565,2,0)</f>
        <v>AGUINALDO Y DECIMO CUARTO MES</v>
      </c>
      <c r="K257" s="97" t="str">
        <f t="shared" si="0"/>
        <v>Posgrado</v>
      </c>
      <c r="L257" s="97" t="s">
        <v>395</v>
      </c>
    </row>
    <row r="258" spans="3:12" ht="15.75" thickBot="1" x14ac:dyDescent="0.3">
      <c r="C258" s="171" t="s">
        <v>59</v>
      </c>
      <c r="D258" s="162"/>
      <c r="E258" s="153">
        <v>0</v>
      </c>
      <c r="F258" s="116">
        <f>IF(E256&lt;6,"",((E256-6)/12)*(G256/E256))</f>
        <v>0</v>
      </c>
      <c r="G258" s="96">
        <f>F258</f>
        <v>0</v>
      </c>
      <c r="H258" s="163"/>
      <c r="I258" s="100" t="s">
        <v>519</v>
      </c>
      <c r="J258" s="100" t="str">
        <f>VLOOKUP(I258,Presupuesto!$B$11:$C$565,2,0)</f>
        <v>DECIMOCUARTO MES</v>
      </c>
      <c r="K258" s="97" t="str">
        <f t="shared" si="0"/>
        <v>Posgrado</v>
      </c>
      <c r="L258" s="97" t="s">
        <v>395</v>
      </c>
    </row>
    <row r="259" spans="3:12" ht="15.75" thickBot="1" x14ac:dyDescent="0.3">
      <c r="C259" s="136" t="s">
        <v>490</v>
      </c>
      <c r="D259" s="198"/>
      <c r="E259" s="151">
        <v>12</v>
      </c>
      <c r="F259" s="298">
        <f>HLOOKUP($C259,$BZ$2:$CM$3,2,0)</f>
        <v>13896.4</v>
      </c>
      <c r="G259" s="112">
        <f>D259*E259*F259</f>
        <v>0</v>
      </c>
      <c r="H259" s="165"/>
      <c r="I259" s="113" t="s">
        <v>496</v>
      </c>
      <c r="J259" s="113" t="str">
        <f>VLOOKUP(I259,Presupuesto!$B$11:$C$565,2,0)</f>
        <v>SUELDOS Y SALARIOS PERMANENTES</v>
      </c>
      <c r="K259" s="97" t="str">
        <f t="shared" si="0"/>
        <v>Posgrado</v>
      </c>
      <c r="L259" s="97" t="s">
        <v>395</v>
      </c>
    </row>
    <row r="260" spans="3:12" x14ac:dyDescent="0.25">
      <c r="C260" s="170" t="s">
        <v>58</v>
      </c>
      <c r="D260" s="162"/>
      <c r="E260" s="153">
        <v>0</v>
      </c>
      <c r="F260" s="99">
        <f>IF(E259=0,"",(G259/E259)/12*E259)</f>
        <v>0</v>
      </c>
      <c r="G260" s="96">
        <f>F260</f>
        <v>0</v>
      </c>
      <c r="H260" s="163"/>
      <c r="I260" s="115" t="s">
        <v>516</v>
      </c>
      <c r="J260" s="115" t="str">
        <f>VLOOKUP(I260,Presupuesto!$B$11:$C$565,2,0)</f>
        <v>AGUINALDO Y DECIMO CUARTO MES</v>
      </c>
      <c r="K260" s="97" t="str">
        <f t="shared" si="0"/>
        <v>Posgrado</v>
      </c>
      <c r="L260" s="97" t="s">
        <v>395</v>
      </c>
    </row>
    <row r="261" spans="3:12" ht="15.75" thickBot="1" x14ac:dyDescent="0.3">
      <c r="C261" s="171" t="s">
        <v>59</v>
      </c>
      <c r="D261" s="162"/>
      <c r="E261" s="153">
        <v>0</v>
      </c>
      <c r="F261" s="116">
        <f>IF(E259&lt;6,"",((E259-6)/12)*(G259/E259))</f>
        <v>0</v>
      </c>
      <c r="G261" s="96">
        <f>F261</f>
        <v>0</v>
      </c>
      <c r="H261" s="163"/>
      <c r="I261" s="100" t="s">
        <v>519</v>
      </c>
      <c r="J261" s="100" t="str">
        <f>VLOOKUP(I261,Presupuesto!$B$11:$C$565,2,0)</f>
        <v>DECIMOCUARTO MES</v>
      </c>
      <c r="K261" s="97" t="str">
        <f t="shared" si="0"/>
        <v>Posgrado</v>
      </c>
      <c r="L261" s="97" t="s">
        <v>395</v>
      </c>
    </row>
    <row r="262" spans="3:12" ht="15.75" thickBot="1" x14ac:dyDescent="0.3">
      <c r="C262" s="136" t="s">
        <v>491</v>
      </c>
      <c r="D262" s="198"/>
      <c r="E262" s="151">
        <v>12</v>
      </c>
      <c r="F262" s="298">
        <f>HLOOKUP($C262,$BZ$2:$CM$3,2,0)</f>
        <v>15004.09</v>
      </c>
      <c r="G262" s="112">
        <f>D262*E262*F262</f>
        <v>0</v>
      </c>
      <c r="H262" s="165"/>
      <c r="I262" s="113" t="s">
        <v>496</v>
      </c>
      <c r="J262" s="113" t="str">
        <f>VLOOKUP(I262,Presupuesto!$B$11:$C$565,2,0)</f>
        <v>SUELDOS Y SALARIOS PERMANENTES</v>
      </c>
      <c r="K262" s="97" t="str">
        <f t="shared" si="0"/>
        <v>Posgrado</v>
      </c>
      <c r="L262" s="97" t="s">
        <v>395</v>
      </c>
    </row>
    <row r="263" spans="3:12" x14ac:dyDescent="0.25">
      <c r="C263" s="170" t="s">
        <v>58</v>
      </c>
      <c r="D263" s="162"/>
      <c r="E263" s="153">
        <v>0</v>
      </c>
      <c r="F263" s="99">
        <f>IF(E262=0,"",(G262/E262)/12*E262)</f>
        <v>0</v>
      </c>
      <c r="G263" s="96">
        <f>F263</f>
        <v>0</v>
      </c>
      <c r="H263" s="163"/>
      <c r="I263" s="115" t="s">
        <v>516</v>
      </c>
      <c r="J263" s="115" t="str">
        <f>VLOOKUP(I263,Presupuesto!$B$11:$C$565,2,0)</f>
        <v>AGUINALDO Y DECIMO CUARTO MES</v>
      </c>
      <c r="K263" s="97" t="str">
        <f t="shared" si="0"/>
        <v>Posgrado</v>
      </c>
      <c r="L263" s="97" t="s">
        <v>395</v>
      </c>
    </row>
    <row r="264" spans="3:12" ht="15.75" thickBot="1" x14ac:dyDescent="0.3">
      <c r="C264" s="171" t="s">
        <v>59</v>
      </c>
      <c r="D264" s="162"/>
      <c r="E264" s="153">
        <v>0</v>
      </c>
      <c r="F264" s="116">
        <f>IF(E262&lt;6,"",((E262-6)/12)*(G262/E262))</f>
        <v>0</v>
      </c>
      <c r="G264" s="96">
        <f>F264</f>
        <v>0</v>
      </c>
      <c r="H264" s="163"/>
      <c r="I264" s="100" t="s">
        <v>519</v>
      </c>
      <c r="J264" s="100" t="str">
        <f>VLOOKUP(I264,Presupuesto!$B$11:$C$565,2,0)</f>
        <v>DECIMOCUARTO MES</v>
      </c>
      <c r="K264" s="97" t="str">
        <f t="shared" si="0"/>
        <v>Posgrado</v>
      </c>
      <c r="L264" s="97" t="s">
        <v>395</v>
      </c>
    </row>
    <row r="265" spans="3:12" ht="15.75" thickBot="1" x14ac:dyDescent="0.3">
      <c r="C265" s="136" t="s">
        <v>492</v>
      </c>
      <c r="D265" s="198"/>
      <c r="E265" s="151">
        <v>12</v>
      </c>
      <c r="F265" s="298">
        <f>HLOOKUP($C265,$BZ$2:$CM$3,2,0)</f>
        <v>13238.9</v>
      </c>
      <c r="G265" s="112">
        <f>D265*E265*F265</f>
        <v>0</v>
      </c>
      <c r="H265" s="165"/>
      <c r="I265" s="113" t="s">
        <v>496</v>
      </c>
      <c r="J265" s="113" t="str">
        <f>VLOOKUP(I265,Presupuesto!$B$11:$C$565,2,0)</f>
        <v>SUELDOS Y SALARIOS PERMANENTES</v>
      </c>
      <c r="K265" s="97" t="str">
        <f t="shared" si="0"/>
        <v>Posgrado</v>
      </c>
      <c r="L265" s="97" t="s">
        <v>395</v>
      </c>
    </row>
    <row r="266" spans="3:12" x14ac:dyDescent="0.25">
      <c r="C266" s="170" t="s">
        <v>58</v>
      </c>
      <c r="D266" s="162"/>
      <c r="E266" s="153">
        <v>0</v>
      </c>
      <c r="F266" s="99">
        <f>IF(E265=0,"",(G265/E265)/12*E265)</f>
        <v>0</v>
      </c>
      <c r="G266" s="96">
        <f>F266</f>
        <v>0</v>
      </c>
      <c r="H266" s="163"/>
      <c r="I266" s="115" t="s">
        <v>516</v>
      </c>
      <c r="J266" s="115" t="str">
        <f>VLOOKUP(I266,Presupuesto!$B$11:$C$565,2,0)</f>
        <v>AGUINALDO Y DECIMO CUARTO MES</v>
      </c>
      <c r="K266" s="97" t="str">
        <f t="shared" si="0"/>
        <v>Posgrado</v>
      </c>
      <c r="L266" s="97" t="s">
        <v>395</v>
      </c>
    </row>
    <row r="267" spans="3:12" ht="15.75" thickBot="1" x14ac:dyDescent="0.3">
      <c r="C267" s="171" t="s">
        <v>59</v>
      </c>
      <c r="D267" s="162"/>
      <c r="E267" s="153">
        <v>0</v>
      </c>
      <c r="F267" s="116">
        <f>IF(E265&lt;6,"",((E265-6)/12)*(G265/E265))</f>
        <v>0</v>
      </c>
      <c r="G267" s="96">
        <f>F267</f>
        <v>0</v>
      </c>
      <c r="H267" s="163"/>
      <c r="I267" s="100" t="s">
        <v>519</v>
      </c>
      <c r="J267" s="100" t="str">
        <f>VLOOKUP(I267,Presupuesto!$B$11:$C$565,2,0)</f>
        <v>DECIMOCUARTO MES</v>
      </c>
      <c r="K267" s="97" t="str">
        <f t="shared" si="0"/>
        <v>Posgrado</v>
      </c>
      <c r="L267" s="97" t="s">
        <v>395</v>
      </c>
    </row>
    <row r="268" spans="3:12" ht="15.75" thickBot="1" x14ac:dyDescent="0.3">
      <c r="C268" s="136" t="s">
        <v>493</v>
      </c>
      <c r="D268" s="198"/>
      <c r="E268" s="151">
        <v>12</v>
      </c>
      <c r="F268" s="298">
        <f>HLOOKUP($C268,$BZ$2:$CM$3,2,0)</f>
        <v>12356.31</v>
      </c>
      <c r="G268" s="112">
        <f>D268*E268*F268</f>
        <v>0</v>
      </c>
      <c r="H268" s="165"/>
      <c r="I268" s="113" t="s">
        <v>496</v>
      </c>
      <c r="J268" s="113" t="str">
        <f>VLOOKUP(I268,Presupuesto!$B$11:$C$565,2,0)</f>
        <v>SUELDOS Y SALARIOS PERMANENTES</v>
      </c>
      <c r="K268" s="97" t="str">
        <f t="shared" ref="K268:K285" si="1">$K$235</f>
        <v>Posgrado</v>
      </c>
      <c r="L268" s="97" t="s">
        <v>395</v>
      </c>
    </row>
    <row r="269" spans="3:12" x14ac:dyDescent="0.25">
      <c r="C269" s="170" t="s">
        <v>58</v>
      </c>
      <c r="D269" s="162"/>
      <c r="E269" s="153">
        <v>0</v>
      </c>
      <c r="F269" s="99">
        <f>IF(E268=0,"",(G268/E268)/12*E268)</f>
        <v>0</v>
      </c>
      <c r="G269" s="96">
        <f>F269</f>
        <v>0</v>
      </c>
      <c r="H269" s="163"/>
      <c r="I269" s="115" t="s">
        <v>516</v>
      </c>
      <c r="J269" s="115" t="str">
        <f>VLOOKUP(I269,Presupuesto!$B$11:$C$565,2,0)</f>
        <v>AGUINALDO Y DECIMO CUARTO MES</v>
      </c>
      <c r="K269" s="97" t="str">
        <f t="shared" si="1"/>
        <v>Posgrado</v>
      </c>
      <c r="L269" s="97" t="s">
        <v>395</v>
      </c>
    </row>
    <row r="270" spans="3:12" ht="15.75" thickBot="1" x14ac:dyDescent="0.3">
      <c r="C270" s="171" t="s">
        <v>59</v>
      </c>
      <c r="D270" s="162"/>
      <c r="E270" s="153">
        <v>0</v>
      </c>
      <c r="F270" s="116">
        <f>IF(E268&lt;6,"",((E268-6)/12)*(G268/E268))</f>
        <v>0</v>
      </c>
      <c r="G270" s="96">
        <f>F270</f>
        <v>0</v>
      </c>
      <c r="H270" s="163"/>
      <c r="I270" s="100" t="s">
        <v>519</v>
      </c>
      <c r="J270" s="100" t="str">
        <f>VLOOKUP(I270,Presupuesto!$B$11:$C$565,2,0)</f>
        <v>DECIMOCUARTO MES</v>
      </c>
      <c r="K270" s="97" t="str">
        <f t="shared" si="1"/>
        <v>Posgrado</v>
      </c>
      <c r="L270" s="97" t="s">
        <v>395</v>
      </c>
    </row>
    <row r="271" spans="3:12" ht="15.75" thickBot="1" x14ac:dyDescent="0.3">
      <c r="C271" s="136" t="s">
        <v>494</v>
      </c>
      <c r="D271" s="198"/>
      <c r="E271" s="151">
        <v>12</v>
      </c>
      <c r="F271" s="298">
        <f>HLOOKUP($C271,$BZ$2:$CM$3,2,0)</f>
        <v>463.22</v>
      </c>
      <c r="G271" s="112">
        <f>D271*E271*F271</f>
        <v>0</v>
      </c>
      <c r="H271" s="165"/>
      <c r="I271" s="113" t="s">
        <v>496</v>
      </c>
      <c r="J271" s="113" t="str">
        <f>VLOOKUP(I271,Presupuesto!$B$11:$C$565,2,0)</f>
        <v>SUELDOS Y SALARIOS PERMANENTES</v>
      </c>
      <c r="K271" s="97" t="str">
        <f t="shared" si="1"/>
        <v>Posgrado</v>
      </c>
      <c r="L271" s="97" t="s">
        <v>395</v>
      </c>
    </row>
    <row r="272" spans="3:12" x14ac:dyDescent="0.25">
      <c r="C272" s="170" t="s">
        <v>58</v>
      </c>
      <c r="D272" s="162"/>
      <c r="E272" s="153">
        <v>0</v>
      </c>
      <c r="F272" s="99">
        <f>IF(E271=0,"",(G271/E271)/12*E271)</f>
        <v>0</v>
      </c>
      <c r="G272" s="96">
        <f>F272</f>
        <v>0</v>
      </c>
      <c r="H272" s="163"/>
      <c r="I272" s="115" t="s">
        <v>516</v>
      </c>
      <c r="J272" s="115" t="str">
        <f>VLOOKUP(I272,Presupuesto!$B$11:$C$565,2,0)</f>
        <v>AGUINALDO Y DECIMO CUARTO MES</v>
      </c>
      <c r="K272" s="97" t="str">
        <f t="shared" si="1"/>
        <v>Posgrado</v>
      </c>
      <c r="L272" s="97" t="s">
        <v>395</v>
      </c>
    </row>
    <row r="273" spans="3:12" ht="15.75" thickBot="1" x14ac:dyDescent="0.3">
      <c r="C273" s="171" t="s">
        <v>59</v>
      </c>
      <c r="D273" s="162"/>
      <c r="E273" s="153">
        <v>0</v>
      </c>
      <c r="F273" s="116">
        <f>IF(E271&lt;6,"",((E271-6)/12)*(G271/E271))</f>
        <v>0</v>
      </c>
      <c r="G273" s="96">
        <f>F273</f>
        <v>0</v>
      </c>
      <c r="H273" s="163"/>
      <c r="I273" s="100" t="s">
        <v>519</v>
      </c>
      <c r="J273" s="100" t="str">
        <f>VLOOKUP(I273,Presupuesto!$B$11:$C$565,2,0)</f>
        <v>DECIMOCUARTO MES</v>
      </c>
      <c r="K273" s="97" t="str">
        <f t="shared" si="1"/>
        <v>Posgrado</v>
      </c>
      <c r="L273" s="97" t="s">
        <v>395</v>
      </c>
    </row>
    <row r="274" spans="3:12" ht="15.75" thickBot="1" x14ac:dyDescent="0.3">
      <c r="C274" s="136" t="s">
        <v>495</v>
      </c>
      <c r="D274" s="198"/>
      <c r="E274" s="151">
        <v>12</v>
      </c>
      <c r="F274" s="298">
        <f>HLOOKUP($C274,$BZ$2:$CM$3,2,0)</f>
        <v>2007.3</v>
      </c>
      <c r="G274" s="112">
        <f>D274*E274*F274</f>
        <v>0</v>
      </c>
      <c r="H274" s="165"/>
      <c r="I274" s="113" t="s">
        <v>496</v>
      </c>
      <c r="J274" s="113" t="str">
        <f>VLOOKUP(I274,Presupuesto!$B$11:$C$565,2,0)</f>
        <v>SUELDOS Y SALARIOS PERMANENTES</v>
      </c>
      <c r="K274" s="97" t="str">
        <f t="shared" si="1"/>
        <v>Posgrado</v>
      </c>
      <c r="L274" s="97" t="s">
        <v>395</v>
      </c>
    </row>
    <row r="275" spans="3:12" x14ac:dyDescent="0.25">
      <c r="C275" s="170" t="s">
        <v>58</v>
      </c>
      <c r="D275" s="162"/>
      <c r="E275" s="153">
        <v>0</v>
      </c>
      <c r="F275" s="99">
        <f>IF(E274=0,"",(G274/E274)/12*E274)</f>
        <v>0</v>
      </c>
      <c r="G275" s="96">
        <f>F275</f>
        <v>0</v>
      </c>
      <c r="H275" s="163"/>
      <c r="I275" s="115" t="s">
        <v>516</v>
      </c>
      <c r="J275" s="115" t="str">
        <f>VLOOKUP(I275,Presupuesto!$B$11:$C$565,2,0)</f>
        <v>AGUINALDO Y DECIMO CUARTO MES</v>
      </c>
      <c r="K275" s="97" t="str">
        <f t="shared" si="1"/>
        <v>Posgrado</v>
      </c>
      <c r="L275" s="97" t="s">
        <v>395</v>
      </c>
    </row>
    <row r="276" spans="3:12" ht="15.75" thickBot="1" x14ac:dyDescent="0.3">
      <c r="C276" s="171" t="s">
        <v>59</v>
      </c>
      <c r="D276" s="162"/>
      <c r="E276" s="153">
        <v>0</v>
      </c>
      <c r="F276" s="116">
        <f>IF(E274&lt;6,"",((E274-6)/12)*(G274/E274))</f>
        <v>0</v>
      </c>
      <c r="G276" s="96">
        <f>F276</f>
        <v>0</v>
      </c>
      <c r="H276" s="163"/>
      <c r="I276" s="100" t="s">
        <v>519</v>
      </c>
      <c r="J276" s="100" t="str">
        <f>VLOOKUP(I276,Presupuesto!$B$11:$C$565,2,0)</f>
        <v>DECIMOCUARTO MES</v>
      </c>
      <c r="K276" s="97" t="str">
        <f t="shared" si="1"/>
        <v>Posgrado</v>
      </c>
      <c r="L276" s="97" t="s">
        <v>395</v>
      </c>
    </row>
    <row r="277" spans="3:12" ht="15.75" thickBot="1" x14ac:dyDescent="0.3">
      <c r="C277" s="139" t="s">
        <v>83</v>
      </c>
      <c r="D277" s="198"/>
      <c r="E277" s="151">
        <v>12</v>
      </c>
      <c r="F277" s="138">
        <v>30000</v>
      </c>
      <c r="G277" s="112">
        <f>D277*E277*F277</f>
        <v>0</v>
      </c>
      <c r="H277" s="165"/>
      <c r="I277" s="113" t="s">
        <v>564</v>
      </c>
      <c r="J277" s="113" t="str">
        <f>VLOOKUP(I277,Presupuesto!$B$11:$C$565,2,0)</f>
        <v>CONTRATOS ESPECIALES</v>
      </c>
      <c r="K277" s="97" t="str">
        <f t="shared" si="1"/>
        <v>Posgrado</v>
      </c>
      <c r="L277" s="97" t="s">
        <v>395</v>
      </c>
    </row>
    <row r="278" spans="3:12" x14ac:dyDescent="0.25">
      <c r="C278" s="170" t="s">
        <v>58</v>
      </c>
      <c r="D278" s="162"/>
      <c r="E278" s="153">
        <v>0</v>
      </c>
      <c r="F278" s="116">
        <f>IF(E277=0,"",(G277/E277)/12*E277)</f>
        <v>0</v>
      </c>
      <c r="G278" s="96">
        <f>F278</f>
        <v>0</v>
      </c>
      <c r="H278" s="163"/>
      <c r="I278" s="100" t="s">
        <v>564</v>
      </c>
      <c r="J278" s="100" t="str">
        <f>VLOOKUP(I278,Presupuesto!$B$11:$C$565,2,0)</f>
        <v>CONTRATOS ESPECIALES</v>
      </c>
      <c r="K278" s="97" t="str">
        <f t="shared" si="1"/>
        <v>Posgrado</v>
      </c>
      <c r="L278" s="97" t="s">
        <v>394</v>
      </c>
    </row>
    <row r="279" spans="3:12" ht="15.75" thickBot="1" x14ac:dyDescent="0.3">
      <c r="C279" s="171" t="s">
        <v>59</v>
      </c>
      <c r="D279" s="162"/>
      <c r="E279" s="153">
        <v>0</v>
      </c>
      <c r="F279" s="99">
        <f>IF(E277&lt;6,"",((E277-6)/12)*(G277/E277))</f>
        <v>0</v>
      </c>
      <c r="G279" s="96">
        <f>F279</f>
        <v>0</v>
      </c>
      <c r="H279" s="163"/>
      <c r="I279" s="100" t="s">
        <v>564</v>
      </c>
      <c r="J279" s="100" t="str">
        <f>VLOOKUP(I279,Presupuesto!$B$11:$C$565,2,0)</f>
        <v>CONTRATOS ESPECIALES</v>
      </c>
      <c r="K279" s="97" t="str">
        <f t="shared" si="1"/>
        <v>Posgrado</v>
      </c>
      <c r="L279" s="97" t="s">
        <v>399</v>
      </c>
    </row>
    <row r="280" spans="3:12" ht="15.75" thickBot="1" x14ac:dyDescent="0.3">
      <c r="C280" s="139" t="s">
        <v>60</v>
      </c>
      <c r="D280" s="198"/>
      <c r="E280" s="151">
        <v>12</v>
      </c>
      <c r="F280" s="117">
        <v>30000</v>
      </c>
      <c r="G280" s="112">
        <f>D280*E280*F280</f>
        <v>0</v>
      </c>
      <c r="H280" s="165"/>
      <c r="I280" s="113" t="s">
        <v>705</v>
      </c>
      <c r="J280" s="113" t="str">
        <f>VLOOKUP(I280,Presupuesto!$B$11:$C$565,2,0)</f>
        <v>OTROS SERVICIOS TECNICOS Y PROFESIONALES</v>
      </c>
      <c r="K280" s="97" t="str">
        <f t="shared" si="1"/>
        <v>Posgrado</v>
      </c>
      <c r="L280" s="97" t="s">
        <v>394</v>
      </c>
    </row>
    <row r="281" spans="3:12" x14ac:dyDescent="0.25">
      <c r="C281" s="170" t="s">
        <v>58</v>
      </c>
      <c r="D281" s="162"/>
      <c r="E281" s="153">
        <v>0</v>
      </c>
      <c r="F281" s="99">
        <v>0</v>
      </c>
      <c r="G281" s="96">
        <f>F281</f>
        <v>0</v>
      </c>
      <c r="H281" s="163"/>
      <c r="I281" s="100" t="s">
        <v>705</v>
      </c>
      <c r="J281" s="100" t="str">
        <f>VLOOKUP(I281,Presupuesto!$B$11:$C$565,2,0)</f>
        <v>OTROS SERVICIOS TECNICOS Y PROFESIONALES</v>
      </c>
      <c r="K281" s="97" t="str">
        <f t="shared" si="1"/>
        <v>Posgrado</v>
      </c>
      <c r="L281" s="97" t="s">
        <v>394</v>
      </c>
    </row>
    <row r="282" spans="3:12" ht="15.75" thickBot="1" x14ac:dyDescent="0.3">
      <c r="C282" s="171" t="s">
        <v>59</v>
      </c>
      <c r="D282" s="162"/>
      <c r="E282" s="153">
        <v>0</v>
      </c>
      <c r="F282" s="99">
        <v>0</v>
      </c>
      <c r="G282" s="96">
        <f>F282</f>
        <v>0</v>
      </c>
      <c r="H282" s="163"/>
      <c r="I282" s="100" t="s">
        <v>705</v>
      </c>
      <c r="J282" s="100" t="str">
        <f>VLOOKUP(I282,Presupuesto!$B$11:$C$565,2,0)</f>
        <v>OTROS SERVICIOS TECNICOS Y PROFESIONALES</v>
      </c>
      <c r="K282" s="97" t="str">
        <f t="shared" si="1"/>
        <v>Posgrado</v>
      </c>
      <c r="L282" s="97" t="s">
        <v>394</v>
      </c>
    </row>
    <row r="283" spans="3:12" ht="15.75" thickBot="1" x14ac:dyDescent="0.3">
      <c r="C283" s="139" t="s">
        <v>61</v>
      </c>
      <c r="D283" s="198"/>
      <c r="E283" s="151">
        <v>12</v>
      </c>
      <c r="F283" s="117">
        <v>30000</v>
      </c>
      <c r="G283" s="112">
        <f>D283*E283*F283</f>
        <v>0</v>
      </c>
      <c r="H283" s="165"/>
      <c r="I283" s="113" t="s">
        <v>496</v>
      </c>
      <c r="J283" s="113" t="str">
        <f>VLOOKUP(I283,Presupuesto!$B$11:$C$565,2,0)</f>
        <v>SUELDOS Y SALARIOS PERMANENTES</v>
      </c>
      <c r="K283" s="97" t="str">
        <f t="shared" si="1"/>
        <v>Posgrado</v>
      </c>
      <c r="L283" s="97" t="s">
        <v>394</v>
      </c>
    </row>
    <row r="284" spans="3:12" x14ac:dyDescent="0.25">
      <c r="C284" s="170" t="s">
        <v>58</v>
      </c>
      <c r="D284" s="168"/>
      <c r="E284" s="130">
        <v>0</v>
      </c>
      <c r="F284" s="118">
        <f>IF(E283=0,"",(G283/E283)/12*E283)</f>
        <v>0</v>
      </c>
      <c r="G284" s="119">
        <f>F284</f>
        <v>0</v>
      </c>
      <c r="H284" s="163"/>
      <c r="I284" s="100" t="s">
        <v>516</v>
      </c>
      <c r="J284" s="100" t="str">
        <f>VLOOKUP(I284,Presupuesto!$B$11:$C$565,2,0)</f>
        <v>AGUINALDO Y DECIMO CUARTO MES</v>
      </c>
      <c r="K284" s="97" t="str">
        <f t="shared" si="1"/>
        <v>Posgrado</v>
      </c>
      <c r="L284" s="97" t="s">
        <v>394</v>
      </c>
    </row>
    <row r="285" spans="3:12" ht="15.75" thickBot="1" x14ac:dyDescent="0.3">
      <c r="C285" s="172" t="s">
        <v>59</v>
      </c>
      <c r="D285" s="161"/>
      <c r="E285" s="131">
        <v>0</v>
      </c>
      <c r="F285" s="104">
        <f>IF(E283&lt;6,"",((E283-6)/12)*(G283/E283))</f>
        <v>0</v>
      </c>
      <c r="G285" s="104">
        <f>F285</f>
        <v>0</v>
      </c>
      <c r="H285" s="161"/>
      <c r="I285" s="105" t="s">
        <v>519</v>
      </c>
      <c r="J285" s="123" t="str">
        <f>VLOOKUP(I285,Presupuesto!$B$11:$C$565,2,0)</f>
        <v>DECIMOCUARTO MES</v>
      </c>
      <c r="K285" s="105" t="str">
        <f t="shared" si="1"/>
        <v>Posgrado</v>
      </c>
      <c r="L285" s="123" t="s">
        <v>394</v>
      </c>
    </row>
    <row r="287" spans="3:12" ht="15.75" thickBot="1" x14ac:dyDescent="0.3">
      <c r="K287" s="152"/>
    </row>
    <row r="288" spans="3:12" ht="15.75" thickBot="1" x14ac:dyDescent="0.3">
      <c r="C288" s="69" t="s">
        <v>43</v>
      </c>
      <c r="D288" s="30">
        <f>SUM(G295:G345)</f>
        <v>0</v>
      </c>
      <c r="E288" s="92"/>
      <c r="F288" s="92"/>
      <c r="G288" s="92"/>
      <c r="H288" s="75"/>
      <c r="I288" s="75"/>
      <c r="J288" s="75"/>
      <c r="K288" s="152"/>
    </row>
    <row r="289" spans="3:12" x14ac:dyDescent="0.25">
      <c r="D289" s="31"/>
      <c r="E289" s="92"/>
      <c r="F289" s="92"/>
      <c r="G289" s="92"/>
      <c r="H289" s="75"/>
      <c r="I289" s="75"/>
      <c r="J289" s="75"/>
      <c r="K289" s="152"/>
    </row>
    <row r="290" spans="3:12" x14ac:dyDescent="0.25">
      <c r="D290" s="31"/>
      <c r="E290" s="92"/>
      <c r="F290" s="92"/>
      <c r="G290" s="92"/>
      <c r="H290" s="75"/>
      <c r="I290" s="75"/>
      <c r="J290" s="75"/>
      <c r="K290" s="152"/>
    </row>
    <row r="291" spans="3:12" ht="15.75" x14ac:dyDescent="0.25">
      <c r="C291" s="201" t="s">
        <v>392</v>
      </c>
      <c r="D291" s="350"/>
      <c r="E291" s="92"/>
      <c r="F291" s="92"/>
      <c r="G291" s="92"/>
      <c r="H291" s="75"/>
      <c r="I291" s="75"/>
      <c r="J291" s="75"/>
      <c r="K291" s="152"/>
    </row>
    <row r="292" spans="3:12" ht="18.75" x14ac:dyDescent="0.25">
      <c r="C292" s="207" t="e">
        <f>IFERROR(VLOOKUP(D291,'1. Desarrollo e Innov. Curricu.'!$E:$F,2,FALSE),IFERROR(VLOOKUP(D291,'2. Investigación Científica'!$E:$F,2,FALSE),IFERROR(VLOOKUP(D291,'3. Vinculación Univ. Sociedad'!$E:$F,2,FALSE),IFERROR(VLOOKUP(D291,'4. Docencia y Profesorado Univ.'!$E:$F,2,FALSE),IFERROR(VLOOKUP(D291,'5. Estudiantes y Graduados'!$E:$F,2,FALSE),IFERROR(VLOOKUP(D291,'11. Gestion Administrativa'!$E:$F,2,FALSE),IFERROR(VLOOKUP(D291,'13. Gestión Académica'!$E:$F,2,FALSE),IFERROR(VLOOKUP(D291,'8. Asegura. de la Calid. y M'!$E:$F,2,FALSE),IFERROR(VLOOKUP(D291,'6. Gestión del Conocimiento'!$E:$F,2,FALSE),IFERROR(VLOOKUP(D291,'15. Gobernabilidad y Proceso...'!$E:$F,2,FALSE),IFERROR(VLOOKUP(D291,'12. Gestión del Talento Humano'!$E:$F,2,FALSE),IFERROR(VLOOKUP(D291,'14. Internacional... de la E.S.'!$E:$F,2,FALSE),IFERROR(VLOOKUP(D291,'10. Posgrado'!$E:$F,2,FALSE),IFERROR(VLOOKUP(D291,'17. Gestión TIC'!$E:$F,2,FALSE),IFERROR(VLOOKUP(D291,'16. Desa. del Sistema Educ.Sup.'!$E:$F,2,FALSE),IFERROR(VLOOKUP(D291,'9. Cultura de Inno. Insti...'!$E:$F,2,FALSE),VLOOKUP(D291,'7. Lo Esencial de la Reforma U.'!$E:$F,2,0)))))))))))))))))</f>
        <v>#N/A</v>
      </c>
      <c r="D292" s="31"/>
      <c r="E292" s="92"/>
      <c r="F292" s="92"/>
      <c r="G292" s="92"/>
      <c r="H292" s="75"/>
      <c r="I292" s="75"/>
      <c r="J292" s="75"/>
      <c r="K292" s="152"/>
    </row>
    <row r="293" spans="3:12" ht="15.75" thickBot="1" x14ac:dyDescent="0.3">
      <c r="C293" s="176"/>
      <c r="D293" s="31"/>
      <c r="E293" s="92"/>
      <c r="F293" s="92"/>
      <c r="G293" s="92"/>
      <c r="H293" s="75"/>
      <c r="I293" s="75"/>
      <c r="J293" s="75"/>
      <c r="K293" s="152"/>
    </row>
    <row r="294" spans="3:12" ht="30.75" thickBot="1" x14ac:dyDescent="0.3">
      <c r="C294" s="133" t="s">
        <v>44</v>
      </c>
      <c r="D294" s="137" t="s">
        <v>55</v>
      </c>
      <c r="E294" s="169" t="s">
        <v>56</v>
      </c>
      <c r="F294" s="137" t="s">
        <v>57</v>
      </c>
      <c r="G294" s="134" t="s">
        <v>27</v>
      </c>
      <c r="H294" s="132" t="s">
        <v>131</v>
      </c>
      <c r="I294" s="135" t="s">
        <v>46</v>
      </c>
      <c r="J294" s="135" t="s">
        <v>132</v>
      </c>
      <c r="K294" s="135" t="s">
        <v>410</v>
      </c>
      <c r="L294" s="135" t="s">
        <v>411</v>
      </c>
    </row>
    <row r="295" spans="3:12" ht="15.75" thickBot="1" x14ac:dyDescent="0.3">
      <c r="C295" s="136" t="s">
        <v>482</v>
      </c>
      <c r="D295" s="198"/>
      <c r="E295" s="151">
        <v>12</v>
      </c>
      <c r="F295" s="298">
        <f>HLOOKUP($C295,$BZ$2:$CM$3,2,0)</f>
        <v>43674.39</v>
      </c>
      <c r="G295" s="112">
        <f>D295*E295*F295</f>
        <v>0</v>
      </c>
      <c r="H295" s="165"/>
      <c r="I295" s="113" t="s">
        <v>496</v>
      </c>
      <c r="J295" s="113" t="str">
        <f>VLOOKUP(I295,Presupuesto!$B$11:$C$565,2,0)</f>
        <v>SUELDOS Y SALARIOS PERMANENTES</v>
      </c>
      <c r="K295" s="215" t="s">
        <v>1454</v>
      </c>
      <c r="L295" s="97" t="s">
        <v>394</v>
      </c>
    </row>
    <row r="296" spans="3:12" x14ac:dyDescent="0.25">
      <c r="C296" s="170" t="s">
        <v>58</v>
      </c>
      <c r="D296" s="162"/>
      <c r="E296" s="153">
        <v>0</v>
      </c>
      <c r="F296" s="99">
        <f>IF(E295=0,"",(G295/E295)/12*E295)</f>
        <v>0</v>
      </c>
      <c r="G296" s="96">
        <f>F296</f>
        <v>0</v>
      </c>
      <c r="H296" s="163"/>
      <c r="I296" s="115" t="s">
        <v>516</v>
      </c>
      <c r="J296" s="115" t="str">
        <f>VLOOKUP(I296,Presupuesto!$B$11:$C$565,2,0)</f>
        <v>AGUINALDO Y DECIMO CUARTO MES</v>
      </c>
      <c r="K296" s="97" t="str">
        <f t="shared" ref="K296:K327" si="2">$K$295</f>
        <v>Posgrado</v>
      </c>
      <c r="L296" s="97" t="s">
        <v>412</v>
      </c>
    </row>
    <row r="297" spans="3:12" ht="15.75" thickBot="1" x14ac:dyDescent="0.3">
      <c r="C297" s="171" t="s">
        <v>59</v>
      </c>
      <c r="D297" s="162"/>
      <c r="E297" s="153">
        <v>0</v>
      </c>
      <c r="F297" s="116">
        <f>IF(E295&lt;6,"",((E295-6)/12)*(G295/E295))</f>
        <v>0</v>
      </c>
      <c r="G297" s="96">
        <f>F297</f>
        <v>0</v>
      </c>
      <c r="H297" s="163"/>
      <c r="I297" s="100" t="s">
        <v>519</v>
      </c>
      <c r="J297" s="100" t="str">
        <f>VLOOKUP(I297,Presupuesto!$B$11:$C$565,2,0)</f>
        <v>DECIMOCUARTO MES</v>
      </c>
      <c r="K297" s="97" t="str">
        <f t="shared" si="2"/>
        <v>Posgrado</v>
      </c>
      <c r="L297" s="97" t="s">
        <v>395</v>
      </c>
    </row>
    <row r="298" spans="3:12" ht="15.75" thickBot="1" x14ac:dyDescent="0.3">
      <c r="C298" s="136" t="s">
        <v>483</v>
      </c>
      <c r="D298" s="198"/>
      <c r="E298" s="151">
        <v>12</v>
      </c>
      <c r="F298" s="298">
        <f>HLOOKUP($C298,$BZ$2:$CM$3,2,0)</f>
        <v>39703.99</v>
      </c>
      <c r="G298" s="112">
        <f>D298*E298*F298</f>
        <v>0</v>
      </c>
      <c r="H298" s="165"/>
      <c r="I298" s="113" t="s">
        <v>496</v>
      </c>
      <c r="J298" s="113" t="str">
        <f>VLOOKUP(I298,Presupuesto!$B$11:$C$565,2,0)</f>
        <v>SUELDOS Y SALARIOS PERMANENTES</v>
      </c>
      <c r="K298" s="97" t="str">
        <f t="shared" si="2"/>
        <v>Posgrado</v>
      </c>
      <c r="L298" s="97" t="s">
        <v>395</v>
      </c>
    </row>
    <row r="299" spans="3:12" x14ac:dyDescent="0.25">
      <c r="C299" s="170" t="s">
        <v>58</v>
      </c>
      <c r="D299" s="162"/>
      <c r="E299" s="153">
        <v>0</v>
      </c>
      <c r="F299" s="99">
        <f>IF(E298=0,"",(G298/E298)/12*E298)</f>
        <v>0</v>
      </c>
      <c r="G299" s="96">
        <f>F299</f>
        <v>0</v>
      </c>
      <c r="H299" s="163"/>
      <c r="I299" s="115" t="s">
        <v>516</v>
      </c>
      <c r="J299" s="115" t="str">
        <f>VLOOKUP(I299,Presupuesto!$B$11:$C$565,2,0)</f>
        <v>AGUINALDO Y DECIMO CUARTO MES</v>
      </c>
      <c r="K299" s="97" t="str">
        <f t="shared" si="2"/>
        <v>Posgrado</v>
      </c>
      <c r="L299" s="97" t="s">
        <v>395</v>
      </c>
    </row>
    <row r="300" spans="3:12" ht="15.75" thickBot="1" x14ac:dyDescent="0.3">
      <c r="C300" s="171" t="s">
        <v>59</v>
      </c>
      <c r="D300" s="162"/>
      <c r="E300" s="153">
        <v>0</v>
      </c>
      <c r="F300" s="116">
        <f>IF(E298&lt;6,"",((E298-6)/12)*(G298/E298))</f>
        <v>0</v>
      </c>
      <c r="G300" s="96">
        <f>F300</f>
        <v>0</v>
      </c>
      <c r="H300" s="163"/>
      <c r="I300" s="100" t="s">
        <v>519</v>
      </c>
      <c r="J300" s="100" t="str">
        <f>VLOOKUP(I300,Presupuesto!$B$11:$C$565,2,0)</f>
        <v>DECIMOCUARTO MES</v>
      </c>
      <c r="K300" s="97" t="str">
        <f t="shared" si="2"/>
        <v>Posgrado</v>
      </c>
      <c r="L300" s="97" t="s">
        <v>395</v>
      </c>
    </row>
    <row r="301" spans="3:12" ht="15.75" thickBot="1" x14ac:dyDescent="0.3">
      <c r="C301" s="136" t="s">
        <v>484</v>
      </c>
      <c r="D301" s="198"/>
      <c r="E301" s="151">
        <v>12</v>
      </c>
      <c r="F301" s="298">
        <f>HLOOKUP($C301,$BZ$2:$CM$3,2,0)</f>
        <v>35733.589999999997</v>
      </c>
      <c r="G301" s="112">
        <f>D301*E301*F301</f>
        <v>0</v>
      </c>
      <c r="H301" s="165"/>
      <c r="I301" s="113" t="s">
        <v>496</v>
      </c>
      <c r="J301" s="113" t="str">
        <f>VLOOKUP(I301,Presupuesto!$B$11:$C$565,2,0)</f>
        <v>SUELDOS Y SALARIOS PERMANENTES</v>
      </c>
      <c r="K301" s="97" t="str">
        <f t="shared" si="2"/>
        <v>Posgrado</v>
      </c>
      <c r="L301" s="97" t="s">
        <v>395</v>
      </c>
    </row>
    <row r="302" spans="3:12" x14ac:dyDescent="0.25">
      <c r="C302" s="170" t="s">
        <v>58</v>
      </c>
      <c r="D302" s="162"/>
      <c r="E302" s="153">
        <v>0</v>
      </c>
      <c r="F302" s="99">
        <f>IF(E301=0,"",(G301/E301)/12*E301)</f>
        <v>0</v>
      </c>
      <c r="G302" s="96">
        <f>F302</f>
        <v>0</v>
      </c>
      <c r="H302" s="163"/>
      <c r="I302" s="115" t="s">
        <v>516</v>
      </c>
      <c r="J302" s="115" t="str">
        <f>VLOOKUP(I302,Presupuesto!$B$11:$C$565,2,0)</f>
        <v>AGUINALDO Y DECIMO CUARTO MES</v>
      </c>
      <c r="K302" s="97" t="str">
        <f t="shared" si="2"/>
        <v>Posgrado</v>
      </c>
      <c r="L302" s="97" t="s">
        <v>395</v>
      </c>
    </row>
    <row r="303" spans="3:12" ht="15.75" thickBot="1" x14ac:dyDescent="0.3">
      <c r="C303" s="171" t="s">
        <v>59</v>
      </c>
      <c r="D303" s="162"/>
      <c r="E303" s="153">
        <v>0</v>
      </c>
      <c r="F303" s="116">
        <f>IF(E301&lt;6,"",((E301-6)/12)*(G301/E301))</f>
        <v>0</v>
      </c>
      <c r="G303" s="96">
        <f>F303</f>
        <v>0</v>
      </c>
      <c r="H303" s="163"/>
      <c r="I303" s="100" t="s">
        <v>519</v>
      </c>
      <c r="J303" s="100" t="str">
        <f>VLOOKUP(I303,Presupuesto!$B$11:$C$565,2,0)</f>
        <v>DECIMOCUARTO MES</v>
      </c>
      <c r="K303" s="97" t="str">
        <f t="shared" si="2"/>
        <v>Posgrado</v>
      </c>
      <c r="L303" s="97" t="s">
        <v>395</v>
      </c>
    </row>
    <row r="304" spans="3:12" ht="15.75" thickBot="1" x14ac:dyDescent="0.3">
      <c r="C304" s="136" t="s">
        <v>485</v>
      </c>
      <c r="D304" s="198"/>
      <c r="E304" s="151">
        <v>12</v>
      </c>
      <c r="F304" s="298">
        <f>HLOOKUP($C304,$BZ$2:$CM$3,2,0)</f>
        <v>31763.19</v>
      </c>
      <c r="G304" s="112">
        <f>D304*E304*F304</f>
        <v>0</v>
      </c>
      <c r="H304" s="165"/>
      <c r="I304" s="113" t="s">
        <v>496</v>
      </c>
      <c r="J304" s="113" t="str">
        <f>VLOOKUP(I304,Presupuesto!$B$11:$C$565,2,0)</f>
        <v>SUELDOS Y SALARIOS PERMANENTES</v>
      </c>
      <c r="K304" s="97" t="str">
        <f t="shared" si="2"/>
        <v>Posgrado</v>
      </c>
      <c r="L304" s="97" t="s">
        <v>395</v>
      </c>
    </row>
    <row r="305" spans="3:12" x14ac:dyDescent="0.25">
      <c r="C305" s="170" t="s">
        <v>58</v>
      </c>
      <c r="D305" s="162"/>
      <c r="E305" s="153">
        <v>0</v>
      </c>
      <c r="F305" s="99">
        <f>IF(E304=0,"",(G304/E304)/12*E304)</f>
        <v>0</v>
      </c>
      <c r="G305" s="96">
        <f>F305</f>
        <v>0</v>
      </c>
      <c r="H305" s="163"/>
      <c r="I305" s="115" t="s">
        <v>516</v>
      </c>
      <c r="J305" s="115" t="str">
        <f>VLOOKUP(I305,Presupuesto!$B$11:$C$565,2,0)</f>
        <v>AGUINALDO Y DECIMO CUARTO MES</v>
      </c>
      <c r="K305" s="97" t="str">
        <f t="shared" si="2"/>
        <v>Posgrado</v>
      </c>
      <c r="L305" s="97" t="s">
        <v>395</v>
      </c>
    </row>
    <row r="306" spans="3:12" ht="15.75" thickBot="1" x14ac:dyDescent="0.3">
      <c r="C306" s="171" t="s">
        <v>59</v>
      </c>
      <c r="D306" s="162"/>
      <c r="E306" s="153">
        <v>0</v>
      </c>
      <c r="F306" s="116">
        <f>IF(E304&lt;6,"",((E304-6)/12)*(G304/E304))</f>
        <v>0</v>
      </c>
      <c r="G306" s="96">
        <f>F306</f>
        <v>0</v>
      </c>
      <c r="H306" s="163"/>
      <c r="I306" s="100" t="s">
        <v>519</v>
      </c>
      <c r="J306" s="100" t="str">
        <f>VLOOKUP(I306,Presupuesto!$B$11:$C$565,2,0)</f>
        <v>DECIMOCUARTO MES</v>
      </c>
      <c r="K306" s="97" t="str">
        <f t="shared" si="2"/>
        <v>Posgrado</v>
      </c>
      <c r="L306" s="97" t="s">
        <v>395</v>
      </c>
    </row>
    <row r="307" spans="3:12" ht="15.75" thickBot="1" x14ac:dyDescent="0.3">
      <c r="C307" s="136" t="s">
        <v>486</v>
      </c>
      <c r="D307" s="198"/>
      <c r="E307" s="151">
        <v>12</v>
      </c>
      <c r="F307" s="298">
        <f>HLOOKUP($C307,$BZ$2:$CM$3,2,0)</f>
        <v>29777.99</v>
      </c>
      <c r="G307" s="112">
        <f>D307*E307*F307</f>
        <v>0</v>
      </c>
      <c r="H307" s="165"/>
      <c r="I307" s="113" t="s">
        <v>496</v>
      </c>
      <c r="J307" s="113" t="str">
        <f>VLOOKUP(I307,Presupuesto!$B$11:$C$565,2,0)</f>
        <v>SUELDOS Y SALARIOS PERMANENTES</v>
      </c>
      <c r="K307" s="97" t="str">
        <f t="shared" si="2"/>
        <v>Posgrado</v>
      </c>
      <c r="L307" s="97" t="s">
        <v>395</v>
      </c>
    </row>
    <row r="308" spans="3:12" x14ac:dyDescent="0.25">
      <c r="C308" s="170" t="s">
        <v>58</v>
      </c>
      <c r="D308" s="162"/>
      <c r="E308" s="153">
        <v>0</v>
      </c>
      <c r="F308" s="99">
        <f>IF(E307=0,"",(G307/E307)/12*E307)</f>
        <v>0</v>
      </c>
      <c r="G308" s="96">
        <f>F308</f>
        <v>0</v>
      </c>
      <c r="H308" s="163"/>
      <c r="I308" s="115" t="s">
        <v>516</v>
      </c>
      <c r="J308" s="115" t="str">
        <f>VLOOKUP(I308,Presupuesto!$B$11:$C$565,2,0)</f>
        <v>AGUINALDO Y DECIMO CUARTO MES</v>
      </c>
      <c r="K308" s="97" t="str">
        <f t="shared" si="2"/>
        <v>Posgrado</v>
      </c>
      <c r="L308" s="97" t="s">
        <v>395</v>
      </c>
    </row>
    <row r="309" spans="3:12" ht="15.75" thickBot="1" x14ac:dyDescent="0.3">
      <c r="C309" s="171" t="s">
        <v>59</v>
      </c>
      <c r="D309" s="162"/>
      <c r="E309" s="153">
        <v>0</v>
      </c>
      <c r="F309" s="116">
        <f>IF(E307&lt;6,"",((E307-6)/12)*(G307/E307))</f>
        <v>0</v>
      </c>
      <c r="G309" s="96">
        <f>F309</f>
        <v>0</v>
      </c>
      <c r="H309" s="163"/>
      <c r="I309" s="100" t="s">
        <v>519</v>
      </c>
      <c r="J309" s="100" t="str">
        <f>VLOOKUP(I309,Presupuesto!$B$11:$C$565,2,0)</f>
        <v>DECIMOCUARTO MES</v>
      </c>
      <c r="K309" s="97" t="str">
        <f t="shared" si="2"/>
        <v>Posgrado</v>
      </c>
      <c r="L309" s="97" t="s">
        <v>395</v>
      </c>
    </row>
    <row r="310" spans="3:12" ht="15.75" thickBot="1" x14ac:dyDescent="0.3">
      <c r="C310" s="136" t="s">
        <v>487</v>
      </c>
      <c r="D310" s="198"/>
      <c r="E310" s="151">
        <v>12</v>
      </c>
      <c r="F310" s="298">
        <f>HLOOKUP($C310,$BZ$2:$CM$3,2,0)</f>
        <v>27792.79</v>
      </c>
      <c r="G310" s="112">
        <f>D310*E310*F310</f>
        <v>0</v>
      </c>
      <c r="H310" s="165"/>
      <c r="I310" s="113" t="s">
        <v>496</v>
      </c>
      <c r="J310" s="113" t="str">
        <f>VLOOKUP(I310,Presupuesto!$B$11:$C$565,2,0)</f>
        <v>SUELDOS Y SALARIOS PERMANENTES</v>
      </c>
      <c r="K310" s="97" t="str">
        <f t="shared" si="2"/>
        <v>Posgrado</v>
      </c>
      <c r="L310" s="97" t="s">
        <v>395</v>
      </c>
    </row>
    <row r="311" spans="3:12" x14ac:dyDescent="0.25">
      <c r="C311" s="170" t="s">
        <v>58</v>
      </c>
      <c r="D311" s="162"/>
      <c r="E311" s="153">
        <v>0</v>
      </c>
      <c r="F311" s="99">
        <f>IF(E310=0,"",(G310/E310)/12*E310)</f>
        <v>0</v>
      </c>
      <c r="G311" s="96">
        <f>F311</f>
        <v>0</v>
      </c>
      <c r="H311" s="163"/>
      <c r="I311" s="115" t="s">
        <v>516</v>
      </c>
      <c r="J311" s="115" t="str">
        <f>VLOOKUP(I311,Presupuesto!$B$11:$C$565,2,0)</f>
        <v>AGUINALDO Y DECIMO CUARTO MES</v>
      </c>
      <c r="K311" s="97" t="str">
        <f t="shared" si="2"/>
        <v>Posgrado</v>
      </c>
      <c r="L311" s="97" t="s">
        <v>395</v>
      </c>
    </row>
    <row r="312" spans="3:12" ht="15.75" thickBot="1" x14ac:dyDescent="0.3">
      <c r="C312" s="171" t="s">
        <v>59</v>
      </c>
      <c r="D312" s="162"/>
      <c r="E312" s="153">
        <v>0</v>
      </c>
      <c r="F312" s="116">
        <f>IF(E310&lt;6,"",((E310-6)/12)*(G310/E310))</f>
        <v>0</v>
      </c>
      <c r="G312" s="96">
        <f>F312</f>
        <v>0</v>
      </c>
      <c r="H312" s="163"/>
      <c r="I312" s="100" t="s">
        <v>519</v>
      </c>
      <c r="J312" s="100" t="str">
        <f>VLOOKUP(I312,Presupuesto!$B$11:$C$565,2,0)</f>
        <v>DECIMOCUARTO MES</v>
      </c>
      <c r="K312" s="97" t="str">
        <f t="shared" si="2"/>
        <v>Posgrado</v>
      </c>
      <c r="L312" s="97" t="s">
        <v>395</v>
      </c>
    </row>
    <row r="313" spans="3:12" ht="15.75" thickBot="1" x14ac:dyDescent="0.3">
      <c r="C313" s="136" t="s">
        <v>488</v>
      </c>
      <c r="D313" s="198"/>
      <c r="E313" s="151">
        <v>12</v>
      </c>
      <c r="F313" s="298">
        <f>HLOOKUP($C313,$BZ$2:$CM$3,2,0)</f>
        <v>18859.39</v>
      </c>
      <c r="G313" s="112">
        <f>D313*E313*F313</f>
        <v>0</v>
      </c>
      <c r="H313" s="165"/>
      <c r="I313" s="113" t="s">
        <v>496</v>
      </c>
      <c r="J313" s="113" t="str">
        <f>VLOOKUP(I313,Presupuesto!$B$11:$C$565,2,0)</f>
        <v>SUELDOS Y SALARIOS PERMANENTES</v>
      </c>
      <c r="K313" s="97" t="str">
        <f t="shared" si="2"/>
        <v>Posgrado</v>
      </c>
      <c r="L313" s="97" t="s">
        <v>395</v>
      </c>
    </row>
    <row r="314" spans="3:12" x14ac:dyDescent="0.25">
      <c r="C314" s="170" t="s">
        <v>58</v>
      </c>
      <c r="D314" s="162"/>
      <c r="E314" s="153">
        <v>0</v>
      </c>
      <c r="F314" s="99">
        <f>IF(E313=0,"",(G313/E313)/12*E313)</f>
        <v>0</v>
      </c>
      <c r="G314" s="96">
        <f>F314</f>
        <v>0</v>
      </c>
      <c r="H314" s="163"/>
      <c r="I314" s="115" t="s">
        <v>516</v>
      </c>
      <c r="J314" s="115" t="str">
        <f>VLOOKUP(I314,Presupuesto!$B$11:$C$565,2,0)</f>
        <v>AGUINALDO Y DECIMO CUARTO MES</v>
      </c>
      <c r="K314" s="97" t="str">
        <f t="shared" si="2"/>
        <v>Posgrado</v>
      </c>
      <c r="L314" s="97" t="s">
        <v>395</v>
      </c>
    </row>
    <row r="315" spans="3:12" ht="15.75" thickBot="1" x14ac:dyDescent="0.3">
      <c r="C315" s="171" t="s">
        <v>59</v>
      </c>
      <c r="D315" s="162"/>
      <c r="E315" s="153">
        <v>0</v>
      </c>
      <c r="F315" s="116">
        <f>IF(E313&lt;6,"",((E313-6)/12)*(G313/E313))</f>
        <v>0</v>
      </c>
      <c r="G315" s="96">
        <f>F315</f>
        <v>0</v>
      </c>
      <c r="H315" s="163"/>
      <c r="I315" s="100" t="s">
        <v>519</v>
      </c>
      <c r="J315" s="100" t="str">
        <f>VLOOKUP(I315,Presupuesto!$B$11:$C$565,2,0)</f>
        <v>DECIMOCUARTO MES</v>
      </c>
      <c r="K315" s="97" t="str">
        <f t="shared" si="2"/>
        <v>Posgrado</v>
      </c>
      <c r="L315" s="97" t="s">
        <v>395</v>
      </c>
    </row>
    <row r="316" spans="3:12" ht="15.75" thickBot="1" x14ac:dyDescent="0.3">
      <c r="C316" s="136" t="s">
        <v>489</v>
      </c>
      <c r="D316" s="198"/>
      <c r="E316" s="151">
        <v>12</v>
      </c>
      <c r="F316" s="298">
        <f>HLOOKUP($C316,$BZ$2:$CM$3,2,0)</f>
        <v>17866.8</v>
      </c>
      <c r="G316" s="112">
        <f>D316*E316*F316</f>
        <v>0</v>
      </c>
      <c r="H316" s="165"/>
      <c r="I316" s="113" t="s">
        <v>496</v>
      </c>
      <c r="J316" s="113" t="str">
        <f>VLOOKUP(I316,Presupuesto!$B$11:$C$565,2,0)</f>
        <v>SUELDOS Y SALARIOS PERMANENTES</v>
      </c>
      <c r="K316" s="97" t="str">
        <f t="shared" si="2"/>
        <v>Posgrado</v>
      </c>
      <c r="L316" s="97" t="s">
        <v>395</v>
      </c>
    </row>
    <row r="317" spans="3:12" x14ac:dyDescent="0.25">
      <c r="C317" s="170" t="s">
        <v>58</v>
      </c>
      <c r="D317" s="162"/>
      <c r="E317" s="153">
        <v>0</v>
      </c>
      <c r="F317" s="99">
        <f>IF(E316=0,"",(G316/E316)/12*E316)</f>
        <v>0</v>
      </c>
      <c r="G317" s="96">
        <f>F317</f>
        <v>0</v>
      </c>
      <c r="H317" s="163"/>
      <c r="I317" s="115" t="s">
        <v>516</v>
      </c>
      <c r="J317" s="115" t="str">
        <f>VLOOKUP(I317,Presupuesto!$B$11:$C$565,2,0)</f>
        <v>AGUINALDO Y DECIMO CUARTO MES</v>
      </c>
      <c r="K317" s="97" t="str">
        <f t="shared" si="2"/>
        <v>Posgrado</v>
      </c>
      <c r="L317" s="97" t="s">
        <v>395</v>
      </c>
    </row>
    <row r="318" spans="3:12" ht="15.75" thickBot="1" x14ac:dyDescent="0.3">
      <c r="C318" s="171" t="s">
        <v>59</v>
      </c>
      <c r="D318" s="162"/>
      <c r="E318" s="153">
        <v>0</v>
      </c>
      <c r="F318" s="116">
        <f>IF(E316&lt;6,"",((E316-6)/12)*(G316/E316))</f>
        <v>0</v>
      </c>
      <c r="G318" s="96">
        <f>F318</f>
        <v>0</v>
      </c>
      <c r="H318" s="163"/>
      <c r="I318" s="100" t="s">
        <v>519</v>
      </c>
      <c r="J318" s="100" t="str">
        <f>VLOOKUP(I318,Presupuesto!$B$11:$C$565,2,0)</f>
        <v>DECIMOCUARTO MES</v>
      </c>
      <c r="K318" s="97" t="str">
        <f t="shared" si="2"/>
        <v>Posgrado</v>
      </c>
      <c r="L318" s="97" t="s">
        <v>395</v>
      </c>
    </row>
    <row r="319" spans="3:12" ht="15.75" thickBot="1" x14ac:dyDescent="0.3">
      <c r="C319" s="136" t="s">
        <v>490</v>
      </c>
      <c r="D319" s="198"/>
      <c r="E319" s="151">
        <v>12</v>
      </c>
      <c r="F319" s="298">
        <f>HLOOKUP($C319,$BZ$2:$CM$3,2,0)</f>
        <v>13896.4</v>
      </c>
      <c r="G319" s="112">
        <f>D319*E319*F319</f>
        <v>0</v>
      </c>
      <c r="H319" s="165"/>
      <c r="I319" s="113" t="s">
        <v>496</v>
      </c>
      <c r="J319" s="113" t="str">
        <f>VLOOKUP(I319,Presupuesto!$B$11:$C$565,2,0)</f>
        <v>SUELDOS Y SALARIOS PERMANENTES</v>
      </c>
      <c r="K319" s="97" t="str">
        <f t="shared" si="2"/>
        <v>Posgrado</v>
      </c>
      <c r="L319" s="97" t="s">
        <v>395</v>
      </c>
    </row>
    <row r="320" spans="3:12" x14ac:dyDescent="0.25">
      <c r="C320" s="170" t="s">
        <v>58</v>
      </c>
      <c r="D320" s="162"/>
      <c r="E320" s="153">
        <v>0</v>
      </c>
      <c r="F320" s="99">
        <f>IF(E319=0,"",(G319/E319)/12*E319)</f>
        <v>0</v>
      </c>
      <c r="G320" s="96">
        <f>F320</f>
        <v>0</v>
      </c>
      <c r="H320" s="163"/>
      <c r="I320" s="115" t="s">
        <v>516</v>
      </c>
      <c r="J320" s="115" t="str">
        <f>VLOOKUP(I320,Presupuesto!$B$11:$C$565,2,0)</f>
        <v>AGUINALDO Y DECIMO CUARTO MES</v>
      </c>
      <c r="K320" s="97" t="str">
        <f t="shared" si="2"/>
        <v>Posgrado</v>
      </c>
      <c r="L320" s="97" t="s">
        <v>395</v>
      </c>
    </row>
    <row r="321" spans="3:12" ht="15.75" thickBot="1" x14ac:dyDescent="0.3">
      <c r="C321" s="171" t="s">
        <v>59</v>
      </c>
      <c r="D321" s="162"/>
      <c r="E321" s="153">
        <v>0</v>
      </c>
      <c r="F321" s="116">
        <f>IF(E319&lt;6,"",((E319-6)/12)*(G319/E319))</f>
        <v>0</v>
      </c>
      <c r="G321" s="96">
        <f>F321</f>
        <v>0</v>
      </c>
      <c r="H321" s="163"/>
      <c r="I321" s="100" t="s">
        <v>519</v>
      </c>
      <c r="J321" s="100" t="str">
        <f>VLOOKUP(I321,Presupuesto!$B$11:$C$565,2,0)</f>
        <v>DECIMOCUARTO MES</v>
      </c>
      <c r="K321" s="97" t="str">
        <f t="shared" si="2"/>
        <v>Posgrado</v>
      </c>
      <c r="L321" s="97" t="s">
        <v>395</v>
      </c>
    </row>
    <row r="322" spans="3:12" ht="15.75" thickBot="1" x14ac:dyDescent="0.3">
      <c r="C322" s="136" t="s">
        <v>491</v>
      </c>
      <c r="D322" s="198"/>
      <c r="E322" s="151">
        <v>12</v>
      </c>
      <c r="F322" s="298">
        <f>HLOOKUP($C322,$BZ$2:$CM$3,2,0)</f>
        <v>15004.09</v>
      </c>
      <c r="G322" s="112">
        <f>D322*E322*F322</f>
        <v>0</v>
      </c>
      <c r="H322" s="165"/>
      <c r="I322" s="113" t="s">
        <v>496</v>
      </c>
      <c r="J322" s="113" t="str">
        <f>VLOOKUP(I322,Presupuesto!$B$11:$C$565,2,0)</f>
        <v>SUELDOS Y SALARIOS PERMANENTES</v>
      </c>
      <c r="K322" s="97" t="str">
        <f t="shared" si="2"/>
        <v>Posgrado</v>
      </c>
      <c r="L322" s="97" t="s">
        <v>395</v>
      </c>
    </row>
    <row r="323" spans="3:12" x14ac:dyDescent="0.25">
      <c r="C323" s="170" t="s">
        <v>58</v>
      </c>
      <c r="D323" s="162"/>
      <c r="E323" s="153">
        <v>0</v>
      </c>
      <c r="F323" s="99">
        <f>IF(E322=0,"",(G322/E322)/12*E322)</f>
        <v>0</v>
      </c>
      <c r="G323" s="96">
        <f>F323</f>
        <v>0</v>
      </c>
      <c r="H323" s="163"/>
      <c r="I323" s="115" t="s">
        <v>516</v>
      </c>
      <c r="J323" s="115" t="str">
        <f>VLOOKUP(I323,Presupuesto!$B$11:$C$565,2,0)</f>
        <v>AGUINALDO Y DECIMO CUARTO MES</v>
      </c>
      <c r="K323" s="97" t="str">
        <f t="shared" si="2"/>
        <v>Posgrado</v>
      </c>
      <c r="L323" s="97" t="s">
        <v>395</v>
      </c>
    </row>
    <row r="324" spans="3:12" ht="15.75" thickBot="1" x14ac:dyDescent="0.3">
      <c r="C324" s="171" t="s">
        <v>59</v>
      </c>
      <c r="D324" s="162"/>
      <c r="E324" s="153">
        <v>0</v>
      </c>
      <c r="F324" s="116">
        <f>IF(E322&lt;6,"",((E322-6)/12)*(G322/E322))</f>
        <v>0</v>
      </c>
      <c r="G324" s="96">
        <f>F324</f>
        <v>0</v>
      </c>
      <c r="H324" s="163"/>
      <c r="I324" s="100" t="s">
        <v>519</v>
      </c>
      <c r="J324" s="100" t="str">
        <f>VLOOKUP(I324,Presupuesto!$B$11:$C$565,2,0)</f>
        <v>DECIMOCUARTO MES</v>
      </c>
      <c r="K324" s="97" t="str">
        <f t="shared" si="2"/>
        <v>Posgrado</v>
      </c>
      <c r="L324" s="97" t="s">
        <v>395</v>
      </c>
    </row>
    <row r="325" spans="3:12" ht="15.75" thickBot="1" x14ac:dyDescent="0.3">
      <c r="C325" s="136" t="s">
        <v>492</v>
      </c>
      <c r="D325" s="198"/>
      <c r="E325" s="151">
        <v>12</v>
      </c>
      <c r="F325" s="298">
        <f>HLOOKUP($C325,$BZ$2:$CM$3,2,0)</f>
        <v>13238.9</v>
      </c>
      <c r="G325" s="112">
        <f>D325*E325*F325</f>
        <v>0</v>
      </c>
      <c r="H325" s="165"/>
      <c r="I325" s="113" t="s">
        <v>496</v>
      </c>
      <c r="J325" s="113" t="str">
        <f>VLOOKUP(I325,Presupuesto!$B$11:$C$565,2,0)</f>
        <v>SUELDOS Y SALARIOS PERMANENTES</v>
      </c>
      <c r="K325" s="97" t="str">
        <f t="shared" si="2"/>
        <v>Posgrado</v>
      </c>
      <c r="L325" s="97" t="s">
        <v>395</v>
      </c>
    </row>
    <row r="326" spans="3:12" x14ac:dyDescent="0.25">
      <c r="C326" s="170" t="s">
        <v>58</v>
      </c>
      <c r="D326" s="162"/>
      <c r="E326" s="153">
        <v>0</v>
      </c>
      <c r="F326" s="99">
        <f>IF(E325=0,"",(G325/E325)/12*E325)</f>
        <v>0</v>
      </c>
      <c r="G326" s="96">
        <f>F326</f>
        <v>0</v>
      </c>
      <c r="H326" s="163"/>
      <c r="I326" s="115" t="s">
        <v>516</v>
      </c>
      <c r="J326" s="115" t="str">
        <f>VLOOKUP(I326,Presupuesto!$B$11:$C$565,2,0)</f>
        <v>AGUINALDO Y DECIMO CUARTO MES</v>
      </c>
      <c r="K326" s="97" t="str">
        <f t="shared" si="2"/>
        <v>Posgrado</v>
      </c>
      <c r="L326" s="97" t="s">
        <v>395</v>
      </c>
    </row>
    <row r="327" spans="3:12" ht="15.75" thickBot="1" x14ac:dyDescent="0.3">
      <c r="C327" s="171" t="s">
        <v>59</v>
      </c>
      <c r="D327" s="162"/>
      <c r="E327" s="153">
        <v>0</v>
      </c>
      <c r="F327" s="116">
        <f>IF(E325&lt;6,"",((E325-6)/12)*(G325/E325))</f>
        <v>0</v>
      </c>
      <c r="G327" s="96">
        <f>F327</f>
        <v>0</v>
      </c>
      <c r="H327" s="163"/>
      <c r="I327" s="100" t="s">
        <v>519</v>
      </c>
      <c r="J327" s="100" t="str">
        <f>VLOOKUP(I327,Presupuesto!$B$11:$C$565,2,0)</f>
        <v>DECIMOCUARTO MES</v>
      </c>
      <c r="K327" s="97" t="str">
        <f t="shared" si="2"/>
        <v>Posgrado</v>
      </c>
      <c r="L327" s="97" t="s">
        <v>395</v>
      </c>
    </row>
    <row r="328" spans="3:12" ht="15.75" thickBot="1" x14ac:dyDescent="0.3">
      <c r="C328" s="136" t="s">
        <v>493</v>
      </c>
      <c r="D328" s="198"/>
      <c r="E328" s="151">
        <v>12</v>
      </c>
      <c r="F328" s="298">
        <f>HLOOKUP($C328,$BZ$2:$CM$3,2,0)</f>
        <v>12356.31</v>
      </c>
      <c r="G328" s="112">
        <f>D328*E328*F328</f>
        <v>0</v>
      </c>
      <c r="H328" s="165"/>
      <c r="I328" s="113" t="s">
        <v>496</v>
      </c>
      <c r="J328" s="113" t="str">
        <f>VLOOKUP(I328,Presupuesto!$B$11:$C$565,2,0)</f>
        <v>SUELDOS Y SALARIOS PERMANENTES</v>
      </c>
      <c r="K328" s="97" t="str">
        <f t="shared" ref="K328:K345" si="3">$K$295</f>
        <v>Posgrado</v>
      </c>
      <c r="L328" s="97" t="s">
        <v>395</v>
      </c>
    </row>
    <row r="329" spans="3:12" x14ac:dyDescent="0.25">
      <c r="C329" s="170" t="s">
        <v>58</v>
      </c>
      <c r="D329" s="162"/>
      <c r="E329" s="153">
        <v>0</v>
      </c>
      <c r="F329" s="99">
        <f>IF(E328=0,"",(G328/E328)/12*E328)</f>
        <v>0</v>
      </c>
      <c r="G329" s="96">
        <f>F329</f>
        <v>0</v>
      </c>
      <c r="H329" s="163"/>
      <c r="I329" s="115" t="s">
        <v>516</v>
      </c>
      <c r="J329" s="115" t="str">
        <f>VLOOKUP(I329,Presupuesto!$B$11:$C$565,2,0)</f>
        <v>AGUINALDO Y DECIMO CUARTO MES</v>
      </c>
      <c r="K329" s="97" t="str">
        <f t="shared" si="3"/>
        <v>Posgrado</v>
      </c>
      <c r="L329" s="97" t="s">
        <v>395</v>
      </c>
    </row>
    <row r="330" spans="3:12" ht="15.75" thickBot="1" x14ac:dyDescent="0.3">
      <c r="C330" s="171" t="s">
        <v>59</v>
      </c>
      <c r="D330" s="162"/>
      <c r="E330" s="153">
        <v>0</v>
      </c>
      <c r="F330" s="116">
        <f>IF(E328&lt;6,"",((E328-6)/12)*(G328/E328))</f>
        <v>0</v>
      </c>
      <c r="G330" s="96">
        <f>F330</f>
        <v>0</v>
      </c>
      <c r="H330" s="163"/>
      <c r="I330" s="100" t="s">
        <v>519</v>
      </c>
      <c r="J330" s="100" t="str">
        <f>VLOOKUP(I330,Presupuesto!$B$11:$C$565,2,0)</f>
        <v>DECIMOCUARTO MES</v>
      </c>
      <c r="K330" s="97" t="str">
        <f t="shared" si="3"/>
        <v>Posgrado</v>
      </c>
      <c r="L330" s="97" t="s">
        <v>395</v>
      </c>
    </row>
    <row r="331" spans="3:12" ht="15.75" thickBot="1" x14ac:dyDescent="0.3">
      <c r="C331" s="136" t="s">
        <v>494</v>
      </c>
      <c r="D331" s="198"/>
      <c r="E331" s="151">
        <v>12</v>
      </c>
      <c r="F331" s="298">
        <f>HLOOKUP($C331,$BZ$2:$CM$3,2,0)</f>
        <v>463.22</v>
      </c>
      <c r="G331" s="112">
        <f>D331*E331*F331</f>
        <v>0</v>
      </c>
      <c r="H331" s="165"/>
      <c r="I331" s="113" t="s">
        <v>496</v>
      </c>
      <c r="J331" s="113" t="str">
        <f>VLOOKUP(I331,Presupuesto!$B$11:$C$565,2,0)</f>
        <v>SUELDOS Y SALARIOS PERMANENTES</v>
      </c>
      <c r="K331" s="97" t="str">
        <f t="shared" si="3"/>
        <v>Posgrado</v>
      </c>
      <c r="L331" s="97" t="s">
        <v>395</v>
      </c>
    </row>
    <row r="332" spans="3:12" x14ac:dyDescent="0.25">
      <c r="C332" s="170" t="s">
        <v>58</v>
      </c>
      <c r="D332" s="162"/>
      <c r="E332" s="153">
        <v>0</v>
      </c>
      <c r="F332" s="99">
        <f>IF(E331=0,"",(G331/E331)/12*E331)</f>
        <v>0</v>
      </c>
      <c r="G332" s="96">
        <f>F332</f>
        <v>0</v>
      </c>
      <c r="H332" s="163"/>
      <c r="I332" s="115" t="s">
        <v>516</v>
      </c>
      <c r="J332" s="115" t="str">
        <f>VLOOKUP(I332,Presupuesto!$B$11:$C$565,2,0)</f>
        <v>AGUINALDO Y DECIMO CUARTO MES</v>
      </c>
      <c r="K332" s="97" t="str">
        <f t="shared" si="3"/>
        <v>Posgrado</v>
      </c>
      <c r="L332" s="97" t="s">
        <v>395</v>
      </c>
    </row>
    <row r="333" spans="3:12" ht="15.75" thickBot="1" x14ac:dyDescent="0.3">
      <c r="C333" s="171" t="s">
        <v>59</v>
      </c>
      <c r="D333" s="162"/>
      <c r="E333" s="153">
        <v>0</v>
      </c>
      <c r="F333" s="116">
        <f>IF(E331&lt;6,"",((E331-6)/12)*(G331/E331))</f>
        <v>0</v>
      </c>
      <c r="G333" s="96">
        <f>F333</f>
        <v>0</v>
      </c>
      <c r="H333" s="163"/>
      <c r="I333" s="100" t="s">
        <v>519</v>
      </c>
      <c r="J333" s="100" t="str">
        <f>VLOOKUP(I333,Presupuesto!$B$11:$C$565,2,0)</f>
        <v>DECIMOCUARTO MES</v>
      </c>
      <c r="K333" s="97" t="str">
        <f t="shared" si="3"/>
        <v>Posgrado</v>
      </c>
      <c r="L333" s="97" t="s">
        <v>395</v>
      </c>
    </row>
    <row r="334" spans="3:12" ht="15.75" thickBot="1" x14ac:dyDescent="0.3">
      <c r="C334" s="136" t="s">
        <v>495</v>
      </c>
      <c r="D334" s="198"/>
      <c r="E334" s="151">
        <v>12</v>
      </c>
      <c r="F334" s="298">
        <f>HLOOKUP($C334,$BZ$2:$CM$3,2,0)</f>
        <v>2007.3</v>
      </c>
      <c r="G334" s="112">
        <f>D334*E334*F334</f>
        <v>0</v>
      </c>
      <c r="H334" s="165"/>
      <c r="I334" s="113" t="s">
        <v>496</v>
      </c>
      <c r="J334" s="113" t="str">
        <f>VLOOKUP(I334,Presupuesto!$B$11:$C$565,2,0)</f>
        <v>SUELDOS Y SALARIOS PERMANENTES</v>
      </c>
      <c r="K334" s="97" t="str">
        <f t="shared" si="3"/>
        <v>Posgrado</v>
      </c>
      <c r="L334" s="97" t="s">
        <v>395</v>
      </c>
    </row>
    <row r="335" spans="3:12" x14ac:dyDescent="0.25">
      <c r="C335" s="170" t="s">
        <v>58</v>
      </c>
      <c r="D335" s="162"/>
      <c r="E335" s="153">
        <v>0</v>
      </c>
      <c r="F335" s="99">
        <f>IF(E334=0,"",(G334/E334)/12*E334)</f>
        <v>0</v>
      </c>
      <c r="G335" s="96">
        <f>F335</f>
        <v>0</v>
      </c>
      <c r="H335" s="163"/>
      <c r="I335" s="115" t="s">
        <v>516</v>
      </c>
      <c r="J335" s="115" t="str">
        <f>VLOOKUP(I335,Presupuesto!$B$11:$C$565,2,0)</f>
        <v>AGUINALDO Y DECIMO CUARTO MES</v>
      </c>
      <c r="K335" s="97" t="str">
        <f t="shared" si="3"/>
        <v>Posgrado</v>
      </c>
      <c r="L335" s="97" t="s">
        <v>395</v>
      </c>
    </row>
    <row r="336" spans="3:12" ht="15.75" thickBot="1" x14ac:dyDescent="0.3">
      <c r="C336" s="171" t="s">
        <v>59</v>
      </c>
      <c r="D336" s="162"/>
      <c r="E336" s="153">
        <v>0</v>
      </c>
      <c r="F336" s="116">
        <f>IF(E334&lt;6,"",((E334-6)/12)*(G334/E334))</f>
        <v>0</v>
      </c>
      <c r="G336" s="96">
        <f>F336</f>
        <v>0</v>
      </c>
      <c r="H336" s="163"/>
      <c r="I336" s="100" t="s">
        <v>519</v>
      </c>
      <c r="J336" s="100" t="str">
        <f>VLOOKUP(I336,Presupuesto!$B$11:$C$565,2,0)</f>
        <v>DECIMOCUARTO MES</v>
      </c>
      <c r="K336" s="97" t="str">
        <f t="shared" si="3"/>
        <v>Posgrado</v>
      </c>
      <c r="L336" s="97" t="s">
        <v>395</v>
      </c>
    </row>
    <row r="337" spans="3:12" ht="15.75" thickBot="1" x14ac:dyDescent="0.3">
      <c r="C337" s="139" t="s">
        <v>83</v>
      </c>
      <c r="D337" s="198"/>
      <c r="E337" s="151">
        <v>12</v>
      </c>
      <c r="F337" s="138">
        <v>30000</v>
      </c>
      <c r="G337" s="112">
        <f>D337*E337*F337</f>
        <v>0</v>
      </c>
      <c r="H337" s="165"/>
      <c r="I337" s="113" t="s">
        <v>564</v>
      </c>
      <c r="J337" s="113" t="str">
        <f>VLOOKUP(I337,Presupuesto!$B$11:$C$565,2,0)</f>
        <v>CONTRATOS ESPECIALES</v>
      </c>
      <c r="K337" s="97" t="str">
        <f t="shared" si="3"/>
        <v>Posgrado</v>
      </c>
      <c r="L337" s="97" t="s">
        <v>395</v>
      </c>
    </row>
    <row r="338" spans="3:12" x14ac:dyDescent="0.25">
      <c r="C338" s="170" t="s">
        <v>58</v>
      </c>
      <c r="D338" s="162"/>
      <c r="E338" s="153">
        <v>0</v>
      </c>
      <c r="F338" s="116">
        <f>IF(E337=0,"",(G337/E337)/12*E337)</f>
        <v>0</v>
      </c>
      <c r="G338" s="96">
        <f>F338</f>
        <v>0</v>
      </c>
      <c r="H338" s="163"/>
      <c r="I338" s="100" t="s">
        <v>564</v>
      </c>
      <c r="J338" s="100" t="str">
        <f>VLOOKUP(I338,Presupuesto!$B$11:$C$565,2,0)</f>
        <v>CONTRATOS ESPECIALES</v>
      </c>
      <c r="K338" s="97" t="str">
        <f t="shared" si="3"/>
        <v>Posgrado</v>
      </c>
      <c r="L338" s="97" t="s">
        <v>394</v>
      </c>
    </row>
    <row r="339" spans="3:12" ht="15.75" thickBot="1" x14ac:dyDescent="0.3">
      <c r="C339" s="171" t="s">
        <v>59</v>
      </c>
      <c r="D339" s="162"/>
      <c r="E339" s="153">
        <v>0</v>
      </c>
      <c r="F339" s="99">
        <f>IF(E337&lt;6,"",((E337-6)/12)*(G337/E337))</f>
        <v>0</v>
      </c>
      <c r="G339" s="96">
        <f>F339</f>
        <v>0</v>
      </c>
      <c r="H339" s="163"/>
      <c r="I339" s="100" t="s">
        <v>564</v>
      </c>
      <c r="J339" s="100" t="str">
        <f>VLOOKUP(I339,Presupuesto!$B$11:$C$565,2,0)</f>
        <v>CONTRATOS ESPECIALES</v>
      </c>
      <c r="K339" s="97" t="str">
        <f t="shared" si="3"/>
        <v>Posgrado</v>
      </c>
      <c r="L339" s="97" t="s">
        <v>399</v>
      </c>
    </row>
    <row r="340" spans="3:12" ht="15.75" thickBot="1" x14ac:dyDescent="0.3">
      <c r="C340" s="139" t="s">
        <v>60</v>
      </c>
      <c r="D340" s="198"/>
      <c r="E340" s="151">
        <v>12</v>
      </c>
      <c r="F340" s="117">
        <v>30000</v>
      </c>
      <c r="G340" s="112">
        <f>D340*E340*F340</f>
        <v>0</v>
      </c>
      <c r="H340" s="165"/>
      <c r="I340" s="113" t="s">
        <v>705</v>
      </c>
      <c r="J340" s="113" t="str">
        <f>VLOOKUP(I340,Presupuesto!$B$11:$C$565,2,0)</f>
        <v>OTROS SERVICIOS TECNICOS Y PROFESIONALES</v>
      </c>
      <c r="K340" s="97" t="str">
        <f t="shared" si="3"/>
        <v>Posgrado</v>
      </c>
      <c r="L340" s="97" t="s">
        <v>394</v>
      </c>
    </row>
    <row r="341" spans="3:12" x14ac:dyDescent="0.25">
      <c r="C341" s="170" t="s">
        <v>58</v>
      </c>
      <c r="D341" s="162"/>
      <c r="E341" s="153">
        <v>0</v>
      </c>
      <c r="F341" s="99">
        <v>0</v>
      </c>
      <c r="G341" s="96">
        <f>F341</f>
        <v>0</v>
      </c>
      <c r="H341" s="163"/>
      <c r="I341" s="100" t="s">
        <v>705</v>
      </c>
      <c r="J341" s="100" t="str">
        <f>VLOOKUP(I341,Presupuesto!$B$11:$C$565,2,0)</f>
        <v>OTROS SERVICIOS TECNICOS Y PROFESIONALES</v>
      </c>
      <c r="K341" s="97" t="str">
        <f t="shared" si="3"/>
        <v>Posgrado</v>
      </c>
      <c r="L341" s="97" t="s">
        <v>394</v>
      </c>
    </row>
    <row r="342" spans="3:12" ht="15.75" thickBot="1" x14ac:dyDescent="0.3">
      <c r="C342" s="171" t="s">
        <v>59</v>
      </c>
      <c r="D342" s="162"/>
      <c r="E342" s="153">
        <v>0</v>
      </c>
      <c r="F342" s="99">
        <v>0</v>
      </c>
      <c r="G342" s="96">
        <f>F342</f>
        <v>0</v>
      </c>
      <c r="H342" s="163"/>
      <c r="I342" s="100" t="s">
        <v>705</v>
      </c>
      <c r="J342" s="100" t="str">
        <f>VLOOKUP(I342,Presupuesto!$B$11:$C$565,2,0)</f>
        <v>OTROS SERVICIOS TECNICOS Y PROFESIONALES</v>
      </c>
      <c r="K342" s="97" t="str">
        <f t="shared" si="3"/>
        <v>Posgrado</v>
      </c>
      <c r="L342" s="97" t="s">
        <v>394</v>
      </c>
    </row>
    <row r="343" spans="3:12" ht="15.75" thickBot="1" x14ac:dyDescent="0.3">
      <c r="C343" s="139" t="s">
        <v>61</v>
      </c>
      <c r="D343" s="198"/>
      <c r="E343" s="151">
        <v>12</v>
      </c>
      <c r="F343" s="117">
        <v>30000</v>
      </c>
      <c r="G343" s="112">
        <f>D343*E343*F343</f>
        <v>0</v>
      </c>
      <c r="H343" s="165"/>
      <c r="I343" s="113" t="s">
        <v>496</v>
      </c>
      <c r="J343" s="113" t="str">
        <f>VLOOKUP(I343,Presupuesto!$B$11:$C$565,2,0)</f>
        <v>SUELDOS Y SALARIOS PERMANENTES</v>
      </c>
      <c r="K343" s="97" t="str">
        <f t="shared" si="3"/>
        <v>Posgrado</v>
      </c>
      <c r="L343" s="97" t="s">
        <v>394</v>
      </c>
    </row>
    <row r="344" spans="3:12" x14ac:dyDescent="0.25">
      <c r="C344" s="170" t="s">
        <v>58</v>
      </c>
      <c r="D344" s="168"/>
      <c r="E344" s="130">
        <v>0</v>
      </c>
      <c r="F344" s="118">
        <f>IF(E343=0,"",(G343/E343)/12*E343)</f>
        <v>0</v>
      </c>
      <c r="G344" s="119">
        <f>F344</f>
        <v>0</v>
      </c>
      <c r="H344" s="163"/>
      <c r="I344" s="100" t="s">
        <v>516</v>
      </c>
      <c r="J344" s="100" t="str">
        <f>VLOOKUP(I344,Presupuesto!$B$11:$C$565,2,0)</f>
        <v>AGUINALDO Y DECIMO CUARTO MES</v>
      </c>
      <c r="K344" s="97" t="str">
        <f t="shared" si="3"/>
        <v>Posgrado</v>
      </c>
      <c r="L344" s="97" t="s">
        <v>394</v>
      </c>
    </row>
    <row r="345" spans="3:12" ht="15.75" thickBot="1" x14ac:dyDescent="0.3">
      <c r="C345" s="172" t="s">
        <v>59</v>
      </c>
      <c r="D345" s="161"/>
      <c r="E345" s="131">
        <v>0</v>
      </c>
      <c r="F345" s="104">
        <f>IF(E343&lt;6,"",((E343-6)/12)*(G343/E343))</f>
        <v>0</v>
      </c>
      <c r="G345" s="104">
        <f>F345</f>
        <v>0</v>
      </c>
      <c r="H345" s="161"/>
      <c r="I345" s="105" t="s">
        <v>519</v>
      </c>
      <c r="J345" s="123" t="str">
        <f>VLOOKUP(I345,Presupuesto!$B$11:$C$565,2,0)</f>
        <v>DECIMOCUARTO MES</v>
      </c>
      <c r="K345" s="105" t="str">
        <f t="shared" si="3"/>
        <v>Posgrado</v>
      </c>
      <c r="L345" s="123" t="s">
        <v>394</v>
      </c>
    </row>
    <row r="347" spans="3:12" ht="15.75" thickBot="1" x14ac:dyDescent="0.3">
      <c r="K347" s="152"/>
    </row>
    <row r="348" spans="3:12" ht="15.75" thickBot="1" x14ac:dyDescent="0.3">
      <c r="C348" s="69" t="s">
        <v>43</v>
      </c>
      <c r="D348" s="30">
        <f>SUM(G355:G405)</f>
        <v>0</v>
      </c>
      <c r="E348" s="92"/>
      <c r="F348" s="92"/>
      <c r="G348" s="92"/>
      <c r="H348" s="75"/>
      <c r="I348" s="75"/>
      <c r="J348" s="75"/>
      <c r="K348" s="152"/>
    </row>
    <row r="349" spans="3:12" x14ac:dyDescent="0.25">
      <c r="D349" s="31"/>
      <c r="E349" s="92"/>
      <c r="F349" s="92"/>
      <c r="G349" s="92"/>
      <c r="H349" s="75"/>
      <c r="I349" s="75"/>
      <c r="J349" s="75"/>
      <c r="K349" s="152"/>
    </row>
    <row r="350" spans="3:12" x14ac:dyDescent="0.25">
      <c r="D350" s="31"/>
      <c r="E350" s="92"/>
      <c r="F350" s="92"/>
      <c r="G350" s="92"/>
      <c r="H350" s="75"/>
      <c r="I350" s="75"/>
      <c r="J350" s="75"/>
      <c r="K350" s="152"/>
    </row>
    <row r="351" spans="3:12" ht="15.75" x14ac:dyDescent="0.25">
      <c r="C351" s="201" t="s">
        <v>392</v>
      </c>
      <c r="D351" s="350"/>
      <c r="E351" s="92"/>
      <c r="F351" s="92"/>
      <c r="G351" s="92"/>
      <c r="H351" s="75"/>
      <c r="I351" s="75"/>
      <c r="J351" s="75"/>
      <c r="K351" s="152"/>
    </row>
    <row r="352" spans="3:12" ht="18.75" x14ac:dyDescent="0.25">
      <c r="C352" s="207" t="e">
        <f>IFERROR(VLOOKUP(D351,'1. Desarrollo e Innov. Curricu.'!$E:$F,2,FALSE),IFERROR(VLOOKUP(D351,'2. Investigación Científica'!$E:$F,2,FALSE),IFERROR(VLOOKUP(D351,'3. Vinculación Univ. Sociedad'!$E:$F,2,FALSE),IFERROR(VLOOKUP(D351,'4. Docencia y Profesorado Univ.'!$E:$F,2,FALSE),IFERROR(VLOOKUP(D351,'5. Estudiantes y Graduados'!$E:$F,2,FALSE),IFERROR(VLOOKUP(D351,'11. Gestion Administrativa'!$E:$F,2,FALSE),IFERROR(VLOOKUP(D351,'13. Gestión Académica'!$E:$F,2,FALSE),IFERROR(VLOOKUP(D351,'8. Asegura. de la Calid. y M'!$E:$F,2,FALSE),IFERROR(VLOOKUP(D351,'6. Gestión del Conocimiento'!$E:$F,2,FALSE),IFERROR(VLOOKUP(D351,'15. Gobernabilidad y Proceso...'!$E:$F,2,FALSE),IFERROR(VLOOKUP(D351,'12. Gestión del Talento Humano'!$E:$F,2,FALSE),IFERROR(VLOOKUP(D351,'14. Internacional... de la E.S.'!$E:$F,2,FALSE),IFERROR(VLOOKUP(D351,'10. Posgrado'!$E:$F,2,FALSE),IFERROR(VLOOKUP(D351,'17. Gestión TIC'!$E:$F,2,FALSE),IFERROR(VLOOKUP(D351,'16. Desa. del Sistema Educ.Sup.'!$E:$F,2,FALSE),IFERROR(VLOOKUP(D351,'9. Cultura de Inno. Insti...'!$E:$F,2,FALSE),VLOOKUP(D351,'7. Lo Esencial de la Reforma U.'!$E:$F,2,0)))))))))))))))))</f>
        <v>#N/A</v>
      </c>
      <c r="D352" s="31"/>
      <c r="E352" s="92"/>
      <c r="F352" s="92"/>
      <c r="G352" s="92"/>
      <c r="H352" s="75"/>
      <c r="I352" s="75"/>
      <c r="J352" s="75"/>
      <c r="K352" s="152"/>
    </row>
    <row r="353" spans="3:12" ht="15.75" thickBot="1" x14ac:dyDescent="0.3">
      <c r="C353" s="176"/>
      <c r="D353" s="31"/>
      <c r="E353" s="92"/>
      <c r="F353" s="92"/>
      <c r="G353" s="92"/>
      <c r="H353" s="75"/>
      <c r="I353" s="75"/>
      <c r="J353" s="75"/>
      <c r="K353" s="152"/>
    </row>
    <row r="354" spans="3:12" ht="30.75" thickBot="1" x14ac:dyDescent="0.3">
      <c r="C354" s="133" t="s">
        <v>44</v>
      </c>
      <c r="D354" s="137" t="s">
        <v>55</v>
      </c>
      <c r="E354" s="169" t="s">
        <v>56</v>
      </c>
      <c r="F354" s="137" t="s">
        <v>57</v>
      </c>
      <c r="G354" s="134" t="s">
        <v>27</v>
      </c>
      <c r="H354" s="132" t="s">
        <v>131</v>
      </c>
      <c r="I354" s="135" t="s">
        <v>46</v>
      </c>
      <c r="J354" s="135" t="s">
        <v>132</v>
      </c>
      <c r="K354" s="135" t="s">
        <v>410</v>
      </c>
      <c r="L354" s="135" t="s">
        <v>411</v>
      </c>
    </row>
    <row r="355" spans="3:12" ht="15.75" thickBot="1" x14ac:dyDescent="0.3">
      <c r="C355" s="136" t="s">
        <v>482</v>
      </c>
      <c r="D355" s="198"/>
      <c r="E355" s="151">
        <v>12</v>
      </c>
      <c r="F355" s="298">
        <f>HLOOKUP($C355,$BZ$2:$CM$3,2,0)</f>
        <v>43674.39</v>
      </c>
      <c r="G355" s="112">
        <f>D355*E355*F355</f>
        <v>0</v>
      </c>
      <c r="H355" s="165"/>
      <c r="I355" s="113" t="s">
        <v>496</v>
      </c>
      <c r="J355" s="113" t="str">
        <f>VLOOKUP(I355,Presupuesto!$B$11:$C$565,2,0)</f>
        <v>SUELDOS Y SALARIOS PERMANENTES</v>
      </c>
      <c r="K355" s="215" t="s">
        <v>1454</v>
      </c>
      <c r="L355" s="97" t="s">
        <v>394</v>
      </c>
    </row>
    <row r="356" spans="3:12" x14ac:dyDescent="0.25">
      <c r="C356" s="170" t="s">
        <v>58</v>
      </c>
      <c r="D356" s="162"/>
      <c r="E356" s="153">
        <v>0</v>
      </c>
      <c r="F356" s="99">
        <f>IF(E355=0,"",(G355/E355)/12*E355)</f>
        <v>0</v>
      </c>
      <c r="G356" s="96">
        <f>F356</f>
        <v>0</v>
      </c>
      <c r="H356" s="163"/>
      <c r="I356" s="115" t="s">
        <v>516</v>
      </c>
      <c r="J356" s="115" t="str">
        <f>VLOOKUP(I356,Presupuesto!$B$11:$C$565,2,0)</f>
        <v>AGUINALDO Y DECIMO CUARTO MES</v>
      </c>
      <c r="K356" s="97" t="str">
        <f t="shared" ref="K356:K387" si="4">$K$355</f>
        <v>Posgrado</v>
      </c>
      <c r="L356" s="97" t="s">
        <v>412</v>
      </c>
    </row>
    <row r="357" spans="3:12" ht="15.75" thickBot="1" x14ac:dyDescent="0.3">
      <c r="C357" s="171" t="s">
        <v>59</v>
      </c>
      <c r="D357" s="162"/>
      <c r="E357" s="153">
        <v>0</v>
      </c>
      <c r="F357" s="116">
        <f>IF(E355&lt;6,"",((E355-6)/12)*(G355/E355))</f>
        <v>0</v>
      </c>
      <c r="G357" s="96">
        <f>F357</f>
        <v>0</v>
      </c>
      <c r="H357" s="163"/>
      <c r="I357" s="100" t="s">
        <v>519</v>
      </c>
      <c r="J357" s="100" t="str">
        <f>VLOOKUP(I357,Presupuesto!$B$11:$C$565,2,0)</f>
        <v>DECIMOCUARTO MES</v>
      </c>
      <c r="K357" s="97" t="str">
        <f t="shared" si="4"/>
        <v>Posgrado</v>
      </c>
      <c r="L357" s="97" t="s">
        <v>395</v>
      </c>
    </row>
    <row r="358" spans="3:12" ht="15.75" thickBot="1" x14ac:dyDescent="0.3">
      <c r="C358" s="136" t="s">
        <v>483</v>
      </c>
      <c r="D358" s="198"/>
      <c r="E358" s="151">
        <v>12</v>
      </c>
      <c r="F358" s="298">
        <f>HLOOKUP($C358,$BZ$2:$CM$3,2,0)</f>
        <v>39703.99</v>
      </c>
      <c r="G358" s="112">
        <f>D358*E358*F358</f>
        <v>0</v>
      </c>
      <c r="H358" s="165"/>
      <c r="I358" s="113" t="s">
        <v>496</v>
      </c>
      <c r="J358" s="113" t="str">
        <f>VLOOKUP(I358,Presupuesto!$B$11:$C$565,2,0)</f>
        <v>SUELDOS Y SALARIOS PERMANENTES</v>
      </c>
      <c r="K358" s="97" t="str">
        <f t="shared" si="4"/>
        <v>Posgrado</v>
      </c>
      <c r="L358" s="97" t="s">
        <v>395</v>
      </c>
    </row>
    <row r="359" spans="3:12" x14ac:dyDescent="0.25">
      <c r="C359" s="170" t="s">
        <v>58</v>
      </c>
      <c r="D359" s="162"/>
      <c r="E359" s="153">
        <v>0</v>
      </c>
      <c r="F359" s="99">
        <f>IF(E358=0,"",(G358/E358)/12*E358)</f>
        <v>0</v>
      </c>
      <c r="G359" s="96">
        <f>F359</f>
        <v>0</v>
      </c>
      <c r="H359" s="163"/>
      <c r="I359" s="115" t="s">
        <v>516</v>
      </c>
      <c r="J359" s="115" t="str">
        <f>VLOOKUP(I359,Presupuesto!$B$11:$C$565,2,0)</f>
        <v>AGUINALDO Y DECIMO CUARTO MES</v>
      </c>
      <c r="K359" s="97" t="str">
        <f t="shared" si="4"/>
        <v>Posgrado</v>
      </c>
      <c r="L359" s="97" t="s">
        <v>395</v>
      </c>
    </row>
    <row r="360" spans="3:12" ht="15.75" thickBot="1" x14ac:dyDescent="0.3">
      <c r="C360" s="171" t="s">
        <v>59</v>
      </c>
      <c r="D360" s="162"/>
      <c r="E360" s="153">
        <v>0</v>
      </c>
      <c r="F360" s="116">
        <f>IF(E358&lt;6,"",((E358-6)/12)*(G358/E358))</f>
        <v>0</v>
      </c>
      <c r="G360" s="96">
        <f>F360</f>
        <v>0</v>
      </c>
      <c r="H360" s="163"/>
      <c r="I360" s="100" t="s">
        <v>519</v>
      </c>
      <c r="J360" s="100" t="str">
        <f>VLOOKUP(I360,Presupuesto!$B$11:$C$565,2,0)</f>
        <v>DECIMOCUARTO MES</v>
      </c>
      <c r="K360" s="97" t="str">
        <f t="shared" si="4"/>
        <v>Posgrado</v>
      </c>
      <c r="L360" s="97" t="s">
        <v>395</v>
      </c>
    </row>
    <row r="361" spans="3:12" ht="15.75" thickBot="1" x14ac:dyDescent="0.3">
      <c r="C361" s="136" t="s">
        <v>484</v>
      </c>
      <c r="D361" s="198"/>
      <c r="E361" s="151">
        <v>12</v>
      </c>
      <c r="F361" s="298">
        <f>HLOOKUP($C361,$BZ$2:$CM$3,2,0)</f>
        <v>35733.589999999997</v>
      </c>
      <c r="G361" s="112">
        <f>D361*E361*F361</f>
        <v>0</v>
      </c>
      <c r="H361" s="165"/>
      <c r="I361" s="113" t="s">
        <v>496</v>
      </c>
      <c r="J361" s="113" t="str">
        <f>VLOOKUP(I361,Presupuesto!$B$11:$C$565,2,0)</f>
        <v>SUELDOS Y SALARIOS PERMANENTES</v>
      </c>
      <c r="K361" s="97" t="str">
        <f t="shared" si="4"/>
        <v>Posgrado</v>
      </c>
      <c r="L361" s="97" t="s">
        <v>395</v>
      </c>
    </row>
    <row r="362" spans="3:12" x14ac:dyDescent="0.25">
      <c r="C362" s="170" t="s">
        <v>58</v>
      </c>
      <c r="D362" s="162"/>
      <c r="E362" s="153">
        <v>0</v>
      </c>
      <c r="F362" s="99">
        <f>IF(E361=0,"",(G361/E361)/12*E361)</f>
        <v>0</v>
      </c>
      <c r="G362" s="96">
        <f>F362</f>
        <v>0</v>
      </c>
      <c r="H362" s="163"/>
      <c r="I362" s="115" t="s">
        <v>516</v>
      </c>
      <c r="J362" s="115" t="str">
        <f>VLOOKUP(I362,Presupuesto!$B$11:$C$565,2,0)</f>
        <v>AGUINALDO Y DECIMO CUARTO MES</v>
      </c>
      <c r="K362" s="97" t="str">
        <f t="shared" si="4"/>
        <v>Posgrado</v>
      </c>
      <c r="L362" s="97" t="s">
        <v>395</v>
      </c>
    </row>
    <row r="363" spans="3:12" ht="15.75" thickBot="1" x14ac:dyDescent="0.3">
      <c r="C363" s="171" t="s">
        <v>59</v>
      </c>
      <c r="D363" s="162"/>
      <c r="E363" s="153">
        <v>0</v>
      </c>
      <c r="F363" s="116">
        <f>IF(E361&lt;6,"",((E361-6)/12)*(G361/E361))</f>
        <v>0</v>
      </c>
      <c r="G363" s="96">
        <f>F363</f>
        <v>0</v>
      </c>
      <c r="H363" s="163"/>
      <c r="I363" s="100" t="s">
        <v>519</v>
      </c>
      <c r="J363" s="100" t="str">
        <f>VLOOKUP(I363,Presupuesto!$B$11:$C$565,2,0)</f>
        <v>DECIMOCUARTO MES</v>
      </c>
      <c r="K363" s="97" t="str">
        <f t="shared" si="4"/>
        <v>Posgrado</v>
      </c>
      <c r="L363" s="97" t="s">
        <v>395</v>
      </c>
    </row>
    <row r="364" spans="3:12" ht="15.75" thickBot="1" x14ac:dyDescent="0.3">
      <c r="C364" s="136" t="s">
        <v>485</v>
      </c>
      <c r="D364" s="198"/>
      <c r="E364" s="151">
        <v>12</v>
      </c>
      <c r="F364" s="298">
        <f>HLOOKUP($C364,$BZ$2:$CM$3,2,0)</f>
        <v>31763.19</v>
      </c>
      <c r="G364" s="112">
        <f>D364*E364*F364</f>
        <v>0</v>
      </c>
      <c r="H364" s="165"/>
      <c r="I364" s="113" t="s">
        <v>496</v>
      </c>
      <c r="J364" s="113" t="str">
        <f>VLOOKUP(I364,Presupuesto!$B$11:$C$565,2,0)</f>
        <v>SUELDOS Y SALARIOS PERMANENTES</v>
      </c>
      <c r="K364" s="97" t="str">
        <f t="shared" si="4"/>
        <v>Posgrado</v>
      </c>
      <c r="L364" s="97" t="s">
        <v>395</v>
      </c>
    </row>
    <row r="365" spans="3:12" x14ac:dyDescent="0.25">
      <c r="C365" s="170" t="s">
        <v>58</v>
      </c>
      <c r="D365" s="162"/>
      <c r="E365" s="153">
        <v>0</v>
      </c>
      <c r="F365" s="99">
        <f>IF(E364=0,"",(G364/E364)/12*E364)</f>
        <v>0</v>
      </c>
      <c r="G365" s="96">
        <f>F365</f>
        <v>0</v>
      </c>
      <c r="H365" s="163"/>
      <c r="I365" s="115" t="s">
        <v>516</v>
      </c>
      <c r="J365" s="115" t="str">
        <f>VLOOKUP(I365,Presupuesto!$B$11:$C$565,2,0)</f>
        <v>AGUINALDO Y DECIMO CUARTO MES</v>
      </c>
      <c r="K365" s="97" t="str">
        <f t="shared" si="4"/>
        <v>Posgrado</v>
      </c>
      <c r="L365" s="97" t="s">
        <v>395</v>
      </c>
    </row>
    <row r="366" spans="3:12" ht="15.75" thickBot="1" x14ac:dyDescent="0.3">
      <c r="C366" s="171" t="s">
        <v>59</v>
      </c>
      <c r="D366" s="162"/>
      <c r="E366" s="153">
        <v>0</v>
      </c>
      <c r="F366" s="116">
        <f>IF(E364&lt;6,"",((E364-6)/12)*(G364/E364))</f>
        <v>0</v>
      </c>
      <c r="G366" s="96">
        <f>F366</f>
        <v>0</v>
      </c>
      <c r="H366" s="163"/>
      <c r="I366" s="100" t="s">
        <v>519</v>
      </c>
      <c r="J366" s="100" t="str">
        <f>VLOOKUP(I366,Presupuesto!$B$11:$C$565,2,0)</f>
        <v>DECIMOCUARTO MES</v>
      </c>
      <c r="K366" s="97" t="str">
        <f t="shared" si="4"/>
        <v>Posgrado</v>
      </c>
      <c r="L366" s="97" t="s">
        <v>395</v>
      </c>
    </row>
    <row r="367" spans="3:12" ht="15.75" thickBot="1" x14ac:dyDescent="0.3">
      <c r="C367" s="136" t="s">
        <v>486</v>
      </c>
      <c r="D367" s="198"/>
      <c r="E367" s="151">
        <v>12</v>
      </c>
      <c r="F367" s="298">
        <f>HLOOKUP($C367,$BZ$2:$CM$3,2,0)</f>
        <v>29777.99</v>
      </c>
      <c r="G367" s="112">
        <f>D367*E367*F367</f>
        <v>0</v>
      </c>
      <c r="H367" s="165"/>
      <c r="I367" s="113" t="s">
        <v>496</v>
      </c>
      <c r="J367" s="113" t="str">
        <f>VLOOKUP(I367,Presupuesto!$B$11:$C$565,2,0)</f>
        <v>SUELDOS Y SALARIOS PERMANENTES</v>
      </c>
      <c r="K367" s="97" t="str">
        <f t="shared" si="4"/>
        <v>Posgrado</v>
      </c>
      <c r="L367" s="97" t="s">
        <v>395</v>
      </c>
    </row>
    <row r="368" spans="3:12" x14ac:dyDescent="0.25">
      <c r="C368" s="170" t="s">
        <v>58</v>
      </c>
      <c r="D368" s="162"/>
      <c r="E368" s="153">
        <v>0</v>
      </c>
      <c r="F368" s="99">
        <f>IF(E367=0,"",(G367/E367)/12*E367)</f>
        <v>0</v>
      </c>
      <c r="G368" s="96">
        <f>F368</f>
        <v>0</v>
      </c>
      <c r="H368" s="163"/>
      <c r="I368" s="115" t="s">
        <v>516</v>
      </c>
      <c r="J368" s="115" t="str">
        <f>VLOOKUP(I368,Presupuesto!$B$11:$C$565,2,0)</f>
        <v>AGUINALDO Y DECIMO CUARTO MES</v>
      </c>
      <c r="K368" s="97" t="str">
        <f t="shared" si="4"/>
        <v>Posgrado</v>
      </c>
      <c r="L368" s="97" t="s">
        <v>395</v>
      </c>
    </row>
    <row r="369" spans="3:12" ht="15.75" thickBot="1" x14ac:dyDescent="0.3">
      <c r="C369" s="171" t="s">
        <v>59</v>
      </c>
      <c r="D369" s="162"/>
      <c r="E369" s="153">
        <v>0</v>
      </c>
      <c r="F369" s="116">
        <f>IF(E367&lt;6,"",((E367-6)/12)*(G367/E367))</f>
        <v>0</v>
      </c>
      <c r="G369" s="96">
        <f>F369</f>
        <v>0</v>
      </c>
      <c r="H369" s="163"/>
      <c r="I369" s="100" t="s">
        <v>519</v>
      </c>
      <c r="J369" s="100" t="str">
        <f>VLOOKUP(I369,Presupuesto!$B$11:$C$565,2,0)</f>
        <v>DECIMOCUARTO MES</v>
      </c>
      <c r="K369" s="97" t="str">
        <f t="shared" si="4"/>
        <v>Posgrado</v>
      </c>
      <c r="L369" s="97" t="s">
        <v>395</v>
      </c>
    </row>
    <row r="370" spans="3:12" ht="15.75" thickBot="1" x14ac:dyDescent="0.3">
      <c r="C370" s="136" t="s">
        <v>487</v>
      </c>
      <c r="D370" s="198"/>
      <c r="E370" s="151">
        <v>12</v>
      </c>
      <c r="F370" s="298">
        <f>HLOOKUP($C370,$BZ$2:$CM$3,2,0)</f>
        <v>27792.79</v>
      </c>
      <c r="G370" s="112">
        <f>D370*E370*F370</f>
        <v>0</v>
      </c>
      <c r="H370" s="165"/>
      <c r="I370" s="113" t="s">
        <v>496</v>
      </c>
      <c r="J370" s="113" t="str">
        <f>VLOOKUP(I370,Presupuesto!$B$11:$C$565,2,0)</f>
        <v>SUELDOS Y SALARIOS PERMANENTES</v>
      </c>
      <c r="K370" s="97" t="str">
        <f t="shared" si="4"/>
        <v>Posgrado</v>
      </c>
      <c r="L370" s="97" t="s">
        <v>395</v>
      </c>
    </row>
    <row r="371" spans="3:12" x14ac:dyDescent="0.25">
      <c r="C371" s="170" t="s">
        <v>58</v>
      </c>
      <c r="D371" s="162"/>
      <c r="E371" s="153">
        <v>0</v>
      </c>
      <c r="F371" s="99">
        <f>IF(E370=0,"",(G370/E370)/12*E370)</f>
        <v>0</v>
      </c>
      <c r="G371" s="96">
        <f>F371</f>
        <v>0</v>
      </c>
      <c r="H371" s="163"/>
      <c r="I371" s="115" t="s">
        <v>516</v>
      </c>
      <c r="J371" s="115" t="str">
        <f>VLOOKUP(I371,Presupuesto!$B$11:$C$565,2,0)</f>
        <v>AGUINALDO Y DECIMO CUARTO MES</v>
      </c>
      <c r="K371" s="97" t="str">
        <f t="shared" si="4"/>
        <v>Posgrado</v>
      </c>
      <c r="L371" s="97" t="s">
        <v>395</v>
      </c>
    </row>
    <row r="372" spans="3:12" ht="15.75" thickBot="1" x14ac:dyDescent="0.3">
      <c r="C372" s="171" t="s">
        <v>59</v>
      </c>
      <c r="D372" s="162"/>
      <c r="E372" s="153">
        <v>0</v>
      </c>
      <c r="F372" s="116">
        <f>IF(E370&lt;6,"",((E370-6)/12)*(G370/E370))</f>
        <v>0</v>
      </c>
      <c r="G372" s="96">
        <f>F372</f>
        <v>0</v>
      </c>
      <c r="H372" s="163"/>
      <c r="I372" s="100" t="s">
        <v>519</v>
      </c>
      <c r="J372" s="100" t="str">
        <f>VLOOKUP(I372,Presupuesto!$B$11:$C$565,2,0)</f>
        <v>DECIMOCUARTO MES</v>
      </c>
      <c r="K372" s="97" t="str">
        <f t="shared" si="4"/>
        <v>Posgrado</v>
      </c>
      <c r="L372" s="97" t="s">
        <v>395</v>
      </c>
    </row>
    <row r="373" spans="3:12" ht="15.75" thickBot="1" x14ac:dyDescent="0.3">
      <c r="C373" s="136" t="s">
        <v>488</v>
      </c>
      <c r="D373" s="198"/>
      <c r="E373" s="151">
        <v>12</v>
      </c>
      <c r="F373" s="298">
        <f>HLOOKUP($C373,$BZ$2:$CM$3,2,0)</f>
        <v>18859.39</v>
      </c>
      <c r="G373" s="112">
        <f>D373*E373*F373</f>
        <v>0</v>
      </c>
      <c r="H373" s="165"/>
      <c r="I373" s="113" t="s">
        <v>496</v>
      </c>
      <c r="J373" s="113" t="str">
        <f>VLOOKUP(I373,Presupuesto!$B$11:$C$565,2,0)</f>
        <v>SUELDOS Y SALARIOS PERMANENTES</v>
      </c>
      <c r="K373" s="97" t="str">
        <f t="shared" si="4"/>
        <v>Posgrado</v>
      </c>
      <c r="L373" s="97" t="s">
        <v>395</v>
      </c>
    </row>
    <row r="374" spans="3:12" x14ac:dyDescent="0.25">
      <c r="C374" s="170" t="s">
        <v>58</v>
      </c>
      <c r="D374" s="162"/>
      <c r="E374" s="153">
        <v>0</v>
      </c>
      <c r="F374" s="99">
        <f>IF(E373=0,"",(G373/E373)/12*E373)</f>
        <v>0</v>
      </c>
      <c r="G374" s="96">
        <f>F374</f>
        <v>0</v>
      </c>
      <c r="H374" s="163"/>
      <c r="I374" s="115" t="s">
        <v>516</v>
      </c>
      <c r="J374" s="115" t="str">
        <f>VLOOKUP(I374,Presupuesto!$B$11:$C$565,2,0)</f>
        <v>AGUINALDO Y DECIMO CUARTO MES</v>
      </c>
      <c r="K374" s="97" t="str">
        <f t="shared" si="4"/>
        <v>Posgrado</v>
      </c>
      <c r="L374" s="97" t="s">
        <v>395</v>
      </c>
    </row>
    <row r="375" spans="3:12" ht="15.75" thickBot="1" x14ac:dyDescent="0.3">
      <c r="C375" s="171" t="s">
        <v>59</v>
      </c>
      <c r="D375" s="162"/>
      <c r="E375" s="153">
        <v>0</v>
      </c>
      <c r="F375" s="116">
        <f>IF(E373&lt;6,"",((E373-6)/12)*(G373/E373))</f>
        <v>0</v>
      </c>
      <c r="G375" s="96">
        <f>F375</f>
        <v>0</v>
      </c>
      <c r="H375" s="163"/>
      <c r="I375" s="100" t="s">
        <v>519</v>
      </c>
      <c r="J375" s="100" t="str">
        <f>VLOOKUP(I375,Presupuesto!$B$11:$C$565,2,0)</f>
        <v>DECIMOCUARTO MES</v>
      </c>
      <c r="K375" s="97" t="str">
        <f t="shared" si="4"/>
        <v>Posgrado</v>
      </c>
      <c r="L375" s="97" t="s">
        <v>395</v>
      </c>
    </row>
    <row r="376" spans="3:12" ht="15.75" thickBot="1" x14ac:dyDescent="0.3">
      <c r="C376" s="136" t="s">
        <v>489</v>
      </c>
      <c r="D376" s="198"/>
      <c r="E376" s="151">
        <v>12</v>
      </c>
      <c r="F376" s="298">
        <f>HLOOKUP($C376,$BZ$2:$CM$3,2,0)</f>
        <v>17866.8</v>
      </c>
      <c r="G376" s="112">
        <f>D376*E376*F376</f>
        <v>0</v>
      </c>
      <c r="H376" s="165"/>
      <c r="I376" s="113" t="s">
        <v>496</v>
      </c>
      <c r="J376" s="113" t="str">
        <f>VLOOKUP(I376,Presupuesto!$B$11:$C$565,2,0)</f>
        <v>SUELDOS Y SALARIOS PERMANENTES</v>
      </c>
      <c r="K376" s="97" t="str">
        <f t="shared" si="4"/>
        <v>Posgrado</v>
      </c>
      <c r="L376" s="97" t="s">
        <v>395</v>
      </c>
    </row>
    <row r="377" spans="3:12" x14ac:dyDescent="0.25">
      <c r="C377" s="170" t="s">
        <v>58</v>
      </c>
      <c r="D377" s="162"/>
      <c r="E377" s="153">
        <v>0</v>
      </c>
      <c r="F377" s="99">
        <f>IF(E376=0,"",(G376/E376)/12*E376)</f>
        <v>0</v>
      </c>
      <c r="G377" s="96">
        <f>F377</f>
        <v>0</v>
      </c>
      <c r="H377" s="163"/>
      <c r="I377" s="115" t="s">
        <v>516</v>
      </c>
      <c r="J377" s="115" t="str">
        <f>VLOOKUP(I377,Presupuesto!$B$11:$C$565,2,0)</f>
        <v>AGUINALDO Y DECIMO CUARTO MES</v>
      </c>
      <c r="K377" s="97" t="str">
        <f t="shared" si="4"/>
        <v>Posgrado</v>
      </c>
      <c r="L377" s="97" t="s">
        <v>395</v>
      </c>
    </row>
    <row r="378" spans="3:12" ht="15.75" thickBot="1" x14ac:dyDescent="0.3">
      <c r="C378" s="171" t="s">
        <v>59</v>
      </c>
      <c r="D378" s="162"/>
      <c r="E378" s="153">
        <v>0</v>
      </c>
      <c r="F378" s="116">
        <f>IF(E376&lt;6,"",((E376-6)/12)*(G376/E376))</f>
        <v>0</v>
      </c>
      <c r="G378" s="96">
        <f>F378</f>
        <v>0</v>
      </c>
      <c r="H378" s="163"/>
      <c r="I378" s="100" t="s">
        <v>519</v>
      </c>
      <c r="J378" s="100" t="str">
        <f>VLOOKUP(I378,Presupuesto!$B$11:$C$565,2,0)</f>
        <v>DECIMOCUARTO MES</v>
      </c>
      <c r="K378" s="97" t="str">
        <f t="shared" si="4"/>
        <v>Posgrado</v>
      </c>
      <c r="L378" s="97" t="s">
        <v>395</v>
      </c>
    </row>
    <row r="379" spans="3:12" ht="15.75" thickBot="1" x14ac:dyDescent="0.3">
      <c r="C379" s="136" t="s">
        <v>490</v>
      </c>
      <c r="D379" s="198"/>
      <c r="E379" s="151">
        <v>12</v>
      </c>
      <c r="F379" s="298">
        <f>HLOOKUP($C379,$BZ$2:$CM$3,2,0)</f>
        <v>13896.4</v>
      </c>
      <c r="G379" s="112">
        <f>D379*E379*F379</f>
        <v>0</v>
      </c>
      <c r="H379" s="165"/>
      <c r="I379" s="113" t="s">
        <v>496</v>
      </c>
      <c r="J379" s="113" t="str">
        <f>VLOOKUP(I379,Presupuesto!$B$11:$C$565,2,0)</f>
        <v>SUELDOS Y SALARIOS PERMANENTES</v>
      </c>
      <c r="K379" s="97" t="str">
        <f t="shared" si="4"/>
        <v>Posgrado</v>
      </c>
      <c r="L379" s="97" t="s">
        <v>395</v>
      </c>
    </row>
    <row r="380" spans="3:12" x14ac:dyDescent="0.25">
      <c r="C380" s="170" t="s">
        <v>58</v>
      </c>
      <c r="D380" s="162"/>
      <c r="E380" s="153">
        <v>0</v>
      </c>
      <c r="F380" s="99">
        <f>IF(E379=0,"",(G379/E379)/12*E379)</f>
        <v>0</v>
      </c>
      <c r="G380" s="96">
        <f>F380</f>
        <v>0</v>
      </c>
      <c r="H380" s="163"/>
      <c r="I380" s="115" t="s">
        <v>516</v>
      </c>
      <c r="J380" s="115" t="str">
        <f>VLOOKUP(I380,Presupuesto!$B$11:$C$565,2,0)</f>
        <v>AGUINALDO Y DECIMO CUARTO MES</v>
      </c>
      <c r="K380" s="97" t="str">
        <f t="shared" si="4"/>
        <v>Posgrado</v>
      </c>
      <c r="L380" s="97" t="s">
        <v>395</v>
      </c>
    </row>
    <row r="381" spans="3:12" ht="15.75" thickBot="1" x14ac:dyDescent="0.3">
      <c r="C381" s="171" t="s">
        <v>59</v>
      </c>
      <c r="D381" s="162"/>
      <c r="E381" s="153">
        <v>0</v>
      </c>
      <c r="F381" s="116">
        <f>IF(E379&lt;6,"",((E379-6)/12)*(G379/E379))</f>
        <v>0</v>
      </c>
      <c r="G381" s="96">
        <f>F381</f>
        <v>0</v>
      </c>
      <c r="H381" s="163"/>
      <c r="I381" s="100" t="s">
        <v>519</v>
      </c>
      <c r="J381" s="100" t="str">
        <f>VLOOKUP(I381,Presupuesto!$B$11:$C$565,2,0)</f>
        <v>DECIMOCUARTO MES</v>
      </c>
      <c r="K381" s="97" t="str">
        <f t="shared" si="4"/>
        <v>Posgrado</v>
      </c>
      <c r="L381" s="97" t="s">
        <v>395</v>
      </c>
    </row>
    <row r="382" spans="3:12" ht="15.75" thickBot="1" x14ac:dyDescent="0.3">
      <c r="C382" s="136" t="s">
        <v>491</v>
      </c>
      <c r="D382" s="198"/>
      <c r="E382" s="151">
        <v>12</v>
      </c>
      <c r="F382" s="298">
        <f>HLOOKUP($C382,$BZ$2:$CM$3,2,0)</f>
        <v>15004.09</v>
      </c>
      <c r="G382" s="112">
        <f>D382*E382*F382</f>
        <v>0</v>
      </c>
      <c r="H382" s="165"/>
      <c r="I382" s="113" t="s">
        <v>496</v>
      </c>
      <c r="J382" s="113" t="str">
        <f>VLOOKUP(I382,Presupuesto!$B$11:$C$565,2,0)</f>
        <v>SUELDOS Y SALARIOS PERMANENTES</v>
      </c>
      <c r="K382" s="97" t="str">
        <f t="shared" si="4"/>
        <v>Posgrado</v>
      </c>
      <c r="L382" s="97" t="s">
        <v>395</v>
      </c>
    </row>
    <row r="383" spans="3:12" x14ac:dyDescent="0.25">
      <c r="C383" s="170" t="s">
        <v>58</v>
      </c>
      <c r="D383" s="162"/>
      <c r="E383" s="153">
        <v>0</v>
      </c>
      <c r="F383" s="99">
        <f>IF(E382=0,"",(G382/E382)/12*E382)</f>
        <v>0</v>
      </c>
      <c r="G383" s="96">
        <f>F383</f>
        <v>0</v>
      </c>
      <c r="H383" s="163"/>
      <c r="I383" s="115" t="s">
        <v>516</v>
      </c>
      <c r="J383" s="115" t="str">
        <f>VLOOKUP(I383,Presupuesto!$B$11:$C$565,2,0)</f>
        <v>AGUINALDO Y DECIMO CUARTO MES</v>
      </c>
      <c r="K383" s="97" t="str">
        <f t="shared" si="4"/>
        <v>Posgrado</v>
      </c>
      <c r="L383" s="97" t="s">
        <v>395</v>
      </c>
    </row>
    <row r="384" spans="3:12" ht="15.75" thickBot="1" x14ac:dyDescent="0.3">
      <c r="C384" s="171" t="s">
        <v>59</v>
      </c>
      <c r="D384" s="162"/>
      <c r="E384" s="153">
        <v>0</v>
      </c>
      <c r="F384" s="116">
        <f>IF(E382&lt;6,"",((E382-6)/12)*(G382/E382))</f>
        <v>0</v>
      </c>
      <c r="G384" s="96">
        <f>F384</f>
        <v>0</v>
      </c>
      <c r="H384" s="163"/>
      <c r="I384" s="100" t="s">
        <v>519</v>
      </c>
      <c r="J384" s="100" t="str">
        <f>VLOOKUP(I384,Presupuesto!$B$11:$C$565,2,0)</f>
        <v>DECIMOCUARTO MES</v>
      </c>
      <c r="K384" s="97" t="str">
        <f t="shared" si="4"/>
        <v>Posgrado</v>
      </c>
      <c r="L384" s="97" t="s">
        <v>395</v>
      </c>
    </row>
    <row r="385" spans="3:12" ht="15.75" thickBot="1" x14ac:dyDescent="0.3">
      <c r="C385" s="136" t="s">
        <v>492</v>
      </c>
      <c r="D385" s="198"/>
      <c r="E385" s="151">
        <v>12</v>
      </c>
      <c r="F385" s="298">
        <f>HLOOKUP($C385,$BZ$2:$CM$3,2,0)</f>
        <v>13238.9</v>
      </c>
      <c r="G385" s="112">
        <f>D385*E385*F385</f>
        <v>0</v>
      </c>
      <c r="H385" s="165"/>
      <c r="I385" s="113" t="s">
        <v>496</v>
      </c>
      <c r="J385" s="113" t="str">
        <f>VLOOKUP(I385,Presupuesto!$B$11:$C$565,2,0)</f>
        <v>SUELDOS Y SALARIOS PERMANENTES</v>
      </c>
      <c r="K385" s="97" t="str">
        <f t="shared" si="4"/>
        <v>Posgrado</v>
      </c>
      <c r="L385" s="97" t="s">
        <v>395</v>
      </c>
    </row>
    <row r="386" spans="3:12" x14ac:dyDescent="0.25">
      <c r="C386" s="170" t="s">
        <v>58</v>
      </c>
      <c r="D386" s="162"/>
      <c r="E386" s="153">
        <v>0</v>
      </c>
      <c r="F386" s="99">
        <f>IF(E385=0,"",(G385/E385)/12*E385)</f>
        <v>0</v>
      </c>
      <c r="G386" s="96">
        <f>F386</f>
        <v>0</v>
      </c>
      <c r="H386" s="163"/>
      <c r="I386" s="115" t="s">
        <v>516</v>
      </c>
      <c r="J386" s="115" t="str">
        <f>VLOOKUP(I386,Presupuesto!$B$11:$C$565,2,0)</f>
        <v>AGUINALDO Y DECIMO CUARTO MES</v>
      </c>
      <c r="K386" s="97" t="str">
        <f t="shared" si="4"/>
        <v>Posgrado</v>
      </c>
      <c r="L386" s="97" t="s">
        <v>395</v>
      </c>
    </row>
    <row r="387" spans="3:12" ht="15.75" thickBot="1" x14ac:dyDescent="0.3">
      <c r="C387" s="171" t="s">
        <v>59</v>
      </c>
      <c r="D387" s="162"/>
      <c r="E387" s="153">
        <v>0</v>
      </c>
      <c r="F387" s="116">
        <f>IF(E385&lt;6,"",((E385-6)/12)*(G385/E385))</f>
        <v>0</v>
      </c>
      <c r="G387" s="96">
        <f>F387</f>
        <v>0</v>
      </c>
      <c r="H387" s="163"/>
      <c r="I387" s="100" t="s">
        <v>519</v>
      </c>
      <c r="J387" s="100" t="str">
        <f>VLOOKUP(I387,Presupuesto!$B$11:$C$565,2,0)</f>
        <v>DECIMOCUARTO MES</v>
      </c>
      <c r="K387" s="97" t="str">
        <f t="shared" si="4"/>
        <v>Posgrado</v>
      </c>
      <c r="L387" s="97" t="s">
        <v>395</v>
      </c>
    </row>
    <row r="388" spans="3:12" ht="15.75" thickBot="1" x14ac:dyDescent="0.3">
      <c r="C388" s="136" t="s">
        <v>493</v>
      </c>
      <c r="D388" s="198"/>
      <c r="E388" s="151">
        <v>12</v>
      </c>
      <c r="F388" s="298">
        <f>HLOOKUP($C388,$BZ$2:$CM$3,2,0)</f>
        <v>12356.31</v>
      </c>
      <c r="G388" s="112">
        <f>D388*E388*F388</f>
        <v>0</v>
      </c>
      <c r="H388" s="165"/>
      <c r="I388" s="113" t="s">
        <v>496</v>
      </c>
      <c r="J388" s="113" t="str">
        <f>VLOOKUP(I388,Presupuesto!$B$11:$C$565,2,0)</f>
        <v>SUELDOS Y SALARIOS PERMANENTES</v>
      </c>
      <c r="K388" s="97" t="str">
        <f t="shared" ref="K388:K405" si="5">$K$355</f>
        <v>Posgrado</v>
      </c>
      <c r="L388" s="97" t="s">
        <v>395</v>
      </c>
    </row>
    <row r="389" spans="3:12" x14ac:dyDescent="0.25">
      <c r="C389" s="170" t="s">
        <v>58</v>
      </c>
      <c r="D389" s="162"/>
      <c r="E389" s="153">
        <v>0</v>
      </c>
      <c r="F389" s="99">
        <f>IF(E388=0,"",(G388/E388)/12*E388)</f>
        <v>0</v>
      </c>
      <c r="G389" s="96">
        <f>F389</f>
        <v>0</v>
      </c>
      <c r="H389" s="163"/>
      <c r="I389" s="115" t="s">
        <v>516</v>
      </c>
      <c r="J389" s="115" t="str">
        <f>VLOOKUP(I389,Presupuesto!$B$11:$C$565,2,0)</f>
        <v>AGUINALDO Y DECIMO CUARTO MES</v>
      </c>
      <c r="K389" s="97" t="str">
        <f t="shared" si="5"/>
        <v>Posgrado</v>
      </c>
      <c r="L389" s="97" t="s">
        <v>395</v>
      </c>
    </row>
    <row r="390" spans="3:12" ht="15.75" thickBot="1" x14ac:dyDescent="0.3">
      <c r="C390" s="171" t="s">
        <v>59</v>
      </c>
      <c r="D390" s="162"/>
      <c r="E390" s="153">
        <v>0</v>
      </c>
      <c r="F390" s="116">
        <f>IF(E388&lt;6,"",((E388-6)/12)*(G388/E388))</f>
        <v>0</v>
      </c>
      <c r="G390" s="96">
        <f>F390</f>
        <v>0</v>
      </c>
      <c r="H390" s="163"/>
      <c r="I390" s="100" t="s">
        <v>519</v>
      </c>
      <c r="J390" s="100" t="str">
        <f>VLOOKUP(I390,Presupuesto!$B$11:$C$565,2,0)</f>
        <v>DECIMOCUARTO MES</v>
      </c>
      <c r="K390" s="97" t="str">
        <f t="shared" si="5"/>
        <v>Posgrado</v>
      </c>
      <c r="L390" s="97" t="s">
        <v>395</v>
      </c>
    </row>
    <row r="391" spans="3:12" ht="15.75" thickBot="1" x14ac:dyDescent="0.3">
      <c r="C391" s="136" t="s">
        <v>494</v>
      </c>
      <c r="D391" s="198"/>
      <c r="E391" s="151">
        <v>12</v>
      </c>
      <c r="F391" s="298">
        <f>HLOOKUP($C391,$BZ$2:$CM$3,2,0)</f>
        <v>463.22</v>
      </c>
      <c r="G391" s="112">
        <f>D391*E391*F391</f>
        <v>0</v>
      </c>
      <c r="H391" s="165"/>
      <c r="I391" s="113" t="s">
        <v>496</v>
      </c>
      <c r="J391" s="113" t="str">
        <f>VLOOKUP(I391,Presupuesto!$B$11:$C$565,2,0)</f>
        <v>SUELDOS Y SALARIOS PERMANENTES</v>
      </c>
      <c r="K391" s="97" t="str">
        <f t="shared" si="5"/>
        <v>Posgrado</v>
      </c>
      <c r="L391" s="97" t="s">
        <v>395</v>
      </c>
    </row>
    <row r="392" spans="3:12" x14ac:dyDescent="0.25">
      <c r="C392" s="170" t="s">
        <v>58</v>
      </c>
      <c r="D392" s="162"/>
      <c r="E392" s="153">
        <v>0</v>
      </c>
      <c r="F392" s="99">
        <f>IF(E391=0,"",(G391/E391)/12*E391)</f>
        <v>0</v>
      </c>
      <c r="G392" s="96">
        <f>F392</f>
        <v>0</v>
      </c>
      <c r="H392" s="163"/>
      <c r="I392" s="115" t="s">
        <v>516</v>
      </c>
      <c r="J392" s="115" t="str">
        <f>VLOOKUP(I392,Presupuesto!$B$11:$C$565,2,0)</f>
        <v>AGUINALDO Y DECIMO CUARTO MES</v>
      </c>
      <c r="K392" s="97" t="str">
        <f t="shared" si="5"/>
        <v>Posgrado</v>
      </c>
      <c r="L392" s="97" t="s">
        <v>395</v>
      </c>
    </row>
    <row r="393" spans="3:12" ht="15.75" thickBot="1" x14ac:dyDescent="0.3">
      <c r="C393" s="171" t="s">
        <v>59</v>
      </c>
      <c r="D393" s="162"/>
      <c r="E393" s="153">
        <v>0</v>
      </c>
      <c r="F393" s="116">
        <f>IF(E391&lt;6,"",((E391-6)/12)*(G391/E391))</f>
        <v>0</v>
      </c>
      <c r="G393" s="96">
        <f>F393</f>
        <v>0</v>
      </c>
      <c r="H393" s="163"/>
      <c r="I393" s="100" t="s">
        <v>519</v>
      </c>
      <c r="J393" s="100" t="str">
        <f>VLOOKUP(I393,Presupuesto!$B$11:$C$565,2,0)</f>
        <v>DECIMOCUARTO MES</v>
      </c>
      <c r="K393" s="97" t="str">
        <f t="shared" si="5"/>
        <v>Posgrado</v>
      </c>
      <c r="L393" s="97" t="s">
        <v>395</v>
      </c>
    </row>
    <row r="394" spans="3:12" ht="15.75" thickBot="1" x14ac:dyDescent="0.3">
      <c r="C394" s="136" t="s">
        <v>495</v>
      </c>
      <c r="D394" s="198"/>
      <c r="E394" s="151">
        <v>12</v>
      </c>
      <c r="F394" s="298">
        <f>HLOOKUP($C394,$BZ$2:$CM$3,2,0)</f>
        <v>2007.3</v>
      </c>
      <c r="G394" s="112">
        <f>D394*E394*F394</f>
        <v>0</v>
      </c>
      <c r="H394" s="165"/>
      <c r="I394" s="113" t="s">
        <v>496</v>
      </c>
      <c r="J394" s="113" t="str">
        <f>VLOOKUP(I394,Presupuesto!$B$11:$C$565,2,0)</f>
        <v>SUELDOS Y SALARIOS PERMANENTES</v>
      </c>
      <c r="K394" s="97" t="str">
        <f t="shared" si="5"/>
        <v>Posgrado</v>
      </c>
      <c r="L394" s="97" t="s">
        <v>395</v>
      </c>
    </row>
    <row r="395" spans="3:12" x14ac:dyDescent="0.25">
      <c r="C395" s="170" t="s">
        <v>58</v>
      </c>
      <c r="D395" s="162"/>
      <c r="E395" s="153">
        <v>0</v>
      </c>
      <c r="F395" s="99">
        <f>IF(E394=0,"",(G394/E394)/12*E394)</f>
        <v>0</v>
      </c>
      <c r="G395" s="96">
        <f>F395</f>
        <v>0</v>
      </c>
      <c r="H395" s="163"/>
      <c r="I395" s="115" t="s">
        <v>516</v>
      </c>
      <c r="J395" s="115" t="str">
        <f>VLOOKUP(I395,Presupuesto!$B$11:$C$565,2,0)</f>
        <v>AGUINALDO Y DECIMO CUARTO MES</v>
      </c>
      <c r="K395" s="97" t="str">
        <f t="shared" si="5"/>
        <v>Posgrado</v>
      </c>
      <c r="L395" s="97" t="s">
        <v>395</v>
      </c>
    </row>
    <row r="396" spans="3:12" ht="15.75" thickBot="1" x14ac:dyDescent="0.3">
      <c r="C396" s="171" t="s">
        <v>59</v>
      </c>
      <c r="D396" s="162"/>
      <c r="E396" s="153">
        <v>0</v>
      </c>
      <c r="F396" s="116">
        <f>IF(E394&lt;6,"",((E394-6)/12)*(G394/E394))</f>
        <v>0</v>
      </c>
      <c r="G396" s="96">
        <f>F396</f>
        <v>0</v>
      </c>
      <c r="H396" s="163"/>
      <c r="I396" s="100" t="s">
        <v>519</v>
      </c>
      <c r="J396" s="100" t="str">
        <f>VLOOKUP(I396,Presupuesto!$B$11:$C$565,2,0)</f>
        <v>DECIMOCUARTO MES</v>
      </c>
      <c r="K396" s="97" t="str">
        <f t="shared" si="5"/>
        <v>Posgrado</v>
      </c>
      <c r="L396" s="97" t="s">
        <v>395</v>
      </c>
    </row>
    <row r="397" spans="3:12" ht="15.75" thickBot="1" x14ac:dyDescent="0.3">
      <c r="C397" s="139" t="s">
        <v>83</v>
      </c>
      <c r="D397" s="198"/>
      <c r="E397" s="151">
        <v>12</v>
      </c>
      <c r="F397" s="138">
        <v>30000</v>
      </c>
      <c r="G397" s="112">
        <f>D397*E397*F397</f>
        <v>0</v>
      </c>
      <c r="H397" s="165"/>
      <c r="I397" s="113" t="s">
        <v>564</v>
      </c>
      <c r="J397" s="113" t="str">
        <f>VLOOKUP(I397,Presupuesto!$B$11:$C$565,2,0)</f>
        <v>CONTRATOS ESPECIALES</v>
      </c>
      <c r="K397" s="97" t="str">
        <f t="shared" si="5"/>
        <v>Posgrado</v>
      </c>
      <c r="L397" s="97" t="s">
        <v>395</v>
      </c>
    </row>
    <row r="398" spans="3:12" x14ac:dyDescent="0.25">
      <c r="C398" s="170" t="s">
        <v>58</v>
      </c>
      <c r="D398" s="162"/>
      <c r="E398" s="153">
        <v>0</v>
      </c>
      <c r="F398" s="116">
        <f>IF(E397=0,"",(G397/E397)/12*E397)</f>
        <v>0</v>
      </c>
      <c r="G398" s="96">
        <f>F398</f>
        <v>0</v>
      </c>
      <c r="H398" s="163"/>
      <c r="I398" s="100" t="s">
        <v>564</v>
      </c>
      <c r="J398" s="100" t="str">
        <f>VLOOKUP(I398,Presupuesto!$B$11:$C$565,2,0)</f>
        <v>CONTRATOS ESPECIALES</v>
      </c>
      <c r="K398" s="97" t="str">
        <f t="shared" si="5"/>
        <v>Posgrado</v>
      </c>
      <c r="L398" s="97" t="s">
        <v>394</v>
      </c>
    </row>
    <row r="399" spans="3:12" ht="15.75" thickBot="1" x14ac:dyDescent="0.3">
      <c r="C399" s="171" t="s">
        <v>59</v>
      </c>
      <c r="D399" s="162"/>
      <c r="E399" s="153">
        <v>0</v>
      </c>
      <c r="F399" s="99">
        <f>IF(E397&lt;6,"",((E397-6)/12)*(G397/E397))</f>
        <v>0</v>
      </c>
      <c r="G399" s="96">
        <f>F399</f>
        <v>0</v>
      </c>
      <c r="H399" s="163"/>
      <c r="I399" s="100" t="s">
        <v>564</v>
      </c>
      <c r="J399" s="100" t="str">
        <f>VLOOKUP(I399,Presupuesto!$B$11:$C$565,2,0)</f>
        <v>CONTRATOS ESPECIALES</v>
      </c>
      <c r="K399" s="97" t="str">
        <f t="shared" si="5"/>
        <v>Posgrado</v>
      </c>
      <c r="L399" s="97" t="s">
        <v>399</v>
      </c>
    </row>
    <row r="400" spans="3:12" ht="15.75" thickBot="1" x14ac:dyDescent="0.3">
      <c r="C400" s="139" t="s">
        <v>60</v>
      </c>
      <c r="D400" s="198"/>
      <c r="E400" s="151">
        <v>12</v>
      </c>
      <c r="F400" s="117">
        <v>30000</v>
      </c>
      <c r="G400" s="112">
        <f>D400*E400*F400</f>
        <v>0</v>
      </c>
      <c r="H400" s="165"/>
      <c r="I400" s="113" t="s">
        <v>705</v>
      </c>
      <c r="J400" s="113" t="str">
        <f>VLOOKUP(I400,Presupuesto!$B$11:$C$565,2,0)</f>
        <v>OTROS SERVICIOS TECNICOS Y PROFESIONALES</v>
      </c>
      <c r="K400" s="97" t="str">
        <f t="shared" si="5"/>
        <v>Posgrado</v>
      </c>
      <c r="L400" s="97" t="s">
        <v>394</v>
      </c>
    </row>
    <row r="401" spans="3:12" x14ac:dyDescent="0.25">
      <c r="C401" s="170" t="s">
        <v>58</v>
      </c>
      <c r="D401" s="162"/>
      <c r="E401" s="153">
        <v>0</v>
      </c>
      <c r="F401" s="99">
        <v>0</v>
      </c>
      <c r="G401" s="96">
        <f>F401</f>
        <v>0</v>
      </c>
      <c r="H401" s="163"/>
      <c r="I401" s="100" t="s">
        <v>705</v>
      </c>
      <c r="J401" s="100" t="str">
        <f>VLOOKUP(I401,Presupuesto!$B$11:$C$565,2,0)</f>
        <v>OTROS SERVICIOS TECNICOS Y PROFESIONALES</v>
      </c>
      <c r="K401" s="97" t="str">
        <f t="shared" si="5"/>
        <v>Posgrado</v>
      </c>
      <c r="L401" s="97" t="s">
        <v>394</v>
      </c>
    </row>
    <row r="402" spans="3:12" ht="15.75" thickBot="1" x14ac:dyDescent="0.3">
      <c r="C402" s="171" t="s">
        <v>59</v>
      </c>
      <c r="D402" s="162"/>
      <c r="E402" s="153">
        <v>0</v>
      </c>
      <c r="F402" s="99">
        <v>0</v>
      </c>
      <c r="G402" s="96">
        <f>F402</f>
        <v>0</v>
      </c>
      <c r="H402" s="163"/>
      <c r="I402" s="100" t="s">
        <v>705</v>
      </c>
      <c r="J402" s="100" t="str">
        <f>VLOOKUP(I402,Presupuesto!$B$11:$C$565,2,0)</f>
        <v>OTROS SERVICIOS TECNICOS Y PROFESIONALES</v>
      </c>
      <c r="K402" s="97" t="str">
        <f t="shared" si="5"/>
        <v>Posgrado</v>
      </c>
      <c r="L402" s="97" t="s">
        <v>394</v>
      </c>
    </row>
    <row r="403" spans="3:12" ht="15.75" thickBot="1" x14ac:dyDescent="0.3">
      <c r="C403" s="139" t="s">
        <v>61</v>
      </c>
      <c r="D403" s="198"/>
      <c r="E403" s="151">
        <v>12</v>
      </c>
      <c r="F403" s="117">
        <v>30000</v>
      </c>
      <c r="G403" s="112">
        <f>D403*E403*F403</f>
        <v>0</v>
      </c>
      <c r="H403" s="165"/>
      <c r="I403" s="113" t="s">
        <v>496</v>
      </c>
      <c r="J403" s="113" t="str">
        <f>VLOOKUP(I403,Presupuesto!$B$11:$C$565,2,0)</f>
        <v>SUELDOS Y SALARIOS PERMANENTES</v>
      </c>
      <c r="K403" s="97" t="str">
        <f t="shared" si="5"/>
        <v>Posgrado</v>
      </c>
      <c r="L403" s="97" t="s">
        <v>394</v>
      </c>
    </row>
    <row r="404" spans="3:12" x14ac:dyDescent="0.25">
      <c r="C404" s="170" t="s">
        <v>58</v>
      </c>
      <c r="D404" s="168"/>
      <c r="E404" s="130">
        <v>0</v>
      </c>
      <c r="F404" s="118">
        <f>IF(E403=0,"",(G403/E403)/12*E403)</f>
        <v>0</v>
      </c>
      <c r="G404" s="119">
        <f>F404</f>
        <v>0</v>
      </c>
      <c r="H404" s="163"/>
      <c r="I404" s="100" t="s">
        <v>516</v>
      </c>
      <c r="J404" s="100" t="str">
        <f>VLOOKUP(I404,Presupuesto!$B$11:$C$565,2,0)</f>
        <v>AGUINALDO Y DECIMO CUARTO MES</v>
      </c>
      <c r="K404" s="97" t="str">
        <f t="shared" si="5"/>
        <v>Posgrado</v>
      </c>
      <c r="L404" s="97" t="s">
        <v>394</v>
      </c>
    </row>
    <row r="405" spans="3:12" ht="15.75" thickBot="1" x14ac:dyDescent="0.3">
      <c r="C405" s="172" t="s">
        <v>59</v>
      </c>
      <c r="D405" s="161"/>
      <c r="E405" s="131">
        <v>0</v>
      </c>
      <c r="F405" s="104">
        <f>IF(E403&lt;6,"",((E403-6)/12)*(G403/E403))</f>
        <v>0</v>
      </c>
      <c r="G405" s="104">
        <f>F405</f>
        <v>0</v>
      </c>
      <c r="H405" s="161"/>
      <c r="I405" s="105" t="s">
        <v>519</v>
      </c>
      <c r="J405" s="123" t="str">
        <f>VLOOKUP(I405,Presupuesto!$B$11:$C$565,2,0)</f>
        <v>DECIMOCUARTO MES</v>
      </c>
      <c r="K405" s="105" t="str">
        <f t="shared" si="5"/>
        <v>Posgrado</v>
      </c>
      <c r="L405" s="123" t="s">
        <v>394</v>
      </c>
    </row>
    <row r="407" spans="3:12" ht="15.75" thickBot="1" x14ac:dyDescent="0.3">
      <c r="K407" s="152"/>
    </row>
    <row r="408" spans="3:12" ht="15.75" thickBot="1" x14ac:dyDescent="0.3">
      <c r="C408" s="69" t="s">
        <v>43</v>
      </c>
      <c r="D408" s="30">
        <f>SUM(G415:G465)</f>
        <v>0</v>
      </c>
      <c r="E408" s="92"/>
      <c r="F408" s="92"/>
      <c r="G408" s="92"/>
      <c r="H408" s="75"/>
      <c r="I408" s="75"/>
      <c r="J408" s="75"/>
      <c r="K408" s="152"/>
    </row>
    <row r="409" spans="3:12" x14ac:dyDescent="0.25">
      <c r="D409" s="31"/>
      <c r="E409" s="92"/>
      <c r="F409" s="92"/>
      <c r="G409" s="92"/>
      <c r="H409" s="75"/>
      <c r="I409" s="75"/>
      <c r="J409" s="75"/>
      <c r="K409" s="152"/>
    </row>
    <row r="410" spans="3:12" x14ac:dyDescent="0.25">
      <c r="D410" s="31"/>
      <c r="E410" s="92"/>
      <c r="F410" s="92"/>
      <c r="G410" s="92"/>
      <c r="H410" s="75"/>
      <c r="I410" s="75"/>
      <c r="J410" s="75"/>
      <c r="K410" s="152"/>
    </row>
    <row r="411" spans="3:12" ht="15.75" x14ac:dyDescent="0.25">
      <c r="C411" s="201" t="s">
        <v>392</v>
      </c>
      <c r="D411" s="350"/>
      <c r="E411" s="92"/>
      <c r="F411" s="92"/>
      <c r="G411" s="92"/>
      <c r="H411" s="75"/>
      <c r="I411" s="75"/>
      <c r="J411" s="75"/>
      <c r="K411" s="152"/>
    </row>
    <row r="412" spans="3:12" ht="18.75" x14ac:dyDescent="0.25">
      <c r="C412" s="207" t="e">
        <f>IFERROR(VLOOKUP(D411,'1. Desarrollo e Innov. Curricu.'!$E:$F,2,FALSE),IFERROR(VLOOKUP(D411,'2. Investigación Científica'!$E:$F,2,FALSE),IFERROR(VLOOKUP(D411,'3. Vinculación Univ. Sociedad'!$E:$F,2,FALSE),IFERROR(VLOOKUP(D411,'4. Docencia y Profesorado Univ.'!$E:$F,2,FALSE),IFERROR(VLOOKUP(D411,'5. Estudiantes y Graduados'!$E:$F,2,FALSE),IFERROR(VLOOKUP(D411,'11. Gestion Administrativa'!$E:$F,2,FALSE),IFERROR(VLOOKUP(D411,'13. Gestión Académica'!$E:$F,2,FALSE),IFERROR(VLOOKUP(D411,'8. Asegura. de la Calid. y M'!$E:$F,2,FALSE),IFERROR(VLOOKUP(D411,'6. Gestión del Conocimiento'!$E:$F,2,FALSE),IFERROR(VLOOKUP(D411,'15. Gobernabilidad y Proceso...'!$E:$F,2,FALSE),IFERROR(VLOOKUP(D411,'12. Gestión del Talento Humano'!$E:$F,2,FALSE),IFERROR(VLOOKUP(D411,'14. Internacional... de la E.S.'!$E:$F,2,FALSE),IFERROR(VLOOKUP(D411,'10. Posgrado'!$E:$F,2,FALSE),IFERROR(VLOOKUP(D411,'17. Gestión TIC'!$E:$F,2,FALSE),IFERROR(VLOOKUP(D411,'16. Desa. del Sistema Educ.Sup.'!$E:$F,2,FALSE),IFERROR(VLOOKUP(D411,'9. Cultura de Inno. Insti...'!$E:$F,2,FALSE),VLOOKUP(D411,'7. Lo Esencial de la Reforma U.'!$E:$F,2,0)))))))))))))))))</f>
        <v>#N/A</v>
      </c>
      <c r="D412" s="31"/>
      <c r="E412" s="92"/>
      <c r="F412" s="92"/>
      <c r="G412" s="92"/>
      <c r="H412" s="75"/>
      <c r="I412" s="75"/>
      <c r="J412" s="75"/>
      <c r="K412" s="152"/>
    </row>
    <row r="413" spans="3:12" ht="15.75" thickBot="1" x14ac:dyDescent="0.3">
      <c r="C413" s="176"/>
      <c r="D413" s="31"/>
      <c r="E413" s="92"/>
      <c r="F413" s="92"/>
      <c r="G413" s="92"/>
      <c r="H413" s="75"/>
      <c r="I413" s="75"/>
      <c r="J413" s="75"/>
      <c r="K413" s="152"/>
    </row>
    <row r="414" spans="3:12" ht="30.75" thickBot="1" x14ac:dyDescent="0.3">
      <c r="C414" s="133" t="s">
        <v>44</v>
      </c>
      <c r="D414" s="137" t="s">
        <v>55</v>
      </c>
      <c r="E414" s="169" t="s">
        <v>56</v>
      </c>
      <c r="F414" s="137" t="s">
        <v>57</v>
      </c>
      <c r="G414" s="134" t="s">
        <v>27</v>
      </c>
      <c r="H414" s="132" t="s">
        <v>131</v>
      </c>
      <c r="I414" s="135" t="s">
        <v>46</v>
      </c>
      <c r="J414" s="135" t="s">
        <v>132</v>
      </c>
      <c r="K414" s="135" t="s">
        <v>410</v>
      </c>
      <c r="L414" s="135" t="s">
        <v>411</v>
      </c>
    </row>
    <row r="415" spans="3:12" ht="15.75" thickBot="1" x14ac:dyDescent="0.3">
      <c r="C415" s="136" t="s">
        <v>482</v>
      </c>
      <c r="D415" s="198"/>
      <c r="E415" s="151">
        <v>12</v>
      </c>
      <c r="F415" s="298">
        <f>HLOOKUP($C415,$BZ$2:$CM$3,2,0)</f>
        <v>43674.39</v>
      </c>
      <c r="G415" s="112">
        <f>D415*E415*F415</f>
        <v>0</v>
      </c>
      <c r="H415" s="165"/>
      <c r="I415" s="113" t="s">
        <v>496</v>
      </c>
      <c r="J415" s="113" t="str">
        <f>VLOOKUP(I415,Presupuesto!$B$11:$C$565,2,0)</f>
        <v>SUELDOS Y SALARIOS PERMANENTES</v>
      </c>
      <c r="K415" s="215" t="s">
        <v>1454</v>
      </c>
      <c r="L415" s="97" t="s">
        <v>394</v>
      </c>
    </row>
    <row r="416" spans="3:12" x14ac:dyDescent="0.25">
      <c r="C416" s="170" t="s">
        <v>58</v>
      </c>
      <c r="D416" s="162"/>
      <c r="E416" s="153">
        <v>0</v>
      </c>
      <c r="F416" s="99">
        <f>IF(E415=0,"",(G415/E415)/12*E415)</f>
        <v>0</v>
      </c>
      <c r="G416" s="96">
        <f>F416</f>
        <v>0</v>
      </c>
      <c r="H416" s="163"/>
      <c r="I416" s="115" t="s">
        <v>516</v>
      </c>
      <c r="J416" s="115" t="str">
        <f>VLOOKUP(I416,Presupuesto!$B$11:$C$565,2,0)</f>
        <v>AGUINALDO Y DECIMO CUARTO MES</v>
      </c>
      <c r="K416" s="97" t="str">
        <f t="shared" ref="K416:K447" si="6">$K$415</f>
        <v>Posgrado</v>
      </c>
      <c r="L416" s="97" t="s">
        <v>412</v>
      </c>
    </row>
    <row r="417" spans="3:12" ht="15.75" thickBot="1" x14ac:dyDescent="0.3">
      <c r="C417" s="171" t="s">
        <v>59</v>
      </c>
      <c r="D417" s="162"/>
      <c r="E417" s="153">
        <v>0</v>
      </c>
      <c r="F417" s="116">
        <f>IF(E415&lt;6,"",((E415-6)/12)*(G415/E415))</f>
        <v>0</v>
      </c>
      <c r="G417" s="96">
        <f>F417</f>
        <v>0</v>
      </c>
      <c r="H417" s="163"/>
      <c r="I417" s="100" t="s">
        <v>519</v>
      </c>
      <c r="J417" s="100" t="str">
        <f>VLOOKUP(I417,Presupuesto!$B$11:$C$565,2,0)</f>
        <v>DECIMOCUARTO MES</v>
      </c>
      <c r="K417" s="97" t="str">
        <f t="shared" si="6"/>
        <v>Posgrado</v>
      </c>
      <c r="L417" s="97" t="s">
        <v>395</v>
      </c>
    </row>
    <row r="418" spans="3:12" ht="15.75" thickBot="1" x14ac:dyDescent="0.3">
      <c r="C418" s="136" t="s">
        <v>483</v>
      </c>
      <c r="D418" s="198"/>
      <c r="E418" s="151">
        <v>12</v>
      </c>
      <c r="F418" s="298">
        <f>HLOOKUP($C418,$BZ$2:$CM$3,2,0)</f>
        <v>39703.99</v>
      </c>
      <c r="G418" s="112">
        <f>D418*E418*F418</f>
        <v>0</v>
      </c>
      <c r="H418" s="165"/>
      <c r="I418" s="113" t="s">
        <v>496</v>
      </c>
      <c r="J418" s="113" t="str">
        <f>VLOOKUP(I418,Presupuesto!$B$11:$C$565,2,0)</f>
        <v>SUELDOS Y SALARIOS PERMANENTES</v>
      </c>
      <c r="K418" s="97" t="str">
        <f t="shared" si="6"/>
        <v>Posgrado</v>
      </c>
      <c r="L418" s="97" t="s">
        <v>395</v>
      </c>
    </row>
    <row r="419" spans="3:12" x14ac:dyDescent="0.25">
      <c r="C419" s="170" t="s">
        <v>58</v>
      </c>
      <c r="D419" s="162"/>
      <c r="E419" s="153">
        <v>0</v>
      </c>
      <c r="F419" s="99">
        <f>IF(E418=0,"",(G418/E418)/12*E418)</f>
        <v>0</v>
      </c>
      <c r="G419" s="96">
        <f>F419</f>
        <v>0</v>
      </c>
      <c r="H419" s="163"/>
      <c r="I419" s="115" t="s">
        <v>516</v>
      </c>
      <c r="J419" s="115" t="str">
        <f>VLOOKUP(I419,Presupuesto!$B$11:$C$565,2,0)</f>
        <v>AGUINALDO Y DECIMO CUARTO MES</v>
      </c>
      <c r="K419" s="97" t="str">
        <f t="shared" si="6"/>
        <v>Posgrado</v>
      </c>
      <c r="L419" s="97" t="s">
        <v>395</v>
      </c>
    </row>
    <row r="420" spans="3:12" ht="15.75" thickBot="1" x14ac:dyDescent="0.3">
      <c r="C420" s="171" t="s">
        <v>59</v>
      </c>
      <c r="D420" s="162"/>
      <c r="E420" s="153">
        <v>0</v>
      </c>
      <c r="F420" s="116">
        <f>IF(E418&lt;6,"",((E418-6)/12)*(G418/E418))</f>
        <v>0</v>
      </c>
      <c r="G420" s="96">
        <f>F420</f>
        <v>0</v>
      </c>
      <c r="H420" s="163"/>
      <c r="I420" s="100" t="s">
        <v>519</v>
      </c>
      <c r="J420" s="100" t="str">
        <f>VLOOKUP(I420,Presupuesto!$B$11:$C$565,2,0)</f>
        <v>DECIMOCUARTO MES</v>
      </c>
      <c r="K420" s="97" t="str">
        <f t="shared" si="6"/>
        <v>Posgrado</v>
      </c>
      <c r="L420" s="97" t="s">
        <v>395</v>
      </c>
    </row>
    <row r="421" spans="3:12" ht="15.75" thickBot="1" x14ac:dyDescent="0.3">
      <c r="C421" s="136" t="s">
        <v>484</v>
      </c>
      <c r="D421" s="198"/>
      <c r="E421" s="151">
        <v>12</v>
      </c>
      <c r="F421" s="298">
        <f>HLOOKUP($C421,$BZ$2:$CM$3,2,0)</f>
        <v>35733.589999999997</v>
      </c>
      <c r="G421" s="112">
        <f>D421*E421*F421</f>
        <v>0</v>
      </c>
      <c r="H421" s="165"/>
      <c r="I421" s="113" t="s">
        <v>496</v>
      </c>
      <c r="J421" s="113" t="str">
        <f>VLOOKUP(I421,Presupuesto!$B$11:$C$565,2,0)</f>
        <v>SUELDOS Y SALARIOS PERMANENTES</v>
      </c>
      <c r="K421" s="97" t="str">
        <f t="shared" si="6"/>
        <v>Posgrado</v>
      </c>
      <c r="L421" s="97" t="s">
        <v>395</v>
      </c>
    </row>
    <row r="422" spans="3:12" x14ac:dyDescent="0.25">
      <c r="C422" s="170" t="s">
        <v>58</v>
      </c>
      <c r="D422" s="162"/>
      <c r="E422" s="153">
        <v>0</v>
      </c>
      <c r="F422" s="99">
        <f>IF(E421=0,"",(G421/E421)/12*E421)</f>
        <v>0</v>
      </c>
      <c r="G422" s="96">
        <f>F422</f>
        <v>0</v>
      </c>
      <c r="H422" s="163"/>
      <c r="I422" s="115" t="s">
        <v>516</v>
      </c>
      <c r="J422" s="115" t="str">
        <f>VLOOKUP(I422,Presupuesto!$B$11:$C$565,2,0)</f>
        <v>AGUINALDO Y DECIMO CUARTO MES</v>
      </c>
      <c r="K422" s="97" t="str">
        <f t="shared" si="6"/>
        <v>Posgrado</v>
      </c>
      <c r="L422" s="97" t="s">
        <v>395</v>
      </c>
    </row>
    <row r="423" spans="3:12" ht="15.75" thickBot="1" x14ac:dyDescent="0.3">
      <c r="C423" s="171" t="s">
        <v>59</v>
      </c>
      <c r="D423" s="162"/>
      <c r="E423" s="153">
        <v>0</v>
      </c>
      <c r="F423" s="116">
        <f>IF(E421&lt;6,"",((E421-6)/12)*(G421/E421))</f>
        <v>0</v>
      </c>
      <c r="G423" s="96">
        <f>F423</f>
        <v>0</v>
      </c>
      <c r="H423" s="163"/>
      <c r="I423" s="100" t="s">
        <v>519</v>
      </c>
      <c r="J423" s="100" t="str">
        <f>VLOOKUP(I423,Presupuesto!$B$11:$C$565,2,0)</f>
        <v>DECIMOCUARTO MES</v>
      </c>
      <c r="K423" s="97" t="str">
        <f t="shared" si="6"/>
        <v>Posgrado</v>
      </c>
      <c r="L423" s="97" t="s">
        <v>395</v>
      </c>
    </row>
    <row r="424" spans="3:12" ht="15.75" thickBot="1" x14ac:dyDescent="0.3">
      <c r="C424" s="136" t="s">
        <v>485</v>
      </c>
      <c r="D424" s="198"/>
      <c r="E424" s="151">
        <v>12</v>
      </c>
      <c r="F424" s="298">
        <f>HLOOKUP($C424,$BZ$2:$CM$3,2,0)</f>
        <v>31763.19</v>
      </c>
      <c r="G424" s="112">
        <f>D424*E424*F424</f>
        <v>0</v>
      </c>
      <c r="H424" s="165"/>
      <c r="I424" s="113" t="s">
        <v>496</v>
      </c>
      <c r="J424" s="113" t="str">
        <f>VLOOKUP(I424,Presupuesto!$B$11:$C$565,2,0)</f>
        <v>SUELDOS Y SALARIOS PERMANENTES</v>
      </c>
      <c r="K424" s="97" t="str">
        <f t="shared" si="6"/>
        <v>Posgrado</v>
      </c>
      <c r="L424" s="97" t="s">
        <v>395</v>
      </c>
    </row>
    <row r="425" spans="3:12" x14ac:dyDescent="0.25">
      <c r="C425" s="170" t="s">
        <v>58</v>
      </c>
      <c r="D425" s="162"/>
      <c r="E425" s="153">
        <v>0</v>
      </c>
      <c r="F425" s="99">
        <f>IF(E424=0,"",(G424/E424)/12*E424)</f>
        <v>0</v>
      </c>
      <c r="G425" s="96">
        <f>F425</f>
        <v>0</v>
      </c>
      <c r="H425" s="163"/>
      <c r="I425" s="115" t="s">
        <v>516</v>
      </c>
      <c r="J425" s="115" t="str">
        <f>VLOOKUP(I425,Presupuesto!$B$11:$C$565,2,0)</f>
        <v>AGUINALDO Y DECIMO CUARTO MES</v>
      </c>
      <c r="K425" s="97" t="str">
        <f t="shared" si="6"/>
        <v>Posgrado</v>
      </c>
      <c r="L425" s="97" t="s">
        <v>395</v>
      </c>
    </row>
    <row r="426" spans="3:12" ht="15.75" thickBot="1" x14ac:dyDescent="0.3">
      <c r="C426" s="171" t="s">
        <v>59</v>
      </c>
      <c r="D426" s="162"/>
      <c r="E426" s="153">
        <v>0</v>
      </c>
      <c r="F426" s="116">
        <f>IF(E424&lt;6,"",((E424-6)/12)*(G424/E424))</f>
        <v>0</v>
      </c>
      <c r="G426" s="96">
        <f>F426</f>
        <v>0</v>
      </c>
      <c r="H426" s="163"/>
      <c r="I426" s="100" t="s">
        <v>519</v>
      </c>
      <c r="J426" s="100" t="str">
        <f>VLOOKUP(I426,Presupuesto!$B$11:$C$565,2,0)</f>
        <v>DECIMOCUARTO MES</v>
      </c>
      <c r="K426" s="97" t="str">
        <f t="shared" si="6"/>
        <v>Posgrado</v>
      </c>
      <c r="L426" s="97" t="s">
        <v>395</v>
      </c>
    </row>
    <row r="427" spans="3:12" ht="15.75" thickBot="1" x14ac:dyDescent="0.3">
      <c r="C427" s="136" t="s">
        <v>486</v>
      </c>
      <c r="D427" s="198"/>
      <c r="E427" s="151">
        <v>12</v>
      </c>
      <c r="F427" s="298">
        <f>HLOOKUP($C427,$BZ$2:$CM$3,2,0)</f>
        <v>29777.99</v>
      </c>
      <c r="G427" s="112">
        <f>D427*E427*F427</f>
        <v>0</v>
      </c>
      <c r="H427" s="165"/>
      <c r="I427" s="113" t="s">
        <v>496</v>
      </c>
      <c r="J427" s="113" t="str">
        <f>VLOOKUP(I427,Presupuesto!$B$11:$C$565,2,0)</f>
        <v>SUELDOS Y SALARIOS PERMANENTES</v>
      </c>
      <c r="K427" s="97" t="str">
        <f t="shared" si="6"/>
        <v>Posgrado</v>
      </c>
      <c r="L427" s="97" t="s">
        <v>395</v>
      </c>
    </row>
    <row r="428" spans="3:12" x14ac:dyDescent="0.25">
      <c r="C428" s="170" t="s">
        <v>58</v>
      </c>
      <c r="D428" s="162"/>
      <c r="E428" s="153">
        <v>0</v>
      </c>
      <c r="F428" s="99">
        <f>IF(E427=0,"",(G427/E427)/12*E427)</f>
        <v>0</v>
      </c>
      <c r="G428" s="96">
        <f>F428</f>
        <v>0</v>
      </c>
      <c r="H428" s="163"/>
      <c r="I428" s="115" t="s">
        <v>516</v>
      </c>
      <c r="J428" s="115" t="str">
        <f>VLOOKUP(I428,Presupuesto!$B$11:$C$565,2,0)</f>
        <v>AGUINALDO Y DECIMO CUARTO MES</v>
      </c>
      <c r="K428" s="97" t="str">
        <f t="shared" si="6"/>
        <v>Posgrado</v>
      </c>
      <c r="L428" s="97" t="s">
        <v>395</v>
      </c>
    </row>
    <row r="429" spans="3:12" ht="15.75" thickBot="1" x14ac:dyDescent="0.3">
      <c r="C429" s="171" t="s">
        <v>59</v>
      </c>
      <c r="D429" s="162"/>
      <c r="E429" s="153">
        <v>0</v>
      </c>
      <c r="F429" s="116">
        <f>IF(E427&lt;6,"",((E427-6)/12)*(G427/E427))</f>
        <v>0</v>
      </c>
      <c r="G429" s="96">
        <f>F429</f>
        <v>0</v>
      </c>
      <c r="H429" s="163"/>
      <c r="I429" s="100" t="s">
        <v>519</v>
      </c>
      <c r="J429" s="100" t="str">
        <f>VLOOKUP(I429,Presupuesto!$B$11:$C$565,2,0)</f>
        <v>DECIMOCUARTO MES</v>
      </c>
      <c r="K429" s="97" t="str">
        <f t="shared" si="6"/>
        <v>Posgrado</v>
      </c>
      <c r="L429" s="97" t="s">
        <v>395</v>
      </c>
    </row>
    <row r="430" spans="3:12" ht="15.75" thickBot="1" x14ac:dyDescent="0.3">
      <c r="C430" s="136" t="s">
        <v>487</v>
      </c>
      <c r="D430" s="198"/>
      <c r="E430" s="151">
        <v>12</v>
      </c>
      <c r="F430" s="298">
        <f>HLOOKUP($C430,$BZ$2:$CM$3,2,0)</f>
        <v>27792.79</v>
      </c>
      <c r="G430" s="112">
        <f>D430*E430*F430</f>
        <v>0</v>
      </c>
      <c r="H430" s="165"/>
      <c r="I430" s="113" t="s">
        <v>496</v>
      </c>
      <c r="J430" s="113" t="str">
        <f>VLOOKUP(I430,Presupuesto!$B$11:$C$565,2,0)</f>
        <v>SUELDOS Y SALARIOS PERMANENTES</v>
      </c>
      <c r="K430" s="97" t="str">
        <f t="shared" si="6"/>
        <v>Posgrado</v>
      </c>
      <c r="L430" s="97" t="s">
        <v>395</v>
      </c>
    </row>
    <row r="431" spans="3:12" x14ac:dyDescent="0.25">
      <c r="C431" s="170" t="s">
        <v>58</v>
      </c>
      <c r="D431" s="162"/>
      <c r="E431" s="153">
        <v>0</v>
      </c>
      <c r="F431" s="99">
        <f>IF(E430=0,"",(G430/E430)/12*E430)</f>
        <v>0</v>
      </c>
      <c r="G431" s="96">
        <f>F431</f>
        <v>0</v>
      </c>
      <c r="H431" s="163"/>
      <c r="I431" s="115" t="s">
        <v>516</v>
      </c>
      <c r="J431" s="115" t="str">
        <f>VLOOKUP(I431,Presupuesto!$B$11:$C$565,2,0)</f>
        <v>AGUINALDO Y DECIMO CUARTO MES</v>
      </c>
      <c r="K431" s="97" t="str">
        <f t="shared" si="6"/>
        <v>Posgrado</v>
      </c>
      <c r="L431" s="97" t="s">
        <v>395</v>
      </c>
    </row>
    <row r="432" spans="3:12" ht="15.75" thickBot="1" x14ac:dyDescent="0.3">
      <c r="C432" s="171" t="s">
        <v>59</v>
      </c>
      <c r="D432" s="162"/>
      <c r="E432" s="153">
        <v>0</v>
      </c>
      <c r="F432" s="116">
        <f>IF(E430&lt;6,"",((E430-6)/12)*(G430/E430))</f>
        <v>0</v>
      </c>
      <c r="G432" s="96">
        <f>F432</f>
        <v>0</v>
      </c>
      <c r="H432" s="163"/>
      <c r="I432" s="100" t="s">
        <v>519</v>
      </c>
      <c r="J432" s="100" t="str">
        <f>VLOOKUP(I432,Presupuesto!$B$11:$C$565,2,0)</f>
        <v>DECIMOCUARTO MES</v>
      </c>
      <c r="K432" s="97" t="str">
        <f t="shared" si="6"/>
        <v>Posgrado</v>
      </c>
      <c r="L432" s="97" t="s">
        <v>395</v>
      </c>
    </row>
    <row r="433" spans="3:12" ht="15.75" thickBot="1" x14ac:dyDescent="0.3">
      <c r="C433" s="136" t="s">
        <v>488</v>
      </c>
      <c r="D433" s="198"/>
      <c r="E433" s="151">
        <v>12</v>
      </c>
      <c r="F433" s="298">
        <f>HLOOKUP($C433,$BZ$2:$CM$3,2,0)</f>
        <v>18859.39</v>
      </c>
      <c r="G433" s="112">
        <f>D433*E433*F433</f>
        <v>0</v>
      </c>
      <c r="H433" s="165"/>
      <c r="I433" s="113" t="s">
        <v>496</v>
      </c>
      <c r="J433" s="113" t="str">
        <f>VLOOKUP(I433,Presupuesto!$B$11:$C$565,2,0)</f>
        <v>SUELDOS Y SALARIOS PERMANENTES</v>
      </c>
      <c r="K433" s="97" t="str">
        <f t="shared" si="6"/>
        <v>Posgrado</v>
      </c>
      <c r="L433" s="97" t="s">
        <v>395</v>
      </c>
    </row>
    <row r="434" spans="3:12" x14ac:dyDescent="0.25">
      <c r="C434" s="170" t="s">
        <v>58</v>
      </c>
      <c r="D434" s="162"/>
      <c r="E434" s="153">
        <v>0</v>
      </c>
      <c r="F434" s="99">
        <f>IF(E433=0,"",(G433/E433)/12*E433)</f>
        <v>0</v>
      </c>
      <c r="G434" s="96">
        <f>F434</f>
        <v>0</v>
      </c>
      <c r="H434" s="163"/>
      <c r="I434" s="115" t="s">
        <v>516</v>
      </c>
      <c r="J434" s="115" t="str">
        <f>VLOOKUP(I434,Presupuesto!$B$11:$C$565,2,0)</f>
        <v>AGUINALDO Y DECIMO CUARTO MES</v>
      </c>
      <c r="K434" s="97" t="str">
        <f t="shared" si="6"/>
        <v>Posgrado</v>
      </c>
      <c r="L434" s="97" t="s">
        <v>395</v>
      </c>
    </row>
    <row r="435" spans="3:12" ht="15.75" thickBot="1" x14ac:dyDescent="0.3">
      <c r="C435" s="171" t="s">
        <v>59</v>
      </c>
      <c r="D435" s="162"/>
      <c r="E435" s="153">
        <v>0</v>
      </c>
      <c r="F435" s="116">
        <f>IF(E433&lt;6,"",((E433-6)/12)*(G433/E433))</f>
        <v>0</v>
      </c>
      <c r="G435" s="96">
        <f>F435</f>
        <v>0</v>
      </c>
      <c r="H435" s="163"/>
      <c r="I435" s="100" t="s">
        <v>519</v>
      </c>
      <c r="J435" s="100" t="str">
        <f>VLOOKUP(I435,Presupuesto!$B$11:$C$565,2,0)</f>
        <v>DECIMOCUARTO MES</v>
      </c>
      <c r="K435" s="97" t="str">
        <f t="shared" si="6"/>
        <v>Posgrado</v>
      </c>
      <c r="L435" s="97" t="s">
        <v>395</v>
      </c>
    </row>
    <row r="436" spans="3:12" ht="15.75" thickBot="1" x14ac:dyDescent="0.3">
      <c r="C436" s="136" t="s">
        <v>489</v>
      </c>
      <c r="D436" s="198"/>
      <c r="E436" s="151">
        <v>12</v>
      </c>
      <c r="F436" s="298">
        <f>HLOOKUP($C436,$BZ$2:$CM$3,2,0)</f>
        <v>17866.8</v>
      </c>
      <c r="G436" s="112">
        <f>D436*E436*F436</f>
        <v>0</v>
      </c>
      <c r="H436" s="165"/>
      <c r="I436" s="113" t="s">
        <v>496</v>
      </c>
      <c r="J436" s="113" t="str">
        <f>VLOOKUP(I436,Presupuesto!$B$11:$C$565,2,0)</f>
        <v>SUELDOS Y SALARIOS PERMANENTES</v>
      </c>
      <c r="K436" s="97" t="str">
        <f t="shared" si="6"/>
        <v>Posgrado</v>
      </c>
      <c r="L436" s="97" t="s">
        <v>395</v>
      </c>
    </row>
    <row r="437" spans="3:12" x14ac:dyDescent="0.25">
      <c r="C437" s="170" t="s">
        <v>58</v>
      </c>
      <c r="D437" s="162"/>
      <c r="E437" s="153">
        <v>0</v>
      </c>
      <c r="F437" s="99">
        <f>IF(E436=0,"",(G436/E436)/12*E436)</f>
        <v>0</v>
      </c>
      <c r="G437" s="96">
        <f>F437</f>
        <v>0</v>
      </c>
      <c r="H437" s="163"/>
      <c r="I437" s="115" t="s">
        <v>516</v>
      </c>
      <c r="J437" s="115" t="str">
        <f>VLOOKUP(I437,Presupuesto!$B$11:$C$565,2,0)</f>
        <v>AGUINALDO Y DECIMO CUARTO MES</v>
      </c>
      <c r="K437" s="97" t="str">
        <f t="shared" si="6"/>
        <v>Posgrado</v>
      </c>
      <c r="L437" s="97" t="s">
        <v>395</v>
      </c>
    </row>
    <row r="438" spans="3:12" ht="15.75" thickBot="1" x14ac:dyDescent="0.3">
      <c r="C438" s="171" t="s">
        <v>59</v>
      </c>
      <c r="D438" s="162"/>
      <c r="E438" s="153">
        <v>0</v>
      </c>
      <c r="F438" s="116">
        <f>IF(E436&lt;6,"",((E436-6)/12)*(G436/E436))</f>
        <v>0</v>
      </c>
      <c r="G438" s="96">
        <f>F438</f>
        <v>0</v>
      </c>
      <c r="H438" s="163"/>
      <c r="I438" s="100" t="s">
        <v>519</v>
      </c>
      <c r="J438" s="100" t="str">
        <f>VLOOKUP(I438,Presupuesto!$B$11:$C$565,2,0)</f>
        <v>DECIMOCUARTO MES</v>
      </c>
      <c r="K438" s="97" t="str">
        <f t="shared" si="6"/>
        <v>Posgrado</v>
      </c>
      <c r="L438" s="97" t="s">
        <v>395</v>
      </c>
    </row>
    <row r="439" spans="3:12" ht="15.75" thickBot="1" x14ac:dyDescent="0.3">
      <c r="C439" s="136" t="s">
        <v>490</v>
      </c>
      <c r="D439" s="198"/>
      <c r="E439" s="151">
        <v>12</v>
      </c>
      <c r="F439" s="298">
        <f>HLOOKUP($C439,$BZ$2:$CM$3,2,0)</f>
        <v>13896.4</v>
      </c>
      <c r="G439" s="112">
        <f>D439*E439*F439</f>
        <v>0</v>
      </c>
      <c r="H439" s="165"/>
      <c r="I439" s="113" t="s">
        <v>496</v>
      </c>
      <c r="J439" s="113" t="str">
        <f>VLOOKUP(I439,Presupuesto!$B$11:$C$565,2,0)</f>
        <v>SUELDOS Y SALARIOS PERMANENTES</v>
      </c>
      <c r="K439" s="97" t="str">
        <f t="shared" si="6"/>
        <v>Posgrado</v>
      </c>
      <c r="L439" s="97" t="s">
        <v>395</v>
      </c>
    </row>
    <row r="440" spans="3:12" x14ac:dyDescent="0.25">
      <c r="C440" s="170" t="s">
        <v>58</v>
      </c>
      <c r="D440" s="162"/>
      <c r="E440" s="153">
        <v>0</v>
      </c>
      <c r="F440" s="99">
        <f>IF(E439=0,"",(G439/E439)/12*E439)</f>
        <v>0</v>
      </c>
      <c r="G440" s="96">
        <f>F440</f>
        <v>0</v>
      </c>
      <c r="H440" s="163"/>
      <c r="I440" s="115" t="s">
        <v>516</v>
      </c>
      <c r="J440" s="115" t="str">
        <f>VLOOKUP(I440,Presupuesto!$B$11:$C$565,2,0)</f>
        <v>AGUINALDO Y DECIMO CUARTO MES</v>
      </c>
      <c r="K440" s="97" t="str">
        <f t="shared" si="6"/>
        <v>Posgrado</v>
      </c>
      <c r="L440" s="97" t="s">
        <v>395</v>
      </c>
    </row>
    <row r="441" spans="3:12" ht="15.75" thickBot="1" x14ac:dyDescent="0.3">
      <c r="C441" s="171" t="s">
        <v>59</v>
      </c>
      <c r="D441" s="162"/>
      <c r="E441" s="153">
        <v>0</v>
      </c>
      <c r="F441" s="116">
        <f>IF(E439&lt;6,"",((E439-6)/12)*(G439/E439))</f>
        <v>0</v>
      </c>
      <c r="G441" s="96">
        <f>F441</f>
        <v>0</v>
      </c>
      <c r="H441" s="163"/>
      <c r="I441" s="100" t="s">
        <v>519</v>
      </c>
      <c r="J441" s="100" t="str">
        <f>VLOOKUP(I441,Presupuesto!$B$11:$C$565,2,0)</f>
        <v>DECIMOCUARTO MES</v>
      </c>
      <c r="K441" s="97" t="str">
        <f t="shared" si="6"/>
        <v>Posgrado</v>
      </c>
      <c r="L441" s="97" t="s">
        <v>395</v>
      </c>
    </row>
    <row r="442" spans="3:12" ht="15.75" thickBot="1" x14ac:dyDescent="0.3">
      <c r="C442" s="136" t="s">
        <v>491</v>
      </c>
      <c r="D442" s="198"/>
      <c r="E442" s="151">
        <v>12</v>
      </c>
      <c r="F442" s="298">
        <f>HLOOKUP($C442,$BZ$2:$CM$3,2,0)</f>
        <v>15004.09</v>
      </c>
      <c r="G442" s="112">
        <f>D442*E442*F442</f>
        <v>0</v>
      </c>
      <c r="H442" s="165"/>
      <c r="I442" s="113" t="s">
        <v>496</v>
      </c>
      <c r="J442" s="113" t="str">
        <f>VLOOKUP(I442,Presupuesto!$B$11:$C$565,2,0)</f>
        <v>SUELDOS Y SALARIOS PERMANENTES</v>
      </c>
      <c r="K442" s="97" t="str">
        <f t="shared" si="6"/>
        <v>Posgrado</v>
      </c>
      <c r="L442" s="97" t="s">
        <v>395</v>
      </c>
    </row>
    <row r="443" spans="3:12" x14ac:dyDescent="0.25">
      <c r="C443" s="170" t="s">
        <v>58</v>
      </c>
      <c r="D443" s="162"/>
      <c r="E443" s="153">
        <v>0</v>
      </c>
      <c r="F443" s="99">
        <f>IF(E442=0,"",(G442/E442)/12*E442)</f>
        <v>0</v>
      </c>
      <c r="G443" s="96">
        <f>F443</f>
        <v>0</v>
      </c>
      <c r="H443" s="163"/>
      <c r="I443" s="115" t="s">
        <v>516</v>
      </c>
      <c r="J443" s="115" t="str">
        <f>VLOOKUP(I443,Presupuesto!$B$11:$C$565,2,0)</f>
        <v>AGUINALDO Y DECIMO CUARTO MES</v>
      </c>
      <c r="K443" s="97" t="str">
        <f t="shared" si="6"/>
        <v>Posgrado</v>
      </c>
      <c r="L443" s="97" t="s">
        <v>395</v>
      </c>
    </row>
    <row r="444" spans="3:12" ht="15.75" thickBot="1" x14ac:dyDescent="0.3">
      <c r="C444" s="171" t="s">
        <v>59</v>
      </c>
      <c r="D444" s="162"/>
      <c r="E444" s="153">
        <v>0</v>
      </c>
      <c r="F444" s="116">
        <f>IF(E442&lt;6,"",((E442-6)/12)*(G442/E442))</f>
        <v>0</v>
      </c>
      <c r="G444" s="96">
        <f>F444</f>
        <v>0</v>
      </c>
      <c r="H444" s="163"/>
      <c r="I444" s="100" t="s">
        <v>519</v>
      </c>
      <c r="J444" s="100" t="str">
        <f>VLOOKUP(I444,Presupuesto!$B$11:$C$565,2,0)</f>
        <v>DECIMOCUARTO MES</v>
      </c>
      <c r="K444" s="97" t="str">
        <f t="shared" si="6"/>
        <v>Posgrado</v>
      </c>
      <c r="L444" s="97" t="s">
        <v>395</v>
      </c>
    </row>
    <row r="445" spans="3:12" ht="15.75" thickBot="1" x14ac:dyDescent="0.3">
      <c r="C445" s="136" t="s">
        <v>492</v>
      </c>
      <c r="D445" s="198"/>
      <c r="E445" s="151">
        <v>12</v>
      </c>
      <c r="F445" s="298">
        <f>HLOOKUP($C445,$BZ$2:$CM$3,2,0)</f>
        <v>13238.9</v>
      </c>
      <c r="G445" s="112">
        <f>D445*E445*F445</f>
        <v>0</v>
      </c>
      <c r="H445" s="165"/>
      <c r="I445" s="113" t="s">
        <v>496</v>
      </c>
      <c r="J445" s="113" t="str">
        <f>VLOOKUP(I445,Presupuesto!$B$11:$C$565,2,0)</f>
        <v>SUELDOS Y SALARIOS PERMANENTES</v>
      </c>
      <c r="K445" s="97" t="str">
        <f t="shared" si="6"/>
        <v>Posgrado</v>
      </c>
      <c r="L445" s="97" t="s">
        <v>395</v>
      </c>
    </row>
    <row r="446" spans="3:12" x14ac:dyDescent="0.25">
      <c r="C446" s="170" t="s">
        <v>58</v>
      </c>
      <c r="D446" s="162"/>
      <c r="E446" s="153">
        <v>0</v>
      </c>
      <c r="F446" s="99">
        <f>IF(E445=0,"",(G445/E445)/12*E445)</f>
        <v>0</v>
      </c>
      <c r="G446" s="96">
        <f>F446</f>
        <v>0</v>
      </c>
      <c r="H446" s="163"/>
      <c r="I446" s="115" t="s">
        <v>516</v>
      </c>
      <c r="J446" s="115" t="str">
        <f>VLOOKUP(I446,Presupuesto!$B$11:$C$565,2,0)</f>
        <v>AGUINALDO Y DECIMO CUARTO MES</v>
      </c>
      <c r="K446" s="97" t="str">
        <f t="shared" si="6"/>
        <v>Posgrado</v>
      </c>
      <c r="L446" s="97" t="s">
        <v>395</v>
      </c>
    </row>
    <row r="447" spans="3:12" ht="15.75" thickBot="1" x14ac:dyDescent="0.3">
      <c r="C447" s="171" t="s">
        <v>59</v>
      </c>
      <c r="D447" s="162"/>
      <c r="E447" s="153">
        <v>0</v>
      </c>
      <c r="F447" s="116">
        <f>IF(E445&lt;6,"",((E445-6)/12)*(G445/E445))</f>
        <v>0</v>
      </c>
      <c r="G447" s="96">
        <f>F447</f>
        <v>0</v>
      </c>
      <c r="H447" s="163"/>
      <c r="I447" s="100" t="s">
        <v>519</v>
      </c>
      <c r="J447" s="100" t="str">
        <f>VLOOKUP(I447,Presupuesto!$B$11:$C$565,2,0)</f>
        <v>DECIMOCUARTO MES</v>
      </c>
      <c r="K447" s="97" t="str">
        <f t="shared" si="6"/>
        <v>Posgrado</v>
      </c>
      <c r="L447" s="97" t="s">
        <v>395</v>
      </c>
    </row>
    <row r="448" spans="3:12" ht="15.75" thickBot="1" x14ac:dyDescent="0.3">
      <c r="C448" s="136" t="s">
        <v>493</v>
      </c>
      <c r="D448" s="198"/>
      <c r="E448" s="151">
        <v>12</v>
      </c>
      <c r="F448" s="298">
        <f>HLOOKUP($C448,$BZ$2:$CM$3,2,0)</f>
        <v>12356.31</v>
      </c>
      <c r="G448" s="112">
        <f>D448*E448*F448</f>
        <v>0</v>
      </c>
      <c r="H448" s="165"/>
      <c r="I448" s="113" t="s">
        <v>496</v>
      </c>
      <c r="J448" s="113" t="str">
        <f>VLOOKUP(I448,Presupuesto!$B$11:$C$565,2,0)</f>
        <v>SUELDOS Y SALARIOS PERMANENTES</v>
      </c>
      <c r="K448" s="97" t="str">
        <f t="shared" ref="K448:K465" si="7">$K$415</f>
        <v>Posgrado</v>
      </c>
      <c r="L448" s="97" t="s">
        <v>395</v>
      </c>
    </row>
    <row r="449" spans="3:12" x14ac:dyDescent="0.25">
      <c r="C449" s="170" t="s">
        <v>58</v>
      </c>
      <c r="D449" s="162"/>
      <c r="E449" s="153">
        <v>0</v>
      </c>
      <c r="F449" s="99">
        <f>IF(E448=0,"",(G448/E448)/12*E448)</f>
        <v>0</v>
      </c>
      <c r="G449" s="96">
        <f>F449</f>
        <v>0</v>
      </c>
      <c r="H449" s="163"/>
      <c r="I449" s="115" t="s">
        <v>516</v>
      </c>
      <c r="J449" s="115" t="str">
        <f>VLOOKUP(I449,Presupuesto!$B$11:$C$565,2,0)</f>
        <v>AGUINALDO Y DECIMO CUARTO MES</v>
      </c>
      <c r="K449" s="97" t="str">
        <f t="shared" si="7"/>
        <v>Posgrado</v>
      </c>
      <c r="L449" s="97" t="s">
        <v>395</v>
      </c>
    </row>
    <row r="450" spans="3:12" ht="15.75" thickBot="1" x14ac:dyDescent="0.3">
      <c r="C450" s="171" t="s">
        <v>59</v>
      </c>
      <c r="D450" s="162"/>
      <c r="E450" s="153">
        <v>0</v>
      </c>
      <c r="F450" s="116">
        <f>IF(E448&lt;6,"",((E448-6)/12)*(G448/E448))</f>
        <v>0</v>
      </c>
      <c r="G450" s="96">
        <f>F450</f>
        <v>0</v>
      </c>
      <c r="H450" s="163"/>
      <c r="I450" s="100" t="s">
        <v>519</v>
      </c>
      <c r="J450" s="100" t="str">
        <f>VLOOKUP(I450,Presupuesto!$B$11:$C$565,2,0)</f>
        <v>DECIMOCUARTO MES</v>
      </c>
      <c r="K450" s="97" t="str">
        <f t="shared" si="7"/>
        <v>Posgrado</v>
      </c>
      <c r="L450" s="97" t="s">
        <v>395</v>
      </c>
    </row>
    <row r="451" spans="3:12" ht="15.75" thickBot="1" x14ac:dyDescent="0.3">
      <c r="C451" s="136" t="s">
        <v>494</v>
      </c>
      <c r="D451" s="198"/>
      <c r="E451" s="151">
        <v>12</v>
      </c>
      <c r="F451" s="298">
        <f>HLOOKUP($C451,$BZ$2:$CM$3,2,0)</f>
        <v>463.22</v>
      </c>
      <c r="G451" s="112">
        <f>D451*E451*F451</f>
        <v>0</v>
      </c>
      <c r="H451" s="165"/>
      <c r="I451" s="113" t="s">
        <v>496</v>
      </c>
      <c r="J451" s="113" t="str">
        <f>VLOOKUP(I451,Presupuesto!$B$11:$C$565,2,0)</f>
        <v>SUELDOS Y SALARIOS PERMANENTES</v>
      </c>
      <c r="K451" s="97" t="str">
        <f t="shared" si="7"/>
        <v>Posgrado</v>
      </c>
      <c r="L451" s="97" t="s">
        <v>395</v>
      </c>
    </row>
    <row r="452" spans="3:12" x14ac:dyDescent="0.25">
      <c r="C452" s="170" t="s">
        <v>58</v>
      </c>
      <c r="D452" s="162"/>
      <c r="E452" s="153">
        <v>0</v>
      </c>
      <c r="F452" s="99">
        <f>IF(E451=0,"",(G451/E451)/12*E451)</f>
        <v>0</v>
      </c>
      <c r="G452" s="96">
        <f>F452</f>
        <v>0</v>
      </c>
      <c r="H452" s="163"/>
      <c r="I452" s="115" t="s">
        <v>516</v>
      </c>
      <c r="J452" s="115" t="str">
        <f>VLOOKUP(I452,Presupuesto!$B$11:$C$565,2,0)</f>
        <v>AGUINALDO Y DECIMO CUARTO MES</v>
      </c>
      <c r="K452" s="97" t="str">
        <f t="shared" si="7"/>
        <v>Posgrado</v>
      </c>
      <c r="L452" s="97" t="s">
        <v>395</v>
      </c>
    </row>
    <row r="453" spans="3:12" ht="15.75" thickBot="1" x14ac:dyDescent="0.3">
      <c r="C453" s="171" t="s">
        <v>59</v>
      </c>
      <c r="D453" s="162"/>
      <c r="E453" s="153">
        <v>0</v>
      </c>
      <c r="F453" s="116">
        <f>IF(E451&lt;6,"",((E451-6)/12)*(G451/E451))</f>
        <v>0</v>
      </c>
      <c r="G453" s="96">
        <f>F453</f>
        <v>0</v>
      </c>
      <c r="H453" s="163"/>
      <c r="I453" s="100" t="s">
        <v>519</v>
      </c>
      <c r="J453" s="100" t="str">
        <f>VLOOKUP(I453,Presupuesto!$B$11:$C$565,2,0)</f>
        <v>DECIMOCUARTO MES</v>
      </c>
      <c r="K453" s="97" t="str">
        <f t="shared" si="7"/>
        <v>Posgrado</v>
      </c>
      <c r="L453" s="97" t="s">
        <v>395</v>
      </c>
    </row>
    <row r="454" spans="3:12" ht="15.75" thickBot="1" x14ac:dyDescent="0.3">
      <c r="C454" s="136" t="s">
        <v>495</v>
      </c>
      <c r="D454" s="198"/>
      <c r="E454" s="151">
        <v>12</v>
      </c>
      <c r="F454" s="298">
        <f>HLOOKUP($C454,$BZ$2:$CM$3,2,0)</f>
        <v>2007.3</v>
      </c>
      <c r="G454" s="112">
        <f>D454*E454*F454</f>
        <v>0</v>
      </c>
      <c r="H454" s="165"/>
      <c r="I454" s="113" t="s">
        <v>496</v>
      </c>
      <c r="J454" s="113" t="str">
        <f>VLOOKUP(I454,Presupuesto!$B$11:$C$565,2,0)</f>
        <v>SUELDOS Y SALARIOS PERMANENTES</v>
      </c>
      <c r="K454" s="97" t="str">
        <f t="shared" si="7"/>
        <v>Posgrado</v>
      </c>
      <c r="L454" s="97" t="s">
        <v>395</v>
      </c>
    </row>
    <row r="455" spans="3:12" x14ac:dyDescent="0.25">
      <c r="C455" s="170" t="s">
        <v>58</v>
      </c>
      <c r="D455" s="162"/>
      <c r="E455" s="153">
        <v>0</v>
      </c>
      <c r="F455" s="99">
        <f>IF(E454=0,"",(G454/E454)/12*E454)</f>
        <v>0</v>
      </c>
      <c r="G455" s="96">
        <f>F455</f>
        <v>0</v>
      </c>
      <c r="H455" s="163"/>
      <c r="I455" s="115" t="s">
        <v>516</v>
      </c>
      <c r="J455" s="115" t="str">
        <f>VLOOKUP(I455,Presupuesto!$B$11:$C$565,2,0)</f>
        <v>AGUINALDO Y DECIMO CUARTO MES</v>
      </c>
      <c r="K455" s="97" t="str">
        <f t="shared" si="7"/>
        <v>Posgrado</v>
      </c>
      <c r="L455" s="97" t="s">
        <v>395</v>
      </c>
    </row>
    <row r="456" spans="3:12" ht="15.75" thickBot="1" x14ac:dyDescent="0.3">
      <c r="C456" s="171" t="s">
        <v>59</v>
      </c>
      <c r="D456" s="162"/>
      <c r="E456" s="153">
        <v>0</v>
      </c>
      <c r="F456" s="116">
        <f>IF(E454&lt;6,"",((E454-6)/12)*(G454/E454))</f>
        <v>0</v>
      </c>
      <c r="G456" s="96">
        <f>F456</f>
        <v>0</v>
      </c>
      <c r="H456" s="163"/>
      <c r="I456" s="100" t="s">
        <v>519</v>
      </c>
      <c r="J456" s="100" t="str">
        <f>VLOOKUP(I456,Presupuesto!$B$11:$C$565,2,0)</f>
        <v>DECIMOCUARTO MES</v>
      </c>
      <c r="K456" s="97" t="str">
        <f t="shared" si="7"/>
        <v>Posgrado</v>
      </c>
      <c r="L456" s="97" t="s">
        <v>395</v>
      </c>
    </row>
    <row r="457" spans="3:12" ht="15.75" thickBot="1" x14ac:dyDescent="0.3">
      <c r="C457" s="139" t="s">
        <v>83</v>
      </c>
      <c r="D457" s="198"/>
      <c r="E457" s="151">
        <v>12</v>
      </c>
      <c r="F457" s="138">
        <v>30000</v>
      </c>
      <c r="G457" s="112">
        <f>D457*E457*F457</f>
        <v>0</v>
      </c>
      <c r="H457" s="165"/>
      <c r="I457" s="113" t="s">
        <v>564</v>
      </c>
      <c r="J457" s="113" t="str">
        <f>VLOOKUP(I457,Presupuesto!$B$11:$C$565,2,0)</f>
        <v>CONTRATOS ESPECIALES</v>
      </c>
      <c r="K457" s="97" t="str">
        <f t="shared" si="7"/>
        <v>Posgrado</v>
      </c>
      <c r="L457" s="97" t="s">
        <v>395</v>
      </c>
    </row>
    <row r="458" spans="3:12" x14ac:dyDescent="0.25">
      <c r="C458" s="170" t="s">
        <v>58</v>
      </c>
      <c r="D458" s="162"/>
      <c r="E458" s="153">
        <v>0</v>
      </c>
      <c r="F458" s="116">
        <f>IF(E457=0,"",(G457/E457)/12*E457)</f>
        <v>0</v>
      </c>
      <c r="G458" s="96">
        <f>F458</f>
        <v>0</v>
      </c>
      <c r="H458" s="163"/>
      <c r="I458" s="100" t="s">
        <v>564</v>
      </c>
      <c r="J458" s="100" t="str">
        <f>VLOOKUP(I458,Presupuesto!$B$11:$C$565,2,0)</f>
        <v>CONTRATOS ESPECIALES</v>
      </c>
      <c r="K458" s="97" t="str">
        <f t="shared" si="7"/>
        <v>Posgrado</v>
      </c>
      <c r="L458" s="97" t="s">
        <v>394</v>
      </c>
    </row>
    <row r="459" spans="3:12" ht="15.75" thickBot="1" x14ac:dyDescent="0.3">
      <c r="C459" s="171" t="s">
        <v>59</v>
      </c>
      <c r="D459" s="162"/>
      <c r="E459" s="153">
        <v>0</v>
      </c>
      <c r="F459" s="99">
        <f>IF(E457&lt;6,"",((E457-6)/12)*(G457/E457))</f>
        <v>0</v>
      </c>
      <c r="G459" s="96">
        <f>F459</f>
        <v>0</v>
      </c>
      <c r="H459" s="163"/>
      <c r="I459" s="100" t="s">
        <v>564</v>
      </c>
      <c r="J459" s="100" t="str">
        <f>VLOOKUP(I459,Presupuesto!$B$11:$C$565,2,0)</f>
        <v>CONTRATOS ESPECIALES</v>
      </c>
      <c r="K459" s="97" t="str">
        <f t="shared" si="7"/>
        <v>Posgrado</v>
      </c>
      <c r="L459" s="97" t="s">
        <v>399</v>
      </c>
    </row>
    <row r="460" spans="3:12" ht="15.75" thickBot="1" x14ac:dyDescent="0.3">
      <c r="C460" s="139" t="s">
        <v>60</v>
      </c>
      <c r="D460" s="198"/>
      <c r="E460" s="151">
        <v>12</v>
      </c>
      <c r="F460" s="117">
        <v>30000</v>
      </c>
      <c r="G460" s="112">
        <f>D460*E460*F460</f>
        <v>0</v>
      </c>
      <c r="H460" s="165"/>
      <c r="I460" s="113" t="s">
        <v>705</v>
      </c>
      <c r="J460" s="113" t="str">
        <f>VLOOKUP(I460,Presupuesto!$B$11:$C$565,2,0)</f>
        <v>OTROS SERVICIOS TECNICOS Y PROFESIONALES</v>
      </c>
      <c r="K460" s="97" t="str">
        <f t="shared" si="7"/>
        <v>Posgrado</v>
      </c>
      <c r="L460" s="97" t="s">
        <v>394</v>
      </c>
    </row>
    <row r="461" spans="3:12" x14ac:dyDescent="0.25">
      <c r="C461" s="170" t="s">
        <v>58</v>
      </c>
      <c r="D461" s="162"/>
      <c r="E461" s="153">
        <v>0</v>
      </c>
      <c r="F461" s="99">
        <v>0</v>
      </c>
      <c r="G461" s="96">
        <f>F461</f>
        <v>0</v>
      </c>
      <c r="H461" s="163"/>
      <c r="I461" s="100" t="s">
        <v>705</v>
      </c>
      <c r="J461" s="100" t="str">
        <f>VLOOKUP(I461,Presupuesto!$B$11:$C$565,2,0)</f>
        <v>OTROS SERVICIOS TECNICOS Y PROFESIONALES</v>
      </c>
      <c r="K461" s="97" t="str">
        <f t="shared" si="7"/>
        <v>Posgrado</v>
      </c>
      <c r="L461" s="97" t="s">
        <v>394</v>
      </c>
    </row>
    <row r="462" spans="3:12" ht="15.75" thickBot="1" x14ac:dyDescent="0.3">
      <c r="C462" s="171" t="s">
        <v>59</v>
      </c>
      <c r="D462" s="162"/>
      <c r="E462" s="153">
        <v>0</v>
      </c>
      <c r="F462" s="99">
        <v>0</v>
      </c>
      <c r="G462" s="96">
        <f>F462</f>
        <v>0</v>
      </c>
      <c r="H462" s="163"/>
      <c r="I462" s="100" t="s">
        <v>705</v>
      </c>
      <c r="J462" s="100" t="str">
        <f>VLOOKUP(I462,Presupuesto!$B$11:$C$565,2,0)</f>
        <v>OTROS SERVICIOS TECNICOS Y PROFESIONALES</v>
      </c>
      <c r="K462" s="97" t="str">
        <f t="shared" si="7"/>
        <v>Posgrado</v>
      </c>
      <c r="L462" s="97" t="s">
        <v>394</v>
      </c>
    </row>
    <row r="463" spans="3:12" ht="15.75" thickBot="1" x14ac:dyDescent="0.3">
      <c r="C463" s="139" t="s">
        <v>61</v>
      </c>
      <c r="D463" s="198"/>
      <c r="E463" s="151">
        <v>12</v>
      </c>
      <c r="F463" s="117">
        <v>30000</v>
      </c>
      <c r="G463" s="112">
        <f>D463*E463*F463</f>
        <v>0</v>
      </c>
      <c r="H463" s="165"/>
      <c r="I463" s="113" t="s">
        <v>496</v>
      </c>
      <c r="J463" s="113" t="str">
        <f>VLOOKUP(I463,Presupuesto!$B$11:$C$565,2,0)</f>
        <v>SUELDOS Y SALARIOS PERMANENTES</v>
      </c>
      <c r="K463" s="97" t="str">
        <f t="shared" si="7"/>
        <v>Posgrado</v>
      </c>
      <c r="L463" s="97" t="s">
        <v>394</v>
      </c>
    </row>
    <row r="464" spans="3:12" x14ac:dyDescent="0.25">
      <c r="C464" s="170" t="s">
        <v>58</v>
      </c>
      <c r="D464" s="168"/>
      <c r="E464" s="130">
        <v>0</v>
      </c>
      <c r="F464" s="118">
        <f>IF(E463=0,"",(G463/E463)/12*E463)</f>
        <v>0</v>
      </c>
      <c r="G464" s="119">
        <f>F464</f>
        <v>0</v>
      </c>
      <c r="H464" s="163"/>
      <c r="I464" s="100" t="s">
        <v>516</v>
      </c>
      <c r="J464" s="100" t="str">
        <f>VLOOKUP(I464,Presupuesto!$B$11:$C$565,2,0)</f>
        <v>AGUINALDO Y DECIMO CUARTO MES</v>
      </c>
      <c r="K464" s="97" t="str">
        <f t="shared" si="7"/>
        <v>Posgrado</v>
      </c>
      <c r="L464" s="97" t="s">
        <v>394</v>
      </c>
    </row>
    <row r="465" spans="3:12" ht="15.75" thickBot="1" x14ac:dyDescent="0.3">
      <c r="C465" s="172" t="s">
        <v>59</v>
      </c>
      <c r="D465" s="161"/>
      <c r="E465" s="131">
        <v>0</v>
      </c>
      <c r="F465" s="104">
        <f>IF(E463&lt;6,"",((E463-6)/12)*(G463/E463))</f>
        <v>0</v>
      </c>
      <c r="G465" s="104">
        <f>F465</f>
        <v>0</v>
      </c>
      <c r="H465" s="161"/>
      <c r="I465" s="105" t="s">
        <v>519</v>
      </c>
      <c r="J465" s="123" t="str">
        <f>VLOOKUP(I465,Presupuesto!$B$11:$C$565,2,0)</f>
        <v>DECIMOCUARTO MES</v>
      </c>
      <c r="K465" s="105" t="str">
        <f t="shared" si="7"/>
        <v>Posgrado</v>
      </c>
      <c r="L465" s="123" t="s">
        <v>394</v>
      </c>
    </row>
    <row r="467" spans="3:12" ht="15.75" thickBot="1" x14ac:dyDescent="0.3"/>
    <row r="468" spans="3:12" ht="15.75" thickBot="1" x14ac:dyDescent="0.3">
      <c r="C468" s="69" t="s">
        <v>43</v>
      </c>
      <c r="D468" s="30">
        <f>SUM(G475:G525)</f>
        <v>0</v>
      </c>
      <c r="E468" s="92"/>
      <c r="F468" s="92"/>
      <c r="G468" s="92"/>
      <c r="H468" s="75"/>
      <c r="I468" s="75"/>
      <c r="J468" s="75"/>
      <c r="K468" s="152"/>
    </row>
    <row r="469" spans="3:12" x14ac:dyDescent="0.25">
      <c r="D469" s="31"/>
      <c r="E469" s="92"/>
      <c r="F469" s="92"/>
      <c r="G469" s="92"/>
      <c r="H469" s="75"/>
      <c r="I469" s="75"/>
      <c r="J469" s="75"/>
      <c r="K469" s="152"/>
    </row>
    <row r="470" spans="3:12" x14ac:dyDescent="0.25">
      <c r="D470" s="31"/>
      <c r="E470" s="92"/>
      <c r="F470" s="92"/>
      <c r="G470" s="92"/>
      <c r="H470" s="75"/>
      <c r="I470" s="75"/>
      <c r="J470" s="75"/>
      <c r="K470" s="152"/>
    </row>
    <row r="471" spans="3:12" ht="15.75" x14ac:dyDescent="0.25">
      <c r="C471" s="201" t="s">
        <v>392</v>
      </c>
      <c r="D471" s="350"/>
      <c r="E471" s="92"/>
      <c r="F471" s="92"/>
      <c r="G471" s="92"/>
      <c r="H471" s="75"/>
      <c r="I471" s="75"/>
      <c r="J471" s="75"/>
      <c r="K471" s="152"/>
    </row>
    <row r="472" spans="3:12" ht="18.75" x14ac:dyDescent="0.25">
      <c r="C472" s="207" t="e">
        <f>IFERROR(VLOOKUP(D471,'1. Desarrollo e Innov. Curricu.'!$E:$F,2,FALSE),IFERROR(VLOOKUP(D471,'2. Investigación Científica'!$E:$F,2,FALSE),IFERROR(VLOOKUP(D471,'3. Vinculación Univ. Sociedad'!$E:$F,2,FALSE),IFERROR(VLOOKUP(D471,'4. Docencia y Profesorado Univ.'!$E:$F,2,FALSE),IFERROR(VLOOKUP(D471,'5. Estudiantes y Graduados'!$E:$F,2,FALSE),IFERROR(VLOOKUP(D471,'11. Gestion Administrativa'!$E:$F,2,FALSE),IFERROR(VLOOKUP(D471,'13. Gestión Académica'!$E:$F,2,FALSE),IFERROR(VLOOKUP(D471,'8. Asegura. de la Calid. y M'!$E:$F,2,FALSE),IFERROR(VLOOKUP(D471,'6. Gestión del Conocimiento'!$E:$F,2,FALSE),IFERROR(VLOOKUP(D471,'15. Gobernabilidad y Proceso...'!$E:$F,2,FALSE),IFERROR(VLOOKUP(D471,'12. Gestión del Talento Humano'!$E:$F,2,FALSE),IFERROR(VLOOKUP(D471,'14. Internacional... de la E.S.'!$E:$F,2,FALSE),IFERROR(VLOOKUP(D471,'10. Posgrado'!$E:$F,2,FALSE),IFERROR(VLOOKUP(D471,'17. Gestión TIC'!$E:$F,2,FALSE),IFERROR(VLOOKUP(D471,'16. Desa. del Sistema Educ.Sup.'!$E:$F,2,FALSE),IFERROR(VLOOKUP(D471,'9. Cultura de Inno. Insti...'!$E:$F,2,FALSE),VLOOKUP(D471,'7. Lo Esencial de la Reforma U.'!$E:$F,2,0)))))))))))))))))</f>
        <v>#N/A</v>
      </c>
      <c r="D472" s="31"/>
      <c r="E472" s="92"/>
      <c r="F472" s="92"/>
      <c r="G472" s="92"/>
      <c r="H472" s="75"/>
      <c r="I472" s="75"/>
      <c r="J472" s="75"/>
      <c r="K472" s="152"/>
    </row>
    <row r="473" spans="3:12" ht="15.75" thickBot="1" x14ac:dyDescent="0.3">
      <c r="C473" s="176"/>
      <c r="D473" s="31"/>
      <c r="E473" s="92"/>
      <c r="F473" s="92"/>
      <c r="G473" s="92"/>
      <c r="H473" s="75"/>
      <c r="I473" s="75"/>
      <c r="J473" s="75"/>
      <c r="K473" s="152"/>
    </row>
    <row r="474" spans="3:12" ht="30.75" thickBot="1" x14ac:dyDescent="0.3">
      <c r="C474" s="133" t="s">
        <v>44</v>
      </c>
      <c r="D474" s="137" t="s">
        <v>55</v>
      </c>
      <c r="E474" s="169" t="s">
        <v>56</v>
      </c>
      <c r="F474" s="137" t="s">
        <v>57</v>
      </c>
      <c r="G474" s="134" t="s">
        <v>27</v>
      </c>
      <c r="H474" s="132" t="s">
        <v>131</v>
      </c>
      <c r="I474" s="135" t="s">
        <v>46</v>
      </c>
      <c r="J474" s="135" t="s">
        <v>132</v>
      </c>
      <c r="K474" s="135" t="s">
        <v>410</v>
      </c>
      <c r="L474" s="135" t="s">
        <v>411</v>
      </c>
    </row>
    <row r="475" spans="3:12" ht="15.75" thickBot="1" x14ac:dyDescent="0.3">
      <c r="C475" s="136" t="s">
        <v>482</v>
      </c>
      <c r="D475" s="198"/>
      <c r="E475" s="151">
        <v>12</v>
      </c>
      <c r="F475" s="298">
        <f>HLOOKUP($C475,$BZ$2:$CM$3,2,0)</f>
        <v>43674.39</v>
      </c>
      <c r="G475" s="112">
        <f>D475*E475*F475</f>
        <v>0</v>
      </c>
      <c r="H475" s="165"/>
      <c r="I475" s="113" t="s">
        <v>496</v>
      </c>
      <c r="J475" s="113" t="str">
        <f>VLOOKUP(I475,Presupuesto!$B$11:$C$565,2,0)</f>
        <v>SUELDOS Y SALARIOS PERMANENTES</v>
      </c>
      <c r="K475" s="215" t="s">
        <v>1454</v>
      </c>
      <c r="L475" s="97" t="s">
        <v>394</v>
      </c>
    </row>
    <row r="476" spans="3:12" x14ac:dyDescent="0.25">
      <c r="C476" s="170" t="s">
        <v>58</v>
      </c>
      <c r="D476" s="162"/>
      <c r="E476" s="153">
        <v>0</v>
      </c>
      <c r="F476" s="99">
        <f>IF(E475=0,"",(G475/E475)/12*E475)</f>
        <v>0</v>
      </c>
      <c r="G476" s="96">
        <f>F476</f>
        <v>0</v>
      </c>
      <c r="H476" s="163"/>
      <c r="I476" s="115" t="s">
        <v>516</v>
      </c>
      <c r="J476" s="115" t="str">
        <f>VLOOKUP(I476,Presupuesto!$B$11:$C$565,2,0)</f>
        <v>AGUINALDO Y DECIMO CUARTO MES</v>
      </c>
      <c r="K476" s="97" t="str">
        <f t="shared" ref="K476:K507" si="8">$K$475</f>
        <v>Posgrado</v>
      </c>
      <c r="L476" s="97" t="s">
        <v>412</v>
      </c>
    </row>
    <row r="477" spans="3:12" ht="15.75" thickBot="1" x14ac:dyDescent="0.3">
      <c r="C477" s="171" t="s">
        <v>59</v>
      </c>
      <c r="D477" s="162"/>
      <c r="E477" s="153">
        <v>0</v>
      </c>
      <c r="F477" s="116">
        <f>IF(E475&lt;6,"",((E475-6)/12)*(G475/E475))</f>
        <v>0</v>
      </c>
      <c r="G477" s="96">
        <f>F477</f>
        <v>0</v>
      </c>
      <c r="H477" s="163"/>
      <c r="I477" s="100" t="s">
        <v>519</v>
      </c>
      <c r="J477" s="100" t="str">
        <f>VLOOKUP(I477,Presupuesto!$B$11:$C$565,2,0)</f>
        <v>DECIMOCUARTO MES</v>
      </c>
      <c r="K477" s="97" t="str">
        <f t="shared" si="8"/>
        <v>Posgrado</v>
      </c>
      <c r="L477" s="97" t="s">
        <v>395</v>
      </c>
    </row>
    <row r="478" spans="3:12" ht="15.75" thickBot="1" x14ac:dyDescent="0.3">
      <c r="C478" s="136" t="s">
        <v>483</v>
      </c>
      <c r="D478" s="198"/>
      <c r="E478" s="151">
        <v>12</v>
      </c>
      <c r="F478" s="298">
        <f>HLOOKUP($C478,$BZ$2:$CM$3,2,0)</f>
        <v>39703.99</v>
      </c>
      <c r="G478" s="112">
        <f>D478*E478*F478</f>
        <v>0</v>
      </c>
      <c r="H478" s="165"/>
      <c r="I478" s="113" t="s">
        <v>496</v>
      </c>
      <c r="J478" s="113" t="str">
        <f>VLOOKUP(I478,Presupuesto!$B$11:$C$565,2,0)</f>
        <v>SUELDOS Y SALARIOS PERMANENTES</v>
      </c>
      <c r="K478" s="97" t="str">
        <f t="shared" si="8"/>
        <v>Posgrado</v>
      </c>
      <c r="L478" s="97" t="s">
        <v>395</v>
      </c>
    </row>
    <row r="479" spans="3:12" x14ac:dyDescent="0.25">
      <c r="C479" s="170" t="s">
        <v>58</v>
      </c>
      <c r="D479" s="162"/>
      <c r="E479" s="153">
        <v>0</v>
      </c>
      <c r="F479" s="99">
        <f>IF(E478=0,"",(G478/E478)/12*E478)</f>
        <v>0</v>
      </c>
      <c r="G479" s="96">
        <f>F479</f>
        <v>0</v>
      </c>
      <c r="H479" s="163"/>
      <c r="I479" s="115" t="s">
        <v>516</v>
      </c>
      <c r="J479" s="115" t="str">
        <f>VLOOKUP(I479,Presupuesto!$B$11:$C$565,2,0)</f>
        <v>AGUINALDO Y DECIMO CUARTO MES</v>
      </c>
      <c r="K479" s="97" t="str">
        <f t="shared" si="8"/>
        <v>Posgrado</v>
      </c>
      <c r="L479" s="97" t="s">
        <v>395</v>
      </c>
    </row>
    <row r="480" spans="3:12" ht="15.75" thickBot="1" x14ac:dyDescent="0.3">
      <c r="C480" s="171" t="s">
        <v>59</v>
      </c>
      <c r="D480" s="162"/>
      <c r="E480" s="153">
        <v>0</v>
      </c>
      <c r="F480" s="116">
        <f>IF(E478&lt;6,"",((E478-6)/12)*(G478/E478))</f>
        <v>0</v>
      </c>
      <c r="G480" s="96">
        <f>F480</f>
        <v>0</v>
      </c>
      <c r="H480" s="163"/>
      <c r="I480" s="100" t="s">
        <v>519</v>
      </c>
      <c r="J480" s="100" t="str">
        <f>VLOOKUP(I480,Presupuesto!$B$11:$C$565,2,0)</f>
        <v>DECIMOCUARTO MES</v>
      </c>
      <c r="K480" s="97" t="str">
        <f t="shared" si="8"/>
        <v>Posgrado</v>
      </c>
      <c r="L480" s="97" t="s">
        <v>395</v>
      </c>
    </row>
    <row r="481" spans="3:12" ht="15.75" thickBot="1" x14ac:dyDescent="0.3">
      <c r="C481" s="136" t="s">
        <v>484</v>
      </c>
      <c r="D481" s="198"/>
      <c r="E481" s="151">
        <v>12</v>
      </c>
      <c r="F481" s="298">
        <f>HLOOKUP($C481,$BZ$2:$CM$3,2,0)</f>
        <v>35733.589999999997</v>
      </c>
      <c r="G481" s="112">
        <f>D481*E481*F481</f>
        <v>0</v>
      </c>
      <c r="H481" s="165"/>
      <c r="I481" s="113" t="s">
        <v>496</v>
      </c>
      <c r="J481" s="113" t="str">
        <f>VLOOKUP(I481,Presupuesto!$B$11:$C$565,2,0)</f>
        <v>SUELDOS Y SALARIOS PERMANENTES</v>
      </c>
      <c r="K481" s="97" t="str">
        <f t="shared" si="8"/>
        <v>Posgrado</v>
      </c>
      <c r="L481" s="97" t="s">
        <v>395</v>
      </c>
    </row>
    <row r="482" spans="3:12" x14ac:dyDescent="0.25">
      <c r="C482" s="170" t="s">
        <v>58</v>
      </c>
      <c r="D482" s="162"/>
      <c r="E482" s="153">
        <v>0</v>
      </c>
      <c r="F482" s="99">
        <f>IF(E481=0,"",(G481/E481)/12*E481)</f>
        <v>0</v>
      </c>
      <c r="G482" s="96">
        <f>F482</f>
        <v>0</v>
      </c>
      <c r="H482" s="163"/>
      <c r="I482" s="115" t="s">
        <v>516</v>
      </c>
      <c r="J482" s="115" t="str">
        <f>VLOOKUP(I482,Presupuesto!$B$11:$C$565,2,0)</f>
        <v>AGUINALDO Y DECIMO CUARTO MES</v>
      </c>
      <c r="K482" s="97" t="str">
        <f t="shared" si="8"/>
        <v>Posgrado</v>
      </c>
      <c r="L482" s="97" t="s">
        <v>395</v>
      </c>
    </row>
    <row r="483" spans="3:12" ht="15.75" thickBot="1" x14ac:dyDescent="0.3">
      <c r="C483" s="171" t="s">
        <v>59</v>
      </c>
      <c r="D483" s="162"/>
      <c r="E483" s="153">
        <v>0</v>
      </c>
      <c r="F483" s="116">
        <f>IF(E481&lt;6,"",((E481-6)/12)*(G481/E481))</f>
        <v>0</v>
      </c>
      <c r="G483" s="96">
        <f>F483</f>
        <v>0</v>
      </c>
      <c r="H483" s="163"/>
      <c r="I483" s="100" t="s">
        <v>519</v>
      </c>
      <c r="J483" s="100" t="str">
        <f>VLOOKUP(I483,Presupuesto!$B$11:$C$565,2,0)</f>
        <v>DECIMOCUARTO MES</v>
      </c>
      <c r="K483" s="97" t="str">
        <f t="shared" si="8"/>
        <v>Posgrado</v>
      </c>
      <c r="L483" s="97" t="s">
        <v>395</v>
      </c>
    </row>
    <row r="484" spans="3:12" ht="15.75" thickBot="1" x14ac:dyDescent="0.3">
      <c r="C484" s="136" t="s">
        <v>485</v>
      </c>
      <c r="D484" s="198"/>
      <c r="E484" s="151">
        <v>12</v>
      </c>
      <c r="F484" s="298">
        <f>HLOOKUP($C484,$BZ$2:$CM$3,2,0)</f>
        <v>31763.19</v>
      </c>
      <c r="G484" s="112">
        <f>D484*E484*F484</f>
        <v>0</v>
      </c>
      <c r="H484" s="165"/>
      <c r="I484" s="113" t="s">
        <v>496</v>
      </c>
      <c r="J484" s="113" t="str">
        <f>VLOOKUP(I484,Presupuesto!$B$11:$C$565,2,0)</f>
        <v>SUELDOS Y SALARIOS PERMANENTES</v>
      </c>
      <c r="K484" s="97" t="str">
        <f t="shared" si="8"/>
        <v>Posgrado</v>
      </c>
      <c r="L484" s="97" t="s">
        <v>395</v>
      </c>
    </row>
    <row r="485" spans="3:12" x14ac:dyDescent="0.25">
      <c r="C485" s="170" t="s">
        <v>58</v>
      </c>
      <c r="D485" s="162"/>
      <c r="E485" s="153">
        <v>0</v>
      </c>
      <c r="F485" s="99">
        <f>IF(E484=0,"",(G484/E484)/12*E484)</f>
        <v>0</v>
      </c>
      <c r="G485" s="96">
        <f>F485</f>
        <v>0</v>
      </c>
      <c r="H485" s="163"/>
      <c r="I485" s="115" t="s">
        <v>516</v>
      </c>
      <c r="J485" s="115" t="str">
        <f>VLOOKUP(I485,Presupuesto!$B$11:$C$565,2,0)</f>
        <v>AGUINALDO Y DECIMO CUARTO MES</v>
      </c>
      <c r="K485" s="97" t="str">
        <f t="shared" si="8"/>
        <v>Posgrado</v>
      </c>
      <c r="L485" s="97" t="s">
        <v>395</v>
      </c>
    </row>
    <row r="486" spans="3:12" ht="15.75" thickBot="1" x14ac:dyDescent="0.3">
      <c r="C486" s="171" t="s">
        <v>59</v>
      </c>
      <c r="D486" s="162"/>
      <c r="E486" s="153">
        <v>0</v>
      </c>
      <c r="F486" s="116">
        <f>IF(E484&lt;6,"",((E484-6)/12)*(G484/E484))</f>
        <v>0</v>
      </c>
      <c r="G486" s="96">
        <f>F486</f>
        <v>0</v>
      </c>
      <c r="H486" s="163"/>
      <c r="I486" s="100" t="s">
        <v>519</v>
      </c>
      <c r="J486" s="100" t="str">
        <f>VLOOKUP(I486,Presupuesto!$B$11:$C$565,2,0)</f>
        <v>DECIMOCUARTO MES</v>
      </c>
      <c r="K486" s="97" t="str">
        <f t="shared" si="8"/>
        <v>Posgrado</v>
      </c>
      <c r="L486" s="97" t="s">
        <v>395</v>
      </c>
    </row>
    <row r="487" spans="3:12" ht="15.75" thickBot="1" x14ac:dyDescent="0.3">
      <c r="C487" s="136" t="s">
        <v>486</v>
      </c>
      <c r="D487" s="198"/>
      <c r="E487" s="151">
        <v>12</v>
      </c>
      <c r="F487" s="298">
        <f>HLOOKUP($C487,$BZ$2:$CM$3,2,0)</f>
        <v>29777.99</v>
      </c>
      <c r="G487" s="112">
        <f>D487*E487*F487</f>
        <v>0</v>
      </c>
      <c r="H487" s="165"/>
      <c r="I487" s="113" t="s">
        <v>496</v>
      </c>
      <c r="J487" s="113" t="str">
        <f>VLOOKUP(I487,Presupuesto!$B$11:$C$565,2,0)</f>
        <v>SUELDOS Y SALARIOS PERMANENTES</v>
      </c>
      <c r="K487" s="97" t="str">
        <f t="shared" si="8"/>
        <v>Posgrado</v>
      </c>
      <c r="L487" s="97" t="s">
        <v>395</v>
      </c>
    </row>
    <row r="488" spans="3:12" x14ac:dyDescent="0.25">
      <c r="C488" s="170" t="s">
        <v>58</v>
      </c>
      <c r="D488" s="162"/>
      <c r="E488" s="153">
        <v>0</v>
      </c>
      <c r="F488" s="99">
        <f>IF(E487=0,"",(G487/E487)/12*E487)</f>
        <v>0</v>
      </c>
      <c r="G488" s="96">
        <f>F488</f>
        <v>0</v>
      </c>
      <c r="H488" s="163"/>
      <c r="I488" s="115" t="s">
        <v>516</v>
      </c>
      <c r="J488" s="115" t="str">
        <f>VLOOKUP(I488,Presupuesto!$B$11:$C$565,2,0)</f>
        <v>AGUINALDO Y DECIMO CUARTO MES</v>
      </c>
      <c r="K488" s="97" t="str">
        <f t="shared" si="8"/>
        <v>Posgrado</v>
      </c>
      <c r="L488" s="97" t="s">
        <v>395</v>
      </c>
    </row>
    <row r="489" spans="3:12" ht="15.75" thickBot="1" x14ac:dyDescent="0.3">
      <c r="C489" s="171" t="s">
        <v>59</v>
      </c>
      <c r="D489" s="162"/>
      <c r="E489" s="153">
        <v>0</v>
      </c>
      <c r="F489" s="116">
        <f>IF(E487&lt;6,"",((E487-6)/12)*(G487/E487))</f>
        <v>0</v>
      </c>
      <c r="G489" s="96">
        <f>F489</f>
        <v>0</v>
      </c>
      <c r="H489" s="163"/>
      <c r="I489" s="100" t="s">
        <v>519</v>
      </c>
      <c r="J489" s="100" t="str">
        <f>VLOOKUP(I489,Presupuesto!$B$11:$C$565,2,0)</f>
        <v>DECIMOCUARTO MES</v>
      </c>
      <c r="K489" s="97" t="str">
        <f t="shared" si="8"/>
        <v>Posgrado</v>
      </c>
      <c r="L489" s="97" t="s">
        <v>395</v>
      </c>
    </row>
    <row r="490" spans="3:12" ht="15.75" thickBot="1" x14ac:dyDescent="0.3">
      <c r="C490" s="136" t="s">
        <v>487</v>
      </c>
      <c r="D490" s="198"/>
      <c r="E490" s="151">
        <v>12</v>
      </c>
      <c r="F490" s="298">
        <f>HLOOKUP($C490,$BZ$2:$CM$3,2,0)</f>
        <v>27792.79</v>
      </c>
      <c r="G490" s="112">
        <f>D490*E490*F490</f>
        <v>0</v>
      </c>
      <c r="H490" s="165"/>
      <c r="I490" s="113" t="s">
        <v>496</v>
      </c>
      <c r="J490" s="113" t="str">
        <f>VLOOKUP(I490,Presupuesto!$B$11:$C$565,2,0)</f>
        <v>SUELDOS Y SALARIOS PERMANENTES</v>
      </c>
      <c r="K490" s="97" t="str">
        <f t="shared" si="8"/>
        <v>Posgrado</v>
      </c>
      <c r="L490" s="97" t="s">
        <v>395</v>
      </c>
    </row>
    <row r="491" spans="3:12" x14ac:dyDescent="0.25">
      <c r="C491" s="170" t="s">
        <v>58</v>
      </c>
      <c r="D491" s="162"/>
      <c r="E491" s="153">
        <v>0</v>
      </c>
      <c r="F491" s="99">
        <f>IF(E490=0,"",(G490/E490)/12*E490)</f>
        <v>0</v>
      </c>
      <c r="G491" s="96">
        <f>F491</f>
        <v>0</v>
      </c>
      <c r="H491" s="163"/>
      <c r="I491" s="115" t="s">
        <v>516</v>
      </c>
      <c r="J491" s="115" t="str">
        <f>VLOOKUP(I491,Presupuesto!$B$11:$C$565,2,0)</f>
        <v>AGUINALDO Y DECIMO CUARTO MES</v>
      </c>
      <c r="K491" s="97" t="str">
        <f t="shared" si="8"/>
        <v>Posgrado</v>
      </c>
      <c r="L491" s="97" t="s">
        <v>395</v>
      </c>
    </row>
    <row r="492" spans="3:12" ht="15.75" thickBot="1" x14ac:dyDescent="0.3">
      <c r="C492" s="171" t="s">
        <v>59</v>
      </c>
      <c r="D492" s="162"/>
      <c r="E492" s="153">
        <v>0</v>
      </c>
      <c r="F492" s="116">
        <f>IF(E490&lt;6,"",((E490-6)/12)*(G490/E490))</f>
        <v>0</v>
      </c>
      <c r="G492" s="96">
        <f>F492</f>
        <v>0</v>
      </c>
      <c r="H492" s="163"/>
      <c r="I492" s="100" t="s">
        <v>519</v>
      </c>
      <c r="J492" s="100" t="str">
        <f>VLOOKUP(I492,Presupuesto!$B$11:$C$565,2,0)</f>
        <v>DECIMOCUARTO MES</v>
      </c>
      <c r="K492" s="97" t="str">
        <f t="shared" si="8"/>
        <v>Posgrado</v>
      </c>
      <c r="L492" s="97" t="s">
        <v>395</v>
      </c>
    </row>
    <row r="493" spans="3:12" ht="15.75" thickBot="1" x14ac:dyDescent="0.3">
      <c r="C493" s="136" t="s">
        <v>488</v>
      </c>
      <c r="D493" s="198"/>
      <c r="E493" s="151">
        <v>12</v>
      </c>
      <c r="F493" s="298">
        <f>HLOOKUP($C493,$BZ$2:$CM$3,2,0)</f>
        <v>18859.39</v>
      </c>
      <c r="G493" s="112">
        <f>D493*E493*F493</f>
        <v>0</v>
      </c>
      <c r="H493" s="165"/>
      <c r="I493" s="113" t="s">
        <v>496</v>
      </c>
      <c r="J493" s="113" t="str">
        <f>VLOOKUP(I493,Presupuesto!$B$11:$C$565,2,0)</f>
        <v>SUELDOS Y SALARIOS PERMANENTES</v>
      </c>
      <c r="K493" s="97" t="str">
        <f t="shared" si="8"/>
        <v>Posgrado</v>
      </c>
      <c r="L493" s="97" t="s">
        <v>395</v>
      </c>
    </row>
    <row r="494" spans="3:12" x14ac:dyDescent="0.25">
      <c r="C494" s="170" t="s">
        <v>58</v>
      </c>
      <c r="D494" s="162"/>
      <c r="E494" s="153">
        <v>0</v>
      </c>
      <c r="F494" s="99">
        <f>IF(E493=0,"",(G493/E493)/12*E493)</f>
        <v>0</v>
      </c>
      <c r="G494" s="96">
        <f>F494</f>
        <v>0</v>
      </c>
      <c r="H494" s="163"/>
      <c r="I494" s="115" t="s">
        <v>516</v>
      </c>
      <c r="J494" s="115" t="str">
        <f>VLOOKUP(I494,Presupuesto!$B$11:$C$565,2,0)</f>
        <v>AGUINALDO Y DECIMO CUARTO MES</v>
      </c>
      <c r="K494" s="97" t="str">
        <f t="shared" si="8"/>
        <v>Posgrado</v>
      </c>
      <c r="L494" s="97" t="s">
        <v>395</v>
      </c>
    </row>
    <row r="495" spans="3:12" ht="15.75" thickBot="1" x14ac:dyDescent="0.3">
      <c r="C495" s="171" t="s">
        <v>59</v>
      </c>
      <c r="D495" s="162"/>
      <c r="E495" s="153">
        <v>0</v>
      </c>
      <c r="F495" s="116">
        <f>IF(E493&lt;6,"",((E493-6)/12)*(G493/E493))</f>
        <v>0</v>
      </c>
      <c r="G495" s="96">
        <f>F495</f>
        <v>0</v>
      </c>
      <c r="H495" s="163"/>
      <c r="I495" s="100" t="s">
        <v>519</v>
      </c>
      <c r="J495" s="100" t="str">
        <f>VLOOKUP(I495,Presupuesto!$B$11:$C$565,2,0)</f>
        <v>DECIMOCUARTO MES</v>
      </c>
      <c r="K495" s="97" t="str">
        <f t="shared" si="8"/>
        <v>Posgrado</v>
      </c>
      <c r="L495" s="97" t="s">
        <v>395</v>
      </c>
    </row>
    <row r="496" spans="3:12" ht="15.75" thickBot="1" x14ac:dyDescent="0.3">
      <c r="C496" s="136" t="s">
        <v>489</v>
      </c>
      <c r="D496" s="198"/>
      <c r="E496" s="151">
        <v>12</v>
      </c>
      <c r="F496" s="298">
        <f>HLOOKUP($C496,$BZ$2:$CM$3,2,0)</f>
        <v>17866.8</v>
      </c>
      <c r="G496" s="112">
        <f>D496*E496*F496</f>
        <v>0</v>
      </c>
      <c r="H496" s="165"/>
      <c r="I496" s="113" t="s">
        <v>496</v>
      </c>
      <c r="J496" s="113" t="str">
        <f>VLOOKUP(I496,Presupuesto!$B$11:$C$565,2,0)</f>
        <v>SUELDOS Y SALARIOS PERMANENTES</v>
      </c>
      <c r="K496" s="97" t="str">
        <f t="shared" si="8"/>
        <v>Posgrado</v>
      </c>
      <c r="L496" s="97" t="s">
        <v>395</v>
      </c>
    </row>
    <row r="497" spans="3:12" x14ac:dyDescent="0.25">
      <c r="C497" s="170" t="s">
        <v>58</v>
      </c>
      <c r="D497" s="162"/>
      <c r="E497" s="153">
        <v>0</v>
      </c>
      <c r="F497" s="99">
        <f>IF(E496=0,"",(G496/E496)/12*E496)</f>
        <v>0</v>
      </c>
      <c r="G497" s="96">
        <f>F497</f>
        <v>0</v>
      </c>
      <c r="H497" s="163"/>
      <c r="I497" s="115" t="s">
        <v>516</v>
      </c>
      <c r="J497" s="115" t="str">
        <f>VLOOKUP(I497,Presupuesto!$B$11:$C$565,2,0)</f>
        <v>AGUINALDO Y DECIMO CUARTO MES</v>
      </c>
      <c r="K497" s="97" t="str">
        <f t="shared" si="8"/>
        <v>Posgrado</v>
      </c>
      <c r="L497" s="97" t="s">
        <v>395</v>
      </c>
    </row>
    <row r="498" spans="3:12" ht="15.75" thickBot="1" x14ac:dyDescent="0.3">
      <c r="C498" s="171" t="s">
        <v>59</v>
      </c>
      <c r="D498" s="162"/>
      <c r="E498" s="153">
        <v>0</v>
      </c>
      <c r="F498" s="116">
        <f>IF(E496&lt;6,"",((E496-6)/12)*(G496/E496))</f>
        <v>0</v>
      </c>
      <c r="G498" s="96">
        <f>F498</f>
        <v>0</v>
      </c>
      <c r="H498" s="163"/>
      <c r="I498" s="100" t="s">
        <v>519</v>
      </c>
      <c r="J498" s="100" t="str">
        <f>VLOOKUP(I498,Presupuesto!$B$11:$C$565,2,0)</f>
        <v>DECIMOCUARTO MES</v>
      </c>
      <c r="K498" s="97" t="str">
        <f t="shared" si="8"/>
        <v>Posgrado</v>
      </c>
      <c r="L498" s="97" t="s">
        <v>395</v>
      </c>
    </row>
    <row r="499" spans="3:12" ht="15.75" thickBot="1" x14ac:dyDescent="0.3">
      <c r="C499" s="136" t="s">
        <v>490</v>
      </c>
      <c r="D499" s="198"/>
      <c r="E499" s="151">
        <v>12</v>
      </c>
      <c r="F499" s="298">
        <f>HLOOKUP($C499,$BZ$2:$CM$3,2,0)</f>
        <v>13896.4</v>
      </c>
      <c r="G499" s="112">
        <f>D499*E499*F499</f>
        <v>0</v>
      </c>
      <c r="H499" s="165"/>
      <c r="I499" s="113" t="s">
        <v>496</v>
      </c>
      <c r="J499" s="113" t="str">
        <f>VLOOKUP(I499,Presupuesto!$B$11:$C$565,2,0)</f>
        <v>SUELDOS Y SALARIOS PERMANENTES</v>
      </c>
      <c r="K499" s="97" t="str">
        <f t="shared" si="8"/>
        <v>Posgrado</v>
      </c>
      <c r="L499" s="97" t="s">
        <v>395</v>
      </c>
    </row>
    <row r="500" spans="3:12" x14ac:dyDescent="0.25">
      <c r="C500" s="170" t="s">
        <v>58</v>
      </c>
      <c r="D500" s="162"/>
      <c r="E500" s="153">
        <v>0</v>
      </c>
      <c r="F500" s="99">
        <f>IF(E499=0,"",(G499/E499)/12*E499)</f>
        <v>0</v>
      </c>
      <c r="G500" s="96">
        <f>F500</f>
        <v>0</v>
      </c>
      <c r="H500" s="163"/>
      <c r="I500" s="115" t="s">
        <v>516</v>
      </c>
      <c r="J500" s="115" t="str">
        <f>VLOOKUP(I500,Presupuesto!$B$11:$C$565,2,0)</f>
        <v>AGUINALDO Y DECIMO CUARTO MES</v>
      </c>
      <c r="K500" s="97" t="str">
        <f t="shared" si="8"/>
        <v>Posgrado</v>
      </c>
      <c r="L500" s="97" t="s">
        <v>395</v>
      </c>
    </row>
    <row r="501" spans="3:12" ht="15.75" thickBot="1" x14ac:dyDescent="0.3">
      <c r="C501" s="171" t="s">
        <v>59</v>
      </c>
      <c r="D501" s="162"/>
      <c r="E501" s="153">
        <v>0</v>
      </c>
      <c r="F501" s="116">
        <f>IF(E499&lt;6,"",((E499-6)/12)*(G499/E499))</f>
        <v>0</v>
      </c>
      <c r="G501" s="96">
        <f>F501</f>
        <v>0</v>
      </c>
      <c r="H501" s="163"/>
      <c r="I501" s="100" t="s">
        <v>519</v>
      </c>
      <c r="J501" s="100" t="str">
        <f>VLOOKUP(I501,Presupuesto!$B$11:$C$565,2,0)</f>
        <v>DECIMOCUARTO MES</v>
      </c>
      <c r="K501" s="97" t="str">
        <f t="shared" si="8"/>
        <v>Posgrado</v>
      </c>
      <c r="L501" s="97" t="s">
        <v>395</v>
      </c>
    </row>
    <row r="502" spans="3:12" ht="15.75" thickBot="1" x14ac:dyDescent="0.3">
      <c r="C502" s="136" t="s">
        <v>491</v>
      </c>
      <c r="D502" s="198"/>
      <c r="E502" s="151">
        <v>12</v>
      </c>
      <c r="F502" s="298">
        <f>HLOOKUP($C502,$BZ$2:$CM$3,2,0)</f>
        <v>15004.09</v>
      </c>
      <c r="G502" s="112">
        <f>D502*E502*F502</f>
        <v>0</v>
      </c>
      <c r="H502" s="165"/>
      <c r="I502" s="113" t="s">
        <v>496</v>
      </c>
      <c r="J502" s="113" t="str">
        <f>VLOOKUP(I502,Presupuesto!$B$11:$C$565,2,0)</f>
        <v>SUELDOS Y SALARIOS PERMANENTES</v>
      </c>
      <c r="K502" s="97" t="str">
        <f t="shared" si="8"/>
        <v>Posgrado</v>
      </c>
      <c r="L502" s="97" t="s">
        <v>395</v>
      </c>
    </row>
    <row r="503" spans="3:12" x14ac:dyDescent="0.25">
      <c r="C503" s="170" t="s">
        <v>58</v>
      </c>
      <c r="D503" s="162"/>
      <c r="E503" s="153">
        <v>0</v>
      </c>
      <c r="F503" s="99">
        <f>IF(E502=0,"",(G502/E502)/12*E502)</f>
        <v>0</v>
      </c>
      <c r="G503" s="96">
        <f>F503</f>
        <v>0</v>
      </c>
      <c r="H503" s="163"/>
      <c r="I503" s="115" t="s">
        <v>516</v>
      </c>
      <c r="J503" s="115" t="str">
        <f>VLOOKUP(I503,Presupuesto!$B$11:$C$565,2,0)</f>
        <v>AGUINALDO Y DECIMO CUARTO MES</v>
      </c>
      <c r="K503" s="97" t="str">
        <f t="shared" si="8"/>
        <v>Posgrado</v>
      </c>
      <c r="L503" s="97" t="s">
        <v>395</v>
      </c>
    </row>
    <row r="504" spans="3:12" ht="15.75" thickBot="1" x14ac:dyDescent="0.3">
      <c r="C504" s="171" t="s">
        <v>59</v>
      </c>
      <c r="D504" s="162"/>
      <c r="E504" s="153">
        <v>0</v>
      </c>
      <c r="F504" s="116">
        <f>IF(E502&lt;6,"",((E502-6)/12)*(G502/E502))</f>
        <v>0</v>
      </c>
      <c r="G504" s="96">
        <f>F504</f>
        <v>0</v>
      </c>
      <c r="H504" s="163"/>
      <c r="I504" s="100" t="s">
        <v>519</v>
      </c>
      <c r="J504" s="100" t="str">
        <f>VLOOKUP(I504,Presupuesto!$B$11:$C$565,2,0)</f>
        <v>DECIMOCUARTO MES</v>
      </c>
      <c r="K504" s="97" t="str">
        <f t="shared" si="8"/>
        <v>Posgrado</v>
      </c>
      <c r="L504" s="97" t="s">
        <v>395</v>
      </c>
    </row>
    <row r="505" spans="3:12" ht="15.75" thickBot="1" x14ac:dyDescent="0.3">
      <c r="C505" s="136" t="s">
        <v>492</v>
      </c>
      <c r="D505" s="198"/>
      <c r="E505" s="151">
        <v>12</v>
      </c>
      <c r="F505" s="298">
        <f>HLOOKUP($C505,$BZ$2:$CM$3,2,0)</f>
        <v>13238.9</v>
      </c>
      <c r="G505" s="112">
        <f>D505*E505*F505</f>
        <v>0</v>
      </c>
      <c r="H505" s="165"/>
      <c r="I505" s="113" t="s">
        <v>496</v>
      </c>
      <c r="J505" s="113" t="str">
        <f>VLOOKUP(I505,Presupuesto!$B$11:$C$565,2,0)</f>
        <v>SUELDOS Y SALARIOS PERMANENTES</v>
      </c>
      <c r="K505" s="97" t="str">
        <f t="shared" si="8"/>
        <v>Posgrado</v>
      </c>
      <c r="L505" s="97" t="s">
        <v>395</v>
      </c>
    </row>
    <row r="506" spans="3:12" x14ac:dyDescent="0.25">
      <c r="C506" s="170" t="s">
        <v>58</v>
      </c>
      <c r="D506" s="162"/>
      <c r="E506" s="153">
        <v>0</v>
      </c>
      <c r="F506" s="99">
        <f>IF(E505=0,"",(G505/E505)/12*E505)</f>
        <v>0</v>
      </c>
      <c r="G506" s="96">
        <f>F506</f>
        <v>0</v>
      </c>
      <c r="H506" s="163"/>
      <c r="I506" s="115" t="s">
        <v>516</v>
      </c>
      <c r="J506" s="115" t="str">
        <f>VLOOKUP(I506,Presupuesto!$B$11:$C$565,2,0)</f>
        <v>AGUINALDO Y DECIMO CUARTO MES</v>
      </c>
      <c r="K506" s="97" t="str">
        <f t="shared" si="8"/>
        <v>Posgrado</v>
      </c>
      <c r="L506" s="97" t="s">
        <v>395</v>
      </c>
    </row>
    <row r="507" spans="3:12" ht="15.75" thickBot="1" x14ac:dyDescent="0.3">
      <c r="C507" s="171" t="s">
        <v>59</v>
      </c>
      <c r="D507" s="162"/>
      <c r="E507" s="153">
        <v>0</v>
      </c>
      <c r="F507" s="116">
        <f>IF(E505&lt;6,"",((E505-6)/12)*(G505/E505))</f>
        <v>0</v>
      </c>
      <c r="G507" s="96">
        <f>F507</f>
        <v>0</v>
      </c>
      <c r="H507" s="163"/>
      <c r="I507" s="100" t="s">
        <v>519</v>
      </c>
      <c r="J507" s="100" t="str">
        <f>VLOOKUP(I507,Presupuesto!$B$11:$C$565,2,0)</f>
        <v>DECIMOCUARTO MES</v>
      </c>
      <c r="K507" s="97" t="str">
        <f t="shared" si="8"/>
        <v>Posgrado</v>
      </c>
      <c r="L507" s="97" t="s">
        <v>395</v>
      </c>
    </row>
    <row r="508" spans="3:12" ht="15.75" thickBot="1" x14ac:dyDescent="0.3">
      <c r="C508" s="136" t="s">
        <v>493</v>
      </c>
      <c r="D508" s="198"/>
      <c r="E508" s="151">
        <v>12</v>
      </c>
      <c r="F508" s="298">
        <f>HLOOKUP($C508,$BZ$2:$CM$3,2,0)</f>
        <v>12356.31</v>
      </c>
      <c r="G508" s="112">
        <f>D508*E508*F508</f>
        <v>0</v>
      </c>
      <c r="H508" s="165"/>
      <c r="I508" s="113" t="s">
        <v>496</v>
      </c>
      <c r="J508" s="113" t="str">
        <f>VLOOKUP(I508,Presupuesto!$B$11:$C$565,2,0)</f>
        <v>SUELDOS Y SALARIOS PERMANENTES</v>
      </c>
      <c r="K508" s="97" t="str">
        <f t="shared" ref="K508:K525" si="9">$K$475</f>
        <v>Posgrado</v>
      </c>
      <c r="L508" s="97" t="s">
        <v>395</v>
      </c>
    </row>
    <row r="509" spans="3:12" x14ac:dyDescent="0.25">
      <c r="C509" s="170" t="s">
        <v>58</v>
      </c>
      <c r="D509" s="162"/>
      <c r="E509" s="153">
        <v>0</v>
      </c>
      <c r="F509" s="99">
        <f>IF(E508=0,"",(G508/E508)/12*E508)</f>
        <v>0</v>
      </c>
      <c r="G509" s="96">
        <f>F509</f>
        <v>0</v>
      </c>
      <c r="H509" s="163"/>
      <c r="I509" s="115" t="s">
        <v>516</v>
      </c>
      <c r="J509" s="115" t="str">
        <f>VLOOKUP(I509,Presupuesto!$B$11:$C$565,2,0)</f>
        <v>AGUINALDO Y DECIMO CUARTO MES</v>
      </c>
      <c r="K509" s="97" t="str">
        <f t="shared" si="9"/>
        <v>Posgrado</v>
      </c>
      <c r="L509" s="97" t="s">
        <v>395</v>
      </c>
    </row>
    <row r="510" spans="3:12" ht="15.75" thickBot="1" x14ac:dyDescent="0.3">
      <c r="C510" s="171" t="s">
        <v>59</v>
      </c>
      <c r="D510" s="162"/>
      <c r="E510" s="153">
        <v>0</v>
      </c>
      <c r="F510" s="116">
        <f>IF(E508&lt;6,"",((E508-6)/12)*(G508/E508))</f>
        <v>0</v>
      </c>
      <c r="G510" s="96">
        <f>F510</f>
        <v>0</v>
      </c>
      <c r="H510" s="163"/>
      <c r="I510" s="100" t="s">
        <v>519</v>
      </c>
      <c r="J510" s="100" t="str">
        <f>VLOOKUP(I510,Presupuesto!$B$11:$C$565,2,0)</f>
        <v>DECIMOCUARTO MES</v>
      </c>
      <c r="K510" s="97" t="str">
        <f t="shared" si="9"/>
        <v>Posgrado</v>
      </c>
      <c r="L510" s="97" t="s">
        <v>395</v>
      </c>
    </row>
    <row r="511" spans="3:12" ht="15.75" thickBot="1" x14ac:dyDescent="0.3">
      <c r="C511" s="136" t="s">
        <v>494</v>
      </c>
      <c r="D511" s="198"/>
      <c r="E511" s="151">
        <v>12</v>
      </c>
      <c r="F511" s="298">
        <f>HLOOKUP($C511,$BZ$2:$CM$3,2,0)</f>
        <v>463.22</v>
      </c>
      <c r="G511" s="112">
        <f>D511*E511*F511</f>
        <v>0</v>
      </c>
      <c r="H511" s="165"/>
      <c r="I511" s="113" t="s">
        <v>496</v>
      </c>
      <c r="J511" s="113" t="str">
        <f>VLOOKUP(I511,Presupuesto!$B$11:$C$565,2,0)</f>
        <v>SUELDOS Y SALARIOS PERMANENTES</v>
      </c>
      <c r="K511" s="97" t="str">
        <f t="shared" si="9"/>
        <v>Posgrado</v>
      </c>
      <c r="L511" s="97" t="s">
        <v>395</v>
      </c>
    </row>
    <row r="512" spans="3:12" x14ac:dyDescent="0.25">
      <c r="C512" s="170" t="s">
        <v>58</v>
      </c>
      <c r="D512" s="162"/>
      <c r="E512" s="153">
        <v>0</v>
      </c>
      <c r="F512" s="99">
        <f>IF(E511=0,"",(G511/E511)/12*E511)</f>
        <v>0</v>
      </c>
      <c r="G512" s="96">
        <f>F512</f>
        <v>0</v>
      </c>
      <c r="H512" s="163"/>
      <c r="I512" s="115" t="s">
        <v>516</v>
      </c>
      <c r="J512" s="115" t="str">
        <f>VLOOKUP(I512,Presupuesto!$B$11:$C$565,2,0)</f>
        <v>AGUINALDO Y DECIMO CUARTO MES</v>
      </c>
      <c r="K512" s="97" t="str">
        <f t="shared" si="9"/>
        <v>Posgrado</v>
      </c>
      <c r="L512" s="97" t="s">
        <v>395</v>
      </c>
    </row>
    <row r="513" spans="3:12" ht="15.75" thickBot="1" x14ac:dyDescent="0.3">
      <c r="C513" s="171" t="s">
        <v>59</v>
      </c>
      <c r="D513" s="162"/>
      <c r="E513" s="153">
        <v>0</v>
      </c>
      <c r="F513" s="116">
        <f>IF(E511&lt;6,"",((E511-6)/12)*(G511/E511))</f>
        <v>0</v>
      </c>
      <c r="G513" s="96">
        <f>F513</f>
        <v>0</v>
      </c>
      <c r="H513" s="163"/>
      <c r="I513" s="100" t="s">
        <v>519</v>
      </c>
      <c r="J513" s="100" t="str">
        <f>VLOOKUP(I513,Presupuesto!$B$11:$C$565,2,0)</f>
        <v>DECIMOCUARTO MES</v>
      </c>
      <c r="K513" s="97" t="str">
        <f t="shared" si="9"/>
        <v>Posgrado</v>
      </c>
      <c r="L513" s="97" t="s">
        <v>395</v>
      </c>
    </row>
    <row r="514" spans="3:12" ht="15.75" thickBot="1" x14ac:dyDescent="0.3">
      <c r="C514" s="136" t="s">
        <v>495</v>
      </c>
      <c r="D514" s="198"/>
      <c r="E514" s="151">
        <v>12</v>
      </c>
      <c r="F514" s="298">
        <f>HLOOKUP($C514,$BZ$2:$CM$3,2,0)</f>
        <v>2007.3</v>
      </c>
      <c r="G514" s="112">
        <f>D514*E514*F514</f>
        <v>0</v>
      </c>
      <c r="H514" s="165"/>
      <c r="I514" s="113" t="s">
        <v>496</v>
      </c>
      <c r="J514" s="113" t="str">
        <f>VLOOKUP(I514,Presupuesto!$B$11:$C$565,2,0)</f>
        <v>SUELDOS Y SALARIOS PERMANENTES</v>
      </c>
      <c r="K514" s="97" t="str">
        <f t="shared" si="9"/>
        <v>Posgrado</v>
      </c>
      <c r="L514" s="97" t="s">
        <v>395</v>
      </c>
    </row>
    <row r="515" spans="3:12" x14ac:dyDescent="0.25">
      <c r="C515" s="170" t="s">
        <v>58</v>
      </c>
      <c r="D515" s="162"/>
      <c r="E515" s="153">
        <v>0</v>
      </c>
      <c r="F515" s="99">
        <f>IF(E514=0,"",(G514/E514)/12*E514)</f>
        <v>0</v>
      </c>
      <c r="G515" s="96">
        <f>F515</f>
        <v>0</v>
      </c>
      <c r="H515" s="163"/>
      <c r="I515" s="115" t="s">
        <v>516</v>
      </c>
      <c r="J515" s="115" t="str">
        <f>VLOOKUP(I515,Presupuesto!$B$11:$C$565,2,0)</f>
        <v>AGUINALDO Y DECIMO CUARTO MES</v>
      </c>
      <c r="K515" s="97" t="str">
        <f t="shared" si="9"/>
        <v>Posgrado</v>
      </c>
      <c r="L515" s="97" t="s">
        <v>395</v>
      </c>
    </row>
    <row r="516" spans="3:12" ht="15.75" thickBot="1" x14ac:dyDescent="0.3">
      <c r="C516" s="171" t="s">
        <v>59</v>
      </c>
      <c r="D516" s="162"/>
      <c r="E516" s="153">
        <v>0</v>
      </c>
      <c r="F516" s="116">
        <f>IF(E514&lt;6,"",((E514-6)/12)*(G514/E514))</f>
        <v>0</v>
      </c>
      <c r="G516" s="96">
        <f>F516</f>
        <v>0</v>
      </c>
      <c r="H516" s="163"/>
      <c r="I516" s="100" t="s">
        <v>519</v>
      </c>
      <c r="J516" s="100" t="str">
        <f>VLOOKUP(I516,Presupuesto!$B$11:$C$565,2,0)</f>
        <v>DECIMOCUARTO MES</v>
      </c>
      <c r="K516" s="97" t="str">
        <f t="shared" si="9"/>
        <v>Posgrado</v>
      </c>
      <c r="L516" s="97" t="s">
        <v>395</v>
      </c>
    </row>
    <row r="517" spans="3:12" ht="15.75" thickBot="1" x14ac:dyDescent="0.3">
      <c r="C517" s="139" t="s">
        <v>83</v>
      </c>
      <c r="D517" s="198"/>
      <c r="E517" s="151">
        <v>12</v>
      </c>
      <c r="F517" s="138">
        <v>30000</v>
      </c>
      <c r="G517" s="112">
        <f>D517*E517*F517</f>
        <v>0</v>
      </c>
      <c r="H517" s="165"/>
      <c r="I517" s="113" t="s">
        <v>564</v>
      </c>
      <c r="J517" s="113" t="str">
        <f>VLOOKUP(I517,Presupuesto!$B$11:$C$565,2,0)</f>
        <v>CONTRATOS ESPECIALES</v>
      </c>
      <c r="K517" s="97" t="str">
        <f t="shared" si="9"/>
        <v>Posgrado</v>
      </c>
      <c r="L517" s="97" t="s">
        <v>395</v>
      </c>
    </row>
    <row r="518" spans="3:12" x14ac:dyDescent="0.25">
      <c r="C518" s="170" t="s">
        <v>58</v>
      </c>
      <c r="D518" s="162"/>
      <c r="E518" s="153">
        <v>0</v>
      </c>
      <c r="F518" s="116">
        <f>IF(E517=0,"",(G517/E517)/12*E517)</f>
        <v>0</v>
      </c>
      <c r="G518" s="96">
        <f>F518</f>
        <v>0</v>
      </c>
      <c r="H518" s="163"/>
      <c r="I518" s="100" t="s">
        <v>564</v>
      </c>
      <c r="J518" s="100" t="str">
        <f>VLOOKUP(I518,Presupuesto!$B$11:$C$565,2,0)</f>
        <v>CONTRATOS ESPECIALES</v>
      </c>
      <c r="K518" s="97" t="str">
        <f t="shared" si="9"/>
        <v>Posgrado</v>
      </c>
      <c r="L518" s="97" t="s">
        <v>394</v>
      </c>
    </row>
    <row r="519" spans="3:12" ht="15.75" thickBot="1" x14ac:dyDescent="0.3">
      <c r="C519" s="171" t="s">
        <v>59</v>
      </c>
      <c r="D519" s="162"/>
      <c r="E519" s="153">
        <v>0</v>
      </c>
      <c r="F519" s="99">
        <f>IF(E517&lt;6,"",((E517-6)/12)*(G517/E517))</f>
        <v>0</v>
      </c>
      <c r="G519" s="96">
        <f>F519</f>
        <v>0</v>
      </c>
      <c r="H519" s="163"/>
      <c r="I519" s="100" t="s">
        <v>564</v>
      </c>
      <c r="J519" s="100" t="str">
        <f>VLOOKUP(I519,Presupuesto!$B$11:$C$565,2,0)</f>
        <v>CONTRATOS ESPECIALES</v>
      </c>
      <c r="K519" s="97" t="str">
        <f t="shared" si="9"/>
        <v>Posgrado</v>
      </c>
      <c r="L519" s="97" t="s">
        <v>399</v>
      </c>
    </row>
    <row r="520" spans="3:12" ht="15.75" thickBot="1" x14ac:dyDescent="0.3">
      <c r="C520" s="139" t="s">
        <v>60</v>
      </c>
      <c r="D520" s="198"/>
      <c r="E520" s="151">
        <v>12</v>
      </c>
      <c r="F520" s="117">
        <v>30000</v>
      </c>
      <c r="G520" s="112">
        <f>D520*E520*F520</f>
        <v>0</v>
      </c>
      <c r="H520" s="165"/>
      <c r="I520" s="113" t="s">
        <v>705</v>
      </c>
      <c r="J520" s="113" t="str">
        <f>VLOOKUP(I520,Presupuesto!$B$11:$C$565,2,0)</f>
        <v>OTROS SERVICIOS TECNICOS Y PROFESIONALES</v>
      </c>
      <c r="K520" s="97" t="str">
        <f t="shared" si="9"/>
        <v>Posgrado</v>
      </c>
      <c r="L520" s="97" t="s">
        <v>394</v>
      </c>
    </row>
    <row r="521" spans="3:12" x14ac:dyDescent="0.25">
      <c r="C521" s="170" t="s">
        <v>58</v>
      </c>
      <c r="D521" s="162"/>
      <c r="E521" s="153">
        <v>0</v>
      </c>
      <c r="F521" s="99">
        <v>0</v>
      </c>
      <c r="G521" s="96">
        <f>F521</f>
        <v>0</v>
      </c>
      <c r="H521" s="163"/>
      <c r="I521" s="100" t="s">
        <v>705</v>
      </c>
      <c r="J521" s="100" t="str">
        <f>VLOOKUP(I521,Presupuesto!$B$11:$C$565,2,0)</f>
        <v>OTROS SERVICIOS TECNICOS Y PROFESIONALES</v>
      </c>
      <c r="K521" s="97" t="str">
        <f t="shared" si="9"/>
        <v>Posgrado</v>
      </c>
      <c r="L521" s="97" t="s">
        <v>394</v>
      </c>
    </row>
    <row r="522" spans="3:12" ht="15.75" thickBot="1" x14ac:dyDescent="0.3">
      <c r="C522" s="171" t="s">
        <v>59</v>
      </c>
      <c r="D522" s="162"/>
      <c r="E522" s="153">
        <v>0</v>
      </c>
      <c r="F522" s="99">
        <v>0</v>
      </c>
      <c r="G522" s="96">
        <f>F522</f>
        <v>0</v>
      </c>
      <c r="H522" s="163"/>
      <c r="I522" s="100" t="s">
        <v>705</v>
      </c>
      <c r="J522" s="100" t="str">
        <f>VLOOKUP(I522,Presupuesto!$B$11:$C$565,2,0)</f>
        <v>OTROS SERVICIOS TECNICOS Y PROFESIONALES</v>
      </c>
      <c r="K522" s="97" t="str">
        <f t="shared" si="9"/>
        <v>Posgrado</v>
      </c>
      <c r="L522" s="97" t="s">
        <v>394</v>
      </c>
    </row>
    <row r="523" spans="3:12" ht="15.75" thickBot="1" x14ac:dyDescent="0.3">
      <c r="C523" s="139" t="s">
        <v>61</v>
      </c>
      <c r="D523" s="198"/>
      <c r="E523" s="151">
        <v>12</v>
      </c>
      <c r="F523" s="117">
        <v>30000</v>
      </c>
      <c r="G523" s="112">
        <f>D523*E523*F523</f>
        <v>0</v>
      </c>
      <c r="H523" s="165"/>
      <c r="I523" s="113" t="s">
        <v>496</v>
      </c>
      <c r="J523" s="113" t="str">
        <f>VLOOKUP(I523,Presupuesto!$B$11:$C$565,2,0)</f>
        <v>SUELDOS Y SALARIOS PERMANENTES</v>
      </c>
      <c r="K523" s="97" t="str">
        <f t="shared" si="9"/>
        <v>Posgrado</v>
      </c>
      <c r="L523" s="97" t="s">
        <v>394</v>
      </c>
    </row>
    <row r="524" spans="3:12" x14ac:dyDescent="0.25">
      <c r="C524" s="170" t="s">
        <v>58</v>
      </c>
      <c r="D524" s="168"/>
      <c r="E524" s="130">
        <v>0</v>
      </c>
      <c r="F524" s="118">
        <f>IF(E523=0,"",(G523/E523)/12*E523)</f>
        <v>0</v>
      </c>
      <c r="G524" s="119">
        <f>F524</f>
        <v>0</v>
      </c>
      <c r="H524" s="163"/>
      <c r="I524" s="100" t="s">
        <v>516</v>
      </c>
      <c r="J524" s="100" t="str">
        <f>VLOOKUP(I524,Presupuesto!$B$11:$C$565,2,0)</f>
        <v>AGUINALDO Y DECIMO CUARTO MES</v>
      </c>
      <c r="K524" s="97" t="str">
        <f t="shared" si="9"/>
        <v>Posgrado</v>
      </c>
      <c r="L524" s="97" t="s">
        <v>394</v>
      </c>
    </row>
    <row r="525" spans="3:12" ht="15.75" thickBot="1" x14ac:dyDescent="0.3">
      <c r="C525" s="172" t="s">
        <v>59</v>
      </c>
      <c r="D525" s="161"/>
      <c r="E525" s="131">
        <v>0</v>
      </c>
      <c r="F525" s="104">
        <f>IF(E523&lt;6,"",((E523-6)/12)*(G523/E523))</f>
        <v>0</v>
      </c>
      <c r="G525" s="104">
        <f>F525</f>
        <v>0</v>
      </c>
      <c r="H525" s="161"/>
      <c r="I525" s="105" t="s">
        <v>519</v>
      </c>
      <c r="J525" s="123" t="str">
        <f>VLOOKUP(I525,Presupuesto!$B$11:$C$565,2,0)</f>
        <v>DECIMOCUARTO MES</v>
      </c>
      <c r="K525" s="105" t="str">
        <f t="shared" si="9"/>
        <v>Posgrado</v>
      </c>
      <c r="L525" s="123" t="s">
        <v>394</v>
      </c>
    </row>
    <row r="527" spans="3:12" ht="15.75" thickBot="1" x14ac:dyDescent="0.3"/>
    <row r="528" spans="3:12" ht="15.75" thickBot="1" x14ac:dyDescent="0.3">
      <c r="C528" s="69" t="s">
        <v>43</v>
      </c>
      <c r="D528" s="30">
        <f>SUM(G535:G585)</f>
        <v>0</v>
      </c>
      <c r="E528" s="92"/>
      <c r="F528" s="92"/>
      <c r="G528" s="92"/>
      <c r="H528" s="75"/>
      <c r="I528" s="75"/>
      <c r="J528" s="75"/>
    </row>
    <row r="529" spans="3:12" x14ac:dyDescent="0.25">
      <c r="D529" s="31"/>
      <c r="E529" s="92"/>
      <c r="F529" s="92"/>
      <c r="G529" s="92"/>
      <c r="H529" s="75"/>
      <c r="I529" s="75"/>
      <c r="J529" s="75"/>
      <c r="K529" s="152"/>
    </row>
    <row r="530" spans="3:12" x14ac:dyDescent="0.25">
      <c r="D530" s="31"/>
      <c r="E530" s="92"/>
      <c r="F530" s="92"/>
      <c r="G530" s="92"/>
      <c r="H530" s="75"/>
      <c r="I530" s="75"/>
      <c r="J530" s="75"/>
      <c r="K530" s="152"/>
    </row>
    <row r="531" spans="3:12" ht="15.75" x14ac:dyDescent="0.25">
      <c r="C531" s="201" t="s">
        <v>392</v>
      </c>
      <c r="D531" s="350"/>
      <c r="E531" s="92"/>
      <c r="F531" s="92"/>
      <c r="G531" s="92"/>
      <c r="H531" s="75"/>
      <c r="I531" s="75"/>
      <c r="J531" s="75"/>
      <c r="K531" s="152"/>
    </row>
    <row r="532" spans="3:12" ht="18.75" x14ac:dyDescent="0.25">
      <c r="C532" s="207" t="e">
        <f>IFERROR(VLOOKUP(D531,'1. Desarrollo e Innov. Curricu.'!$E:$F,2,FALSE),IFERROR(VLOOKUP(D531,'2. Investigación Científica'!$E:$F,2,FALSE),IFERROR(VLOOKUP(D531,'3. Vinculación Univ. Sociedad'!$E:$F,2,FALSE),IFERROR(VLOOKUP(D531,'4. Docencia y Profesorado Univ.'!$E:$F,2,FALSE),IFERROR(VLOOKUP(D531,'5. Estudiantes y Graduados'!$E:$F,2,FALSE),IFERROR(VLOOKUP(D531,'11. Gestion Administrativa'!$E:$F,2,FALSE),IFERROR(VLOOKUP(D531,'13. Gestión Académica'!$E:$F,2,FALSE),IFERROR(VLOOKUP(D531,'8. Asegura. de la Calid. y M'!$E:$F,2,FALSE),IFERROR(VLOOKUP(D531,'6. Gestión del Conocimiento'!$E:$F,2,FALSE),IFERROR(VLOOKUP(D531,'15. Gobernabilidad y Proceso...'!$E:$F,2,FALSE),IFERROR(VLOOKUP(D531,'12. Gestión del Talento Humano'!$E:$F,2,FALSE),IFERROR(VLOOKUP(D531,'14. Internacional... de la E.S.'!$E:$F,2,FALSE),IFERROR(VLOOKUP(D531,'10. Posgrado'!$E:$F,2,FALSE),IFERROR(VLOOKUP(D531,'17. Gestión TIC'!$E:$F,2,FALSE),IFERROR(VLOOKUP(D531,'16. Desa. del Sistema Educ.Sup.'!$E:$F,2,FALSE),IFERROR(VLOOKUP(D531,'9. Cultura de Inno. Insti...'!$E:$F,2,FALSE),VLOOKUP(D531,'7. Lo Esencial de la Reforma U.'!$E:$F,2,0)))))))))))))))))</f>
        <v>#N/A</v>
      </c>
      <c r="D532" s="31"/>
      <c r="E532" s="92"/>
      <c r="F532" s="92"/>
      <c r="G532" s="92"/>
      <c r="H532" s="75"/>
      <c r="I532" s="75"/>
      <c r="J532" s="75"/>
      <c r="K532" s="152"/>
    </row>
    <row r="533" spans="3:12" ht="15.75" thickBot="1" x14ac:dyDescent="0.3">
      <c r="C533" s="176"/>
      <c r="D533" s="31"/>
      <c r="E533" s="92"/>
      <c r="F533" s="92"/>
      <c r="G533" s="92"/>
      <c r="H533" s="75"/>
      <c r="I533" s="75"/>
      <c r="J533" s="75"/>
      <c r="K533" s="152"/>
    </row>
    <row r="534" spans="3:12" ht="30.75" thickBot="1" x14ac:dyDescent="0.3">
      <c r="C534" s="133" t="s">
        <v>44</v>
      </c>
      <c r="D534" s="137" t="s">
        <v>55</v>
      </c>
      <c r="E534" s="169" t="s">
        <v>56</v>
      </c>
      <c r="F534" s="137" t="s">
        <v>57</v>
      </c>
      <c r="G534" s="134" t="s">
        <v>27</v>
      </c>
      <c r="H534" s="132" t="s">
        <v>131</v>
      </c>
      <c r="I534" s="135" t="s">
        <v>46</v>
      </c>
      <c r="J534" s="135" t="s">
        <v>132</v>
      </c>
      <c r="K534" s="135" t="s">
        <v>410</v>
      </c>
      <c r="L534" s="135" t="s">
        <v>411</v>
      </c>
    </row>
    <row r="535" spans="3:12" ht="15.75" thickBot="1" x14ac:dyDescent="0.3">
      <c r="C535" s="136" t="s">
        <v>482</v>
      </c>
      <c r="D535" s="198"/>
      <c r="E535" s="151">
        <v>12</v>
      </c>
      <c r="F535" s="298">
        <f>HLOOKUP($C535,$BZ$2:$CM$3,2,0)</f>
        <v>43674.39</v>
      </c>
      <c r="G535" s="112">
        <f>D535*E535*F535</f>
        <v>0</v>
      </c>
      <c r="H535" s="165"/>
      <c r="I535" s="113" t="s">
        <v>496</v>
      </c>
      <c r="J535" s="113" t="str">
        <f>VLOOKUP(I535,Presupuesto!$B$11:$C$565,2,0)</f>
        <v>SUELDOS Y SALARIOS PERMANENTES</v>
      </c>
      <c r="K535" s="215" t="s">
        <v>1454</v>
      </c>
      <c r="L535" s="97" t="s">
        <v>394</v>
      </c>
    </row>
    <row r="536" spans="3:12" x14ac:dyDescent="0.25">
      <c r="C536" s="170" t="s">
        <v>58</v>
      </c>
      <c r="D536" s="162"/>
      <c r="E536" s="153">
        <v>0</v>
      </c>
      <c r="F536" s="99">
        <f>IF(E535=0,"",(G535/E535)/12*E535)</f>
        <v>0</v>
      </c>
      <c r="G536" s="96">
        <f>F536</f>
        <v>0</v>
      </c>
      <c r="H536" s="163"/>
      <c r="I536" s="115" t="s">
        <v>516</v>
      </c>
      <c r="J536" s="115" t="str">
        <f>VLOOKUP(I536,Presupuesto!$B$11:$C$565,2,0)</f>
        <v>AGUINALDO Y DECIMO CUARTO MES</v>
      </c>
      <c r="K536" s="97" t="str">
        <f t="shared" ref="K536:K567" si="10">$K$535</f>
        <v>Posgrado</v>
      </c>
      <c r="L536" s="97" t="s">
        <v>412</v>
      </c>
    </row>
    <row r="537" spans="3:12" ht="15.75" thickBot="1" x14ac:dyDescent="0.3">
      <c r="C537" s="171" t="s">
        <v>59</v>
      </c>
      <c r="D537" s="162"/>
      <c r="E537" s="153">
        <v>0</v>
      </c>
      <c r="F537" s="116">
        <f>IF(E535&lt;6,"",((E535-6)/12)*(G535/E535))</f>
        <v>0</v>
      </c>
      <c r="G537" s="96">
        <f>F537</f>
        <v>0</v>
      </c>
      <c r="H537" s="163"/>
      <c r="I537" s="100" t="s">
        <v>519</v>
      </c>
      <c r="J537" s="100" t="str">
        <f>VLOOKUP(I537,Presupuesto!$B$11:$C$565,2,0)</f>
        <v>DECIMOCUARTO MES</v>
      </c>
      <c r="K537" s="97" t="str">
        <f t="shared" si="10"/>
        <v>Posgrado</v>
      </c>
      <c r="L537" s="97" t="s">
        <v>395</v>
      </c>
    </row>
    <row r="538" spans="3:12" ht="15.75" thickBot="1" x14ac:dyDescent="0.3">
      <c r="C538" s="136" t="s">
        <v>483</v>
      </c>
      <c r="D538" s="198"/>
      <c r="E538" s="151">
        <v>12</v>
      </c>
      <c r="F538" s="298">
        <f>HLOOKUP($C538,$BZ$2:$CM$3,2,0)</f>
        <v>39703.99</v>
      </c>
      <c r="G538" s="112">
        <f>D538*E538*F538</f>
        <v>0</v>
      </c>
      <c r="H538" s="165"/>
      <c r="I538" s="113" t="s">
        <v>496</v>
      </c>
      <c r="J538" s="113" t="str">
        <f>VLOOKUP(I538,Presupuesto!$B$11:$C$565,2,0)</f>
        <v>SUELDOS Y SALARIOS PERMANENTES</v>
      </c>
      <c r="K538" s="97" t="str">
        <f t="shared" si="10"/>
        <v>Posgrado</v>
      </c>
      <c r="L538" s="97" t="s">
        <v>395</v>
      </c>
    </row>
    <row r="539" spans="3:12" x14ac:dyDescent="0.25">
      <c r="C539" s="170" t="s">
        <v>58</v>
      </c>
      <c r="D539" s="162"/>
      <c r="E539" s="153">
        <v>0</v>
      </c>
      <c r="F539" s="99">
        <f>IF(E538=0,"",(G538/E538)/12*E538)</f>
        <v>0</v>
      </c>
      <c r="G539" s="96">
        <f>F539</f>
        <v>0</v>
      </c>
      <c r="H539" s="163"/>
      <c r="I539" s="115" t="s">
        <v>516</v>
      </c>
      <c r="J539" s="115" t="str">
        <f>VLOOKUP(I539,Presupuesto!$B$11:$C$565,2,0)</f>
        <v>AGUINALDO Y DECIMO CUARTO MES</v>
      </c>
      <c r="K539" s="97" t="str">
        <f t="shared" si="10"/>
        <v>Posgrado</v>
      </c>
      <c r="L539" s="97" t="s">
        <v>395</v>
      </c>
    </row>
    <row r="540" spans="3:12" ht="15.75" thickBot="1" x14ac:dyDescent="0.3">
      <c r="C540" s="171" t="s">
        <v>59</v>
      </c>
      <c r="D540" s="162"/>
      <c r="E540" s="153">
        <v>0</v>
      </c>
      <c r="F540" s="116">
        <f>IF(E538&lt;6,"",((E538-6)/12)*(G538/E538))</f>
        <v>0</v>
      </c>
      <c r="G540" s="96">
        <f>F540</f>
        <v>0</v>
      </c>
      <c r="H540" s="163"/>
      <c r="I540" s="100" t="s">
        <v>519</v>
      </c>
      <c r="J540" s="100" t="str">
        <f>VLOOKUP(I540,Presupuesto!$B$11:$C$565,2,0)</f>
        <v>DECIMOCUARTO MES</v>
      </c>
      <c r="K540" s="97" t="str">
        <f t="shared" si="10"/>
        <v>Posgrado</v>
      </c>
      <c r="L540" s="97" t="s">
        <v>395</v>
      </c>
    </row>
    <row r="541" spans="3:12" ht="15.75" thickBot="1" x14ac:dyDescent="0.3">
      <c r="C541" s="136" t="s">
        <v>484</v>
      </c>
      <c r="D541" s="198"/>
      <c r="E541" s="151">
        <v>12</v>
      </c>
      <c r="F541" s="298">
        <f>HLOOKUP($C541,$BZ$2:$CM$3,2,0)</f>
        <v>35733.589999999997</v>
      </c>
      <c r="G541" s="112">
        <f>D541*E541*F541</f>
        <v>0</v>
      </c>
      <c r="H541" s="165"/>
      <c r="I541" s="113" t="s">
        <v>496</v>
      </c>
      <c r="J541" s="113" t="str">
        <f>VLOOKUP(I541,Presupuesto!$B$11:$C$565,2,0)</f>
        <v>SUELDOS Y SALARIOS PERMANENTES</v>
      </c>
      <c r="K541" s="97" t="str">
        <f t="shared" si="10"/>
        <v>Posgrado</v>
      </c>
      <c r="L541" s="97" t="s">
        <v>395</v>
      </c>
    </row>
    <row r="542" spans="3:12" x14ac:dyDescent="0.25">
      <c r="C542" s="170" t="s">
        <v>58</v>
      </c>
      <c r="D542" s="162"/>
      <c r="E542" s="153">
        <v>0</v>
      </c>
      <c r="F542" s="99">
        <f>IF(E541=0,"",(G541/E541)/12*E541)</f>
        <v>0</v>
      </c>
      <c r="G542" s="96">
        <f>F542</f>
        <v>0</v>
      </c>
      <c r="H542" s="163"/>
      <c r="I542" s="115" t="s">
        <v>516</v>
      </c>
      <c r="J542" s="115" t="str">
        <f>VLOOKUP(I542,Presupuesto!$B$11:$C$565,2,0)</f>
        <v>AGUINALDO Y DECIMO CUARTO MES</v>
      </c>
      <c r="K542" s="97" t="str">
        <f t="shared" si="10"/>
        <v>Posgrado</v>
      </c>
      <c r="L542" s="97" t="s">
        <v>395</v>
      </c>
    </row>
    <row r="543" spans="3:12" ht="15.75" thickBot="1" x14ac:dyDescent="0.3">
      <c r="C543" s="171" t="s">
        <v>59</v>
      </c>
      <c r="D543" s="162"/>
      <c r="E543" s="153">
        <v>0</v>
      </c>
      <c r="F543" s="116">
        <f>IF(E541&lt;6,"",((E541-6)/12)*(G541/E541))</f>
        <v>0</v>
      </c>
      <c r="G543" s="96">
        <f>F543</f>
        <v>0</v>
      </c>
      <c r="H543" s="163"/>
      <c r="I543" s="100" t="s">
        <v>519</v>
      </c>
      <c r="J543" s="100" t="str">
        <f>VLOOKUP(I543,Presupuesto!$B$11:$C$565,2,0)</f>
        <v>DECIMOCUARTO MES</v>
      </c>
      <c r="K543" s="97" t="str">
        <f t="shared" si="10"/>
        <v>Posgrado</v>
      </c>
      <c r="L543" s="97" t="s">
        <v>395</v>
      </c>
    </row>
    <row r="544" spans="3:12" ht="15.75" thickBot="1" x14ac:dyDescent="0.3">
      <c r="C544" s="136" t="s">
        <v>485</v>
      </c>
      <c r="D544" s="198"/>
      <c r="E544" s="151">
        <v>12</v>
      </c>
      <c r="F544" s="298">
        <f>HLOOKUP($C544,$BZ$2:$CM$3,2,0)</f>
        <v>31763.19</v>
      </c>
      <c r="G544" s="112">
        <f>D544*E544*F544</f>
        <v>0</v>
      </c>
      <c r="H544" s="165"/>
      <c r="I544" s="113" t="s">
        <v>496</v>
      </c>
      <c r="J544" s="113" t="str">
        <f>VLOOKUP(I544,Presupuesto!$B$11:$C$565,2,0)</f>
        <v>SUELDOS Y SALARIOS PERMANENTES</v>
      </c>
      <c r="K544" s="97" t="str">
        <f t="shared" si="10"/>
        <v>Posgrado</v>
      </c>
      <c r="L544" s="97" t="s">
        <v>395</v>
      </c>
    </row>
    <row r="545" spans="3:12" x14ac:dyDescent="0.25">
      <c r="C545" s="170" t="s">
        <v>58</v>
      </c>
      <c r="D545" s="162"/>
      <c r="E545" s="153">
        <v>0</v>
      </c>
      <c r="F545" s="99">
        <f>IF(E544=0,"",(G544/E544)/12*E544)</f>
        <v>0</v>
      </c>
      <c r="G545" s="96">
        <f>F545</f>
        <v>0</v>
      </c>
      <c r="H545" s="163"/>
      <c r="I545" s="115" t="s">
        <v>516</v>
      </c>
      <c r="J545" s="115" t="str">
        <f>VLOOKUP(I545,Presupuesto!$B$11:$C$565,2,0)</f>
        <v>AGUINALDO Y DECIMO CUARTO MES</v>
      </c>
      <c r="K545" s="97" t="str">
        <f t="shared" si="10"/>
        <v>Posgrado</v>
      </c>
      <c r="L545" s="97" t="s">
        <v>395</v>
      </c>
    </row>
    <row r="546" spans="3:12" ht="15.75" thickBot="1" x14ac:dyDescent="0.3">
      <c r="C546" s="171" t="s">
        <v>59</v>
      </c>
      <c r="D546" s="162"/>
      <c r="E546" s="153">
        <v>0</v>
      </c>
      <c r="F546" s="116">
        <f>IF(E544&lt;6,"",((E544-6)/12)*(G544/E544))</f>
        <v>0</v>
      </c>
      <c r="G546" s="96">
        <f>F546</f>
        <v>0</v>
      </c>
      <c r="H546" s="163"/>
      <c r="I546" s="100" t="s">
        <v>519</v>
      </c>
      <c r="J546" s="100" t="str">
        <f>VLOOKUP(I546,Presupuesto!$B$11:$C$565,2,0)</f>
        <v>DECIMOCUARTO MES</v>
      </c>
      <c r="K546" s="97" t="str">
        <f t="shared" si="10"/>
        <v>Posgrado</v>
      </c>
      <c r="L546" s="97" t="s">
        <v>395</v>
      </c>
    </row>
    <row r="547" spans="3:12" ht="15.75" thickBot="1" x14ac:dyDescent="0.3">
      <c r="C547" s="136" t="s">
        <v>486</v>
      </c>
      <c r="D547" s="198"/>
      <c r="E547" s="151">
        <v>12</v>
      </c>
      <c r="F547" s="298">
        <f>HLOOKUP($C547,$BZ$2:$CM$3,2,0)</f>
        <v>29777.99</v>
      </c>
      <c r="G547" s="112">
        <f>D547*E547*F547</f>
        <v>0</v>
      </c>
      <c r="H547" s="165"/>
      <c r="I547" s="113" t="s">
        <v>496</v>
      </c>
      <c r="J547" s="113" t="str">
        <f>VLOOKUP(I547,Presupuesto!$B$11:$C$565,2,0)</f>
        <v>SUELDOS Y SALARIOS PERMANENTES</v>
      </c>
      <c r="K547" s="97" t="str">
        <f t="shared" si="10"/>
        <v>Posgrado</v>
      </c>
      <c r="L547" s="97" t="s">
        <v>395</v>
      </c>
    </row>
    <row r="548" spans="3:12" x14ac:dyDescent="0.25">
      <c r="C548" s="170" t="s">
        <v>58</v>
      </c>
      <c r="D548" s="162"/>
      <c r="E548" s="153">
        <v>0</v>
      </c>
      <c r="F548" s="99">
        <f>IF(E547=0,"",(G547/E547)/12*E547)</f>
        <v>0</v>
      </c>
      <c r="G548" s="96">
        <f>F548</f>
        <v>0</v>
      </c>
      <c r="H548" s="163"/>
      <c r="I548" s="115" t="s">
        <v>516</v>
      </c>
      <c r="J548" s="115" t="str">
        <f>VLOOKUP(I548,Presupuesto!$B$11:$C$565,2,0)</f>
        <v>AGUINALDO Y DECIMO CUARTO MES</v>
      </c>
      <c r="K548" s="97" t="str">
        <f t="shared" si="10"/>
        <v>Posgrado</v>
      </c>
      <c r="L548" s="97" t="s">
        <v>395</v>
      </c>
    </row>
    <row r="549" spans="3:12" ht="15.75" thickBot="1" x14ac:dyDescent="0.3">
      <c r="C549" s="171" t="s">
        <v>59</v>
      </c>
      <c r="D549" s="162"/>
      <c r="E549" s="153">
        <v>0</v>
      </c>
      <c r="F549" s="116">
        <f>IF(E547&lt;6,"",((E547-6)/12)*(G547/E547))</f>
        <v>0</v>
      </c>
      <c r="G549" s="96">
        <f>F549</f>
        <v>0</v>
      </c>
      <c r="H549" s="163"/>
      <c r="I549" s="100" t="s">
        <v>519</v>
      </c>
      <c r="J549" s="100" t="str">
        <f>VLOOKUP(I549,Presupuesto!$B$11:$C$565,2,0)</f>
        <v>DECIMOCUARTO MES</v>
      </c>
      <c r="K549" s="97" t="str">
        <f t="shared" si="10"/>
        <v>Posgrado</v>
      </c>
      <c r="L549" s="97" t="s">
        <v>395</v>
      </c>
    </row>
    <row r="550" spans="3:12" ht="15.75" thickBot="1" x14ac:dyDescent="0.3">
      <c r="C550" s="136" t="s">
        <v>487</v>
      </c>
      <c r="D550" s="198"/>
      <c r="E550" s="151">
        <v>12</v>
      </c>
      <c r="F550" s="298">
        <f>HLOOKUP($C550,$BZ$2:$CM$3,2,0)</f>
        <v>27792.79</v>
      </c>
      <c r="G550" s="112">
        <f>D550*E550*F550</f>
        <v>0</v>
      </c>
      <c r="H550" s="165"/>
      <c r="I550" s="113" t="s">
        <v>496</v>
      </c>
      <c r="J550" s="113" t="str">
        <f>VLOOKUP(I550,Presupuesto!$B$11:$C$565,2,0)</f>
        <v>SUELDOS Y SALARIOS PERMANENTES</v>
      </c>
      <c r="K550" s="97" t="str">
        <f t="shared" si="10"/>
        <v>Posgrado</v>
      </c>
      <c r="L550" s="97" t="s">
        <v>395</v>
      </c>
    </row>
    <row r="551" spans="3:12" x14ac:dyDescent="0.25">
      <c r="C551" s="170" t="s">
        <v>58</v>
      </c>
      <c r="D551" s="162"/>
      <c r="E551" s="153">
        <v>0</v>
      </c>
      <c r="F551" s="99">
        <f>IF(E550=0,"",(G550/E550)/12*E550)</f>
        <v>0</v>
      </c>
      <c r="G551" s="96">
        <f>F551</f>
        <v>0</v>
      </c>
      <c r="H551" s="163"/>
      <c r="I551" s="115" t="s">
        <v>516</v>
      </c>
      <c r="J551" s="115" t="str">
        <f>VLOOKUP(I551,Presupuesto!$B$11:$C$565,2,0)</f>
        <v>AGUINALDO Y DECIMO CUARTO MES</v>
      </c>
      <c r="K551" s="97" t="str">
        <f t="shared" si="10"/>
        <v>Posgrado</v>
      </c>
      <c r="L551" s="97" t="s">
        <v>395</v>
      </c>
    </row>
    <row r="552" spans="3:12" ht="15.75" thickBot="1" x14ac:dyDescent="0.3">
      <c r="C552" s="171" t="s">
        <v>59</v>
      </c>
      <c r="D552" s="162"/>
      <c r="E552" s="153">
        <v>0</v>
      </c>
      <c r="F552" s="116">
        <f>IF(E550&lt;6,"",((E550-6)/12)*(G550/E550))</f>
        <v>0</v>
      </c>
      <c r="G552" s="96">
        <f>F552</f>
        <v>0</v>
      </c>
      <c r="H552" s="163"/>
      <c r="I552" s="100" t="s">
        <v>519</v>
      </c>
      <c r="J552" s="100" t="str">
        <f>VLOOKUP(I552,Presupuesto!$B$11:$C$565,2,0)</f>
        <v>DECIMOCUARTO MES</v>
      </c>
      <c r="K552" s="97" t="str">
        <f t="shared" si="10"/>
        <v>Posgrado</v>
      </c>
      <c r="L552" s="97" t="s">
        <v>395</v>
      </c>
    </row>
    <row r="553" spans="3:12" ht="15.75" thickBot="1" x14ac:dyDescent="0.3">
      <c r="C553" s="136" t="s">
        <v>488</v>
      </c>
      <c r="D553" s="198"/>
      <c r="E553" s="151">
        <v>12</v>
      </c>
      <c r="F553" s="298">
        <f>HLOOKUP($C553,$BZ$2:$CM$3,2,0)</f>
        <v>18859.39</v>
      </c>
      <c r="G553" s="112">
        <f>D553*E553*F553</f>
        <v>0</v>
      </c>
      <c r="H553" s="165"/>
      <c r="I553" s="113" t="s">
        <v>496</v>
      </c>
      <c r="J553" s="113" t="str">
        <f>VLOOKUP(I553,Presupuesto!$B$11:$C$565,2,0)</f>
        <v>SUELDOS Y SALARIOS PERMANENTES</v>
      </c>
      <c r="K553" s="97" t="str">
        <f t="shared" si="10"/>
        <v>Posgrado</v>
      </c>
      <c r="L553" s="97" t="s">
        <v>395</v>
      </c>
    </row>
    <row r="554" spans="3:12" x14ac:dyDescent="0.25">
      <c r="C554" s="170" t="s">
        <v>58</v>
      </c>
      <c r="D554" s="162"/>
      <c r="E554" s="153">
        <v>0</v>
      </c>
      <c r="F554" s="99">
        <f>IF(E553=0,"",(G553/E553)/12*E553)</f>
        <v>0</v>
      </c>
      <c r="G554" s="96">
        <f>F554</f>
        <v>0</v>
      </c>
      <c r="H554" s="163"/>
      <c r="I554" s="115" t="s">
        <v>516</v>
      </c>
      <c r="J554" s="115" t="str">
        <f>VLOOKUP(I554,Presupuesto!$B$11:$C$565,2,0)</f>
        <v>AGUINALDO Y DECIMO CUARTO MES</v>
      </c>
      <c r="K554" s="97" t="str">
        <f t="shared" si="10"/>
        <v>Posgrado</v>
      </c>
      <c r="L554" s="97" t="s">
        <v>395</v>
      </c>
    </row>
    <row r="555" spans="3:12" ht="15.75" thickBot="1" x14ac:dyDescent="0.3">
      <c r="C555" s="171" t="s">
        <v>59</v>
      </c>
      <c r="D555" s="162"/>
      <c r="E555" s="153">
        <v>0</v>
      </c>
      <c r="F555" s="116">
        <f>IF(E553&lt;6,"",((E553-6)/12)*(G553/E553))</f>
        <v>0</v>
      </c>
      <c r="G555" s="96">
        <f>F555</f>
        <v>0</v>
      </c>
      <c r="H555" s="163"/>
      <c r="I555" s="100" t="s">
        <v>519</v>
      </c>
      <c r="J555" s="100" t="str">
        <f>VLOOKUP(I555,Presupuesto!$B$11:$C$565,2,0)</f>
        <v>DECIMOCUARTO MES</v>
      </c>
      <c r="K555" s="97" t="str">
        <f t="shared" si="10"/>
        <v>Posgrado</v>
      </c>
      <c r="L555" s="97" t="s">
        <v>395</v>
      </c>
    </row>
    <row r="556" spans="3:12" ht="15.75" thickBot="1" x14ac:dyDescent="0.3">
      <c r="C556" s="136" t="s">
        <v>489</v>
      </c>
      <c r="D556" s="198"/>
      <c r="E556" s="151">
        <v>12</v>
      </c>
      <c r="F556" s="298">
        <f>HLOOKUP($C556,$BZ$2:$CM$3,2,0)</f>
        <v>17866.8</v>
      </c>
      <c r="G556" s="112">
        <f>D556*E556*F556</f>
        <v>0</v>
      </c>
      <c r="H556" s="165"/>
      <c r="I556" s="113" t="s">
        <v>496</v>
      </c>
      <c r="J556" s="113" t="str">
        <f>VLOOKUP(I556,Presupuesto!$B$11:$C$565,2,0)</f>
        <v>SUELDOS Y SALARIOS PERMANENTES</v>
      </c>
      <c r="K556" s="97" t="str">
        <f t="shared" si="10"/>
        <v>Posgrado</v>
      </c>
      <c r="L556" s="97" t="s">
        <v>395</v>
      </c>
    </row>
    <row r="557" spans="3:12" x14ac:dyDescent="0.25">
      <c r="C557" s="170" t="s">
        <v>58</v>
      </c>
      <c r="D557" s="162"/>
      <c r="E557" s="153">
        <v>0</v>
      </c>
      <c r="F557" s="99">
        <f>IF(E556=0,"",(G556/E556)/12*E556)</f>
        <v>0</v>
      </c>
      <c r="G557" s="96">
        <f>F557</f>
        <v>0</v>
      </c>
      <c r="H557" s="163"/>
      <c r="I557" s="115" t="s">
        <v>516</v>
      </c>
      <c r="J557" s="115" t="str">
        <f>VLOOKUP(I557,Presupuesto!$B$11:$C$565,2,0)</f>
        <v>AGUINALDO Y DECIMO CUARTO MES</v>
      </c>
      <c r="K557" s="97" t="str">
        <f t="shared" si="10"/>
        <v>Posgrado</v>
      </c>
      <c r="L557" s="97" t="s">
        <v>395</v>
      </c>
    </row>
    <row r="558" spans="3:12" ht="15.75" thickBot="1" x14ac:dyDescent="0.3">
      <c r="C558" s="171" t="s">
        <v>59</v>
      </c>
      <c r="D558" s="162"/>
      <c r="E558" s="153">
        <v>0</v>
      </c>
      <c r="F558" s="116">
        <f>IF(E556&lt;6,"",((E556-6)/12)*(G556/E556))</f>
        <v>0</v>
      </c>
      <c r="G558" s="96">
        <f>F558</f>
        <v>0</v>
      </c>
      <c r="H558" s="163"/>
      <c r="I558" s="100" t="s">
        <v>519</v>
      </c>
      <c r="J558" s="100" t="str">
        <f>VLOOKUP(I558,Presupuesto!$B$11:$C$565,2,0)</f>
        <v>DECIMOCUARTO MES</v>
      </c>
      <c r="K558" s="97" t="str">
        <f t="shared" si="10"/>
        <v>Posgrado</v>
      </c>
      <c r="L558" s="97" t="s">
        <v>395</v>
      </c>
    </row>
    <row r="559" spans="3:12" ht="15.75" thickBot="1" x14ac:dyDescent="0.3">
      <c r="C559" s="136" t="s">
        <v>490</v>
      </c>
      <c r="D559" s="198"/>
      <c r="E559" s="151">
        <v>12</v>
      </c>
      <c r="F559" s="298">
        <f>HLOOKUP($C559,$BZ$2:$CM$3,2,0)</f>
        <v>13896.4</v>
      </c>
      <c r="G559" s="112">
        <f>D559*E559*F559</f>
        <v>0</v>
      </c>
      <c r="H559" s="165"/>
      <c r="I559" s="113" t="s">
        <v>496</v>
      </c>
      <c r="J559" s="113" t="str">
        <f>VLOOKUP(I559,Presupuesto!$B$11:$C$565,2,0)</f>
        <v>SUELDOS Y SALARIOS PERMANENTES</v>
      </c>
      <c r="K559" s="97" t="str">
        <f t="shared" si="10"/>
        <v>Posgrado</v>
      </c>
      <c r="L559" s="97" t="s">
        <v>395</v>
      </c>
    </row>
    <row r="560" spans="3:12" x14ac:dyDescent="0.25">
      <c r="C560" s="170" t="s">
        <v>58</v>
      </c>
      <c r="D560" s="162"/>
      <c r="E560" s="153">
        <v>0</v>
      </c>
      <c r="F560" s="99">
        <f>IF(E559=0,"",(G559/E559)/12*E559)</f>
        <v>0</v>
      </c>
      <c r="G560" s="96">
        <f>F560</f>
        <v>0</v>
      </c>
      <c r="H560" s="163"/>
      <c r="I560" s="115" t="s">
        <v>516</v>
      </c>
      <c r="J560" s="115" t="str">
        <f>VLOOKUP(I560,Presupuesto!$B$11:$C$565,2,0)</f>
        <v>AGUINALDO Y DECIMO CUARTO MES</v>
      </c>
      <c r="K560" s="97" t="str">
        <f t="shared" si="10"/>
        <v>Posgrado</v>
      </c>
      <c r="L560" s="97" t="s">
        <v>395</v>
      </c>
    </row>
    <row r="561" spans="3:12" ht="15.75" thickBot="1" x14ac:dyDescent="0.3">
      <c r="C561" s="171" t="s">
        <v>59</v>
      </c>
      <c r="D561" s="162"/>
      <c r="E561" s="153">
        <v>0</v>
      </c>
      <c r="F561" s="116">
        <f>IF(E559&lt;6,"",((E559-6)/12)*(G559/E559))</f>
        <v>0</v>
      </c>
      <c r="G561" s="96">
        <f>F561</f>
        <v>0</v>
      </c>
      <c r="H561" s="163"/>
      <c r="I561" s="100" t="s">
        <v>519</v>
      </c>
      <c r="J561" s="100" t="str">
        <f>VLOOKUP(I561,Presupuesto!$B$11:$C$565,2,0)</f>
        <v>DECIMOCUARTO MES</v>
      </c>
      <c r="K561" s="97" t="str">
        <f t="shared" si="10"/>
        <v>Posgrado</v>
      </c>
      <c r="L561" s="97" t="s">
        <v>395</v>
      </c>
    </row>
    <row r="562" spans="3:12" ht="15.75" thickBot="1" x14ac:dyDescent="0.3">
      <c r="C562" s="136" t="s">
        <v>491</v>
      </c>
      <c r="D562" s="198"/>
      <c r="E562" s="151">
        <v>12</v>
      </c>
      <c r="F562" s="298">
        <f>HLOOKUP($C562,$BZ$2:$CM$3,2,0)</f>
        <v>15004.09</v>
      </c>
      <c r="G562" s="112">
        <f>D562*E562*F562</f>
        <v>0</v>
      </c>
      <c r="H562" s="165"/>
      <c r="I562" s="113" t="s">
        <v>496</v>
      </c>
      <c r="J562" s="113" t="str">
        <f>VLOOKUP(I562,Presupuesto!$B$11:$C$565,2,0)</f>
        <v>SUELDOS Y SALARIOS PERMANENTES</v>
      </c>
      <c r="K562" s="97" t="str">
        <f t="shared" si="10"/>
        <v>Posgrado</v>
      </c>
      <c r="L562" s="97" t="s">
        <v>395</v>
      </c>
    </row>
    <row r="563" spans="3:12" x14ac:dyDescent="0.25">
      <c r="C563" s="170" t="s">
        <v>58</v>
      </c>
      <c r="D563" s="162"/>
      <c r="E563" s="153">
        <v>0</v>
      </c>
      <c r="F563" s="99">
        <f>IF(E562=0,"",(G562/E562)/12*E562)</f>
        <v>0</v>
      </c>
      <c r="G563" s="96">
        <f>F563</f>
        <v>0</v>
      </c>
      <c r="H563" s="163"/>
      <c r="I563" s="115" t="s">
        <v>516</v>
      </c>
      <c r="J563" s="115" t="str">
        <f>VLOOKUP(I563,Presupuesto!$B$11:$C$565,2,0)</f>
        <v>AGUINALDO Y DECIMO CUARTO MES</v>
      </c>
      <c r="K563" s="97" t="str">
        <f t="shared" si="10"/>
        <v>Posgrado</v>
      </c>
      <c r="L563" s="97" t="s">
        <v>395</v>
      </c>
    </row>
    <row r="564" spans="3:12" ht="15.75" thickBot="1" x14ac:dyDescent="0.3">
      <c r="C564" s="171" t="s">
        <v>59</v>
      </c>
      <c r="D564" s="162"/>
      <c r="E564" s="153">
        <v>0</v>
      </c>
      <c r="F564" s="116">
        <f>IF(E562&lt;6,"",((E562-6)/12)*(G562/E562))</f>
        <v>0</v>
      </c>
      <c r="G564" s="96">
        <f>F564</f>
        <v>0</v>
      </c>
      <c r="H564" s="163"/>
      <c r="I564" s="100" t="s">
        <v>519</v>
      </c>
      <c r="J564" s="100" t="str">
        <f>VLOOKUP(I564,Presupuesto!$B$11:$C$565,2,0)</f>
        <v>DECIMOCUARTO MES</v>
      </c>
      <c r="K564" s="97" t="str">
        <f t="shared" si="10"/>
        <v>Posgrado</v>
      </c>
      <c r="L564" s="97" t="s">
        <v>395</v>
      </c>
    </row>
    <row r="565" spans="3:12" ht="15.75" thickBot="1" x14ac:dyDescent="0.3">
      <c r="C565" s="136" t="s">
        <v>492</v>
      </c>
      <c r="D565" s="198"/>
      <c r="E565" s="151">
        <v>12</v>
      </c>
      <c r="F565" s="298">
        <f>HLOOKUP($C565,$BZ$2:$CM$3,2,0)</f>
        <v>13238.9</v>
      </c>
      <c r="G565" s="112">
        <f>D565*E565*F565</f>
        <v>0</v>
      </c>
      <c r="H565" s="165"/>
      <c r="I565" s="113" t="s">
        <v>496</v>
      </c>
      <c r="J565" s="113" t="str">
        <f>VLOOKUP(I565,Presupuesto!$B$11:$C$565,2,0)</f>
        <v>SUELDOS Y SALARIOS PERMANENTES</v>
      </c>
      <c r="K565" s="97" t="str">
        <f t="shared" si="10"/>
        <v>Posgrado</v>
      </c>
      <c r="L565" s="97" t="s">
        <v>395</v>
      </c>
    </row>
    <row r="566" spans="3:12" x14ac:dyDescent="0.25">
      <c r="C566" s="170" t="s">
        <v>58</v>
      </c>
      <c r="D566" s="162"/>
      <c r="E566" s="153">
        <v>0</v>
      </c>
      <c r="F566" s="99">
        <f>IF(E565=0,"",(G565/E565)/12*E565)</f>
        <v>0</v>
      </c>
      <c r="G566" s="96">
        <f>F566</f>
        <v>0</v>
      </c>
      <c r="H566" s="163"/>
      <c r="I566" s="115" t="s">
        <v>516</v>
      </c>
      <c r="J566" s="115" t="str">
        <f>VLOOKUP(I566,Presupuesto!$B$11:$C$565,2,0)</f>
        <v>AGUINALDO Y DECIMO CUARTO MES</v>
      </c>
      <c r="K566" s="97" t="str">
        <f t="shared" si="10"/>
        <v>Posgrado</v>
      </c>
      <c r="L566" s="97" t="s">
        <v>395</v>
      </c>
    </row>
    <row r="567" spans="3:12" ht="15.75" thickBot="1" x14ac:dyDescent="0.3">
      <c r="C567" s="171" t="s">
        <v>59</v>
      </c>
      <c r="D567" s="162"/>
      <c r="E567" s="153">
        <v>0</v>
      </c>
      <c r="F567" s="116">
        <f>IF(E565&lt;6,"",((E565-6)/12)*(G565/E565))</f>
        <v>0</v>
      </c>
      <c r="G567" s="96">
        <f>F567</f>
        <v>0</v>
      </c>
      <c r="H567" s="163"/>
      <c r="I567" s="100" t="s">
        <v>519</v>
      </c>
      <c r="J567" s="100" t="str">
        <f>VLOOKUP(I567,Presupuesto!$B$11:$C$565,2,0)</f>
        <v>DECIMOCUARTO MES</v>
      </c>
      <c r="K567" s="97" t="str">
        <f t="shared" si="10"/>
        <v>Posgrado</v>
      </c>
      <c r="L567" s="97" t="s">
        <v>395</v>
      </c>
    </row>
    <row r="568" spans="3:12" ht="15.75" thickBot="1" x14ac:dyDescent="0.3">
      <c r="C568" s="136" t="s">
        <v>493</v>
      </c>
      <c r="D568" s="198"/>
      <c r="E568" s="151">
        <v>12</v>
      </c>
      <c r="F568" s="298">
        <f>HLOOKUP($C568,$BZ$2:$CM$3,2,0)</f>
        <v>12356.31</v>
      </c>
      <c r="G568" s="112">
        <f>D568*E568*F568</f>
        <v>0</v>
      </c>
      <c r="H568" s="165"/>
      <c r="I568" s="113" t="s">
        <v>496</v>
      </c>
      <c r="J568" s="113" t="str">
        <f>VLOOKUP(I568,Presupuesto!$B$11:$C$565,2,0)</f>
        <v>SUELDOS Y SALARIOS PERMANENTES</v>
      </c>
      <c r="K568" s="97" t="str">
        <f t="shared" ref="K568:K585" si="11">$K$535</f>
        <v>Posgrado</v>
      </c>
      <c r="L568" s="97" t="s">
        <v>395</v>
      </c>
    </row>
    <row r="569" spans="3:12" x14ac:dyDescent="0.25">
      <c r="C569" s="170" t="s">
        <v>58</v>
      </c>
      <c r="D569" s="162"/>
      <c r="E569" s="153">
        <v>0</v>
      </c>
      <c r="F569" s="99">
        <f>IF(E568=0,"",(G568/E568)/12*E568)</f>
        <v>0</v>
      </c>
      <c r="G569" s="96">
        <f>F569</f>
        <v>0</v>
      </c>
      <c r="H569" s="163"/>
      <c r="I569" s="115" t="s">
        <v>516</v>
      </c>
      <c r="J569" s="115" t="str">
        <f>VLOOKUP(I569,Presupuesto!$B$11:$C$565,2,0)</f>
        <v>AGUINALDO Y DECIMO CUARTO MES</v>
      </c>
      <c r="K569" s="97" t="str">
        <f t="shared" si="11"/>
        <v>Posgrado</v>
      </c>
      <c r="L569" s="97" t="s">
        <v>395</v>
      </c>
    </row>
    <row r="570" spans="3:12" ht="15.75" thickBot="1" x14ac:dyDescent="0.3">
      <c r="C570" s="171" t="s">
        <v>59</v>
      </c>
      <c r="D570" s="162"/>
      <c r="E570" s="153">
        <v>0</v>
      </c>
      <c r="F570" s="116">
        <f>IF(E568&lt;6,"",((E568-6)/12)*(G568/E568))</f>
        <v>0</v>
      </c>
      <c r="G570" s="96">
        <f>F570</f>
        <v>0</v>
      </c>
      <c r="H570" s="163"/>
      <c r="I570" s="100" t="s">
        <v>519</v>
      </c>
      <c r="J570" s="100" t="str">
        <f>VLOOKUP(I570,Presupuesto!$B$11:$C$565,2,0)</f>
        <v>DECIMOCUARTO MES</v>
      </c>
      <c r="K570" s="97" t="str">
        <f t="shared" si="11"/>
        <v>Posgrado</v>
      </c>
      <c r="L570" s="97" t="s">
        <v>395</v>
      </c>
    </row>
    <row r="571" spans="3:12" ht="15.75" thickBot="1" x14ac:dyDescent="0.3">
      <c r="C571" s="136" t="s">
        <v>494</v>
      </c>
      <c r="D571" s="198"/>
      <c r="E571" s="151">
        <v>12</v>
      </c>
      <c r="F571" s="298">
        <f>HLOOKUP($C571,$BZ$2:$CM$3,2,0)</f>
        <v>463.22</v>
      </c>
      <c r="G571" s="112">
        <f>D571*E571*F571</f>
        <v>0</v>
      </c>
      <c r="H571" s="165"/>
      <c r="I571" s="113" t="s">
        <v>496</v>
      </c>
      <c r="J571" s="113" t="str">
        <f>VLOOKUP(I571,Presupuesto!$B$11:$C$565,2,0)</f>
        <v>SUELDOS Y SALARIOS PERMANENTES</v>
      </c>
      <c r="K571" s="97" t="str">
        <f t="shared" si="11"/>
        <v>Posgrado</v>
      </c>
      <c r="L571" s="97" t="s">
        <v>395</v>
      </c>
    </row>
    <row r="572" spans="3:12" x14ac:dyDescent="0.25">
      <c r="C572" s="170" t="s">
        <v>58</v>
      </c>
      <c r="D572" s="162"/>
      <c r="E572" s="153">
        <v>0</v>
      </c>
      <c r="F572" s="99">
        <f>IF(E571=0,"",(G571/E571)/12*E571)</f>
        <v>0</v>
      </c>
      <c r="G572" s="96">
        <f>F572</f>
        <v>0</v>
      </c>
      <c r="H572" s="163"/>
      <c r="I572" s="115" t="s">
        <v>516</v>
      </c>
      <c r="J572" s="115" t="str">
        <f>VLOOKUP(I572,Presupuesto!$B$11:$C$565,2,0)</f>
        <v>AGUINALDO Y DECIMO CUARTO MES</v>
      </c>
      <c r="K572" s="97" t="str">
        <f t="shared" si="11"/>
        <v>Posgrado</v>
      </c>
      <c r="L572" s="97" t="s">
        <v>395</v>
      </c>
    </row>
    <row r="573" spans="3:12" ht="15.75" thickBot="1" x14ac:dyDescent="0.3">
      <c r="C573" s="171" t="s">
        <v>59</v>
      </c>
      <c r="D573" s="162"/>
      <c r="E573" s="153">
        <v>0</v>
      </c>
      <c r="F573" s="116">
        <f>IF(E571&lt;6,"",((E571-6)/12)*(G571/E571))</f>
        <v>0</v>
      </c>
      <c r="G573" s="96">
        <f>F573</f>
        <v>0</v>
      </c>
      <c r="H573" s="163"/>
      <c r="I573" s="100" t="s">
        <v>519</v>
      </c>
      <c r="J573" s="100" t="str">
        <f>VLOOKUP(I573,Presupuesto!$B$11:$C$565,2,0)</f>
        <v>DECIMOCUARTO MES</v>
      </c>
      <c r="K573" s="97" t="str">
        <f t="shared" si="11"/>
        <v>Posgrado</v>
      </c>
      <c r="L573" s="97" t="s">
        <v>395</v>
      </c>
    </row>
    <row r="574" spans="3:12" ht="15.75" thickBot="1" x14ac:dyDescent="0.3">
      <c r="C574" s="136" t="s">
        <v>495</v>
      </c>
      <c r="D574" s="198"/>
      <c r="E574" s="151">
        <v>12</v>
      </c>
      <c r="F574" s="298">
        <f>HLOOKUP($C574,$BZ$2:$CM$3,2,0)</f>
        <v>2007.3</v>
      </c>
      <c r="G574" s="112">
        <f>D574*E574*F574</f>
        <v>0</v>
      </c>
      <c r="H574" s="165"/>
      <c r="I574" s="113" t="s">
        <v>496</v>
      </c>
      <c r="J574" s="113" t="str">
        <f>VLOOKUP(I574,Presupuesto!$B$11:$C$565,2,0)</f>
        <v>SUELDOS Y SALARIOS PERMANENTES</v>
      </c>
      <c r="K574" s="97" t="str">
        <f t="shared" si="11"/>
        <v>Posgrado</v>
      </c>
      <c r="L574" s="97" t="s">
        <v>395</v>
      </c>
    </row>
    <row r="575" spans="3:12" x14ac:dyDescent="0.25">
      <c r="C575" s="170" t="s">
        <v>58</v>
      </c>
      <c r="D575" s="162"/>
      <c r="E575" s="153">
        <v>0</v>
      </c>
      <c r="F575" s="99">
        <f>IF(E574=0,"",(G574/E574)/12*E574)</f>
        <v>0</v>
      </c>
      <c r="G575" s="96">
        <f>F575</f>
        <v>0</v>
      </c>
      <c r="H575" s="163"/>
      <c r="I575" s="115" t="s">
        <v>516</v>
      </c>
      <c r="J575" s="115" t="str">
        <f>VLOOKUP(I575,Presupuesto!$B$11:$C$565,2,0)</f>
        <v>AGUINALDO Y DECIMO CUARTO MES</v>
      </c>
      <c r="K575" s="97" t="str">
        <f t="shared" si="11"/>
        <v>Posgrado</v>
      </c>
      <c r="L575" s="97" t="s">
        <v>395</v>
      </c>
    </row>
    <row r="576" spans="3:12" ht="15.75" thickBot="1" x14ac:dyDescent="0.3">
      <c r="C576" s="171" t="s">
        <v>59</v>
      </c>
      <c r="D576" s="162"/>
      <c r="E576" s="153">
        <v>0</v>
      </c>
      <c r="F576" s="116">
        <f>IF(E574&lt;6,"",((E574-6)/12)*(G574/E574))</f>
        <v>0</v>
      </c>
      <c r="G576" s="96">
        <f>F576</f>
        <v>0</v>
      </c>
      <c r="H576" s="163"/>
      <c r="I576" s="100" t="s">
        <v>519</v>
      </c>
      <c r="J576" s="100" t="str">
        <f>VLOOKUP(I576,Presupuesto!$B$11:$C$565,2,0)</f>
        <v>DECIMOCUARTO MES</v>
      </c>
      <c r="K576" s="97" t="str">
        <f t="shared" si="11"/>
        <v>Posgrado</v>
      </c>
      <c r="L576" s="97" t="s">
        <v>395</v>
      </c>
    </row>
    <row r="577" spans="3:12" ht="15.75" thickBot="1" x14ac:dyDescent="0.3">
      <c r="C577" s="139" t="s">
        <v>83</v>
      </c>
      <c r="D577" s="198"/>
      <c r="E577" s="151">
        <v>12</v>
      </c>
      <c r="F577" s="138">
        <v>30000</v>
      </c>
      <c r="G577" s="112">
        <f>D577*E577*F577</f>
        <v>0</v>
      </c>
      <c r="H577" s="165"/>
      <c r="I577" s="113" t="s">
        <v>564</v>
      </c>
      <c r="J577" s="113" t="str">
        <f>VLOOKUP(I577,Presupuesto!$B$11:$C$565,2,0)</f>
        <v>CONTRATOS ESPECIALES</v>
      </c>
      <c r="K577" s="97" t="str">
        <f t="shared" si="11"/>
        <v>Posgrado</v>
      </c>
      <c r="L577" s="97" t="s">
        <v>395</v>
      </c>
    </row>
    <row r="578" spans="3:12" x14ac:dyDescent="0.25">
      <c r="C578" s="170" t="s">
        <v>58</v>
      </c>
      <c r="D578" s="162"/>
      <c r="E578" s="153">
        <v>0</v>
      </c>
      <c r="F578" s="116">
        <f>IF(E577=0,"",(G577/E577)/12*E577)</f>
        <v>0</v>
      </c>
      <c r="G578" s="96">
        <f>F578</f>
        <v>0</v>
      </c>
      <c r="H578" s="163"/>
      <c r="I578" s="100" t="s">
        <v>564</v>
      </c>
      <c r="J578" s="100" t="str">
        <f>VLOOKUP(I578,Presupuesto!$B$11:$C$565,2,0)</f>
        <v>CONTRATOS ESPECIALES</v>
      </c>
      <c r="K578" s="97" t="str">
        <f t="shared" si="11"/>
        <v>Posgrado</v>
      </c>
      <c r="L578" s="97" t="s">
        <v>394</v>
      </c>
    </row>
    <row r="579" spans="3:12" ht="15.75" thickBot="1" x14ac:dyDescent="0.3">
      <c r="C579" s="171" t="s">
        <v>59</v>
      </c>
      <c r="D579" s="162"/>
      <c r="E579" s="153">
        <v>0</v>
      </c>
      <c r="F579" s="99">
        <f>IF(E577&lt;6,"",((E577-6)/12)*(G577/E577))</f>
        <v>0</v>
      </c>
      <c r="G579" s="96">
        <f>F579</f>
        <v>0</v>
      </c>
      <c r="H579" s="163"/>
      <c r="I579" s="100" t="s">
        <v>564</v>
      </c>
      <c r="J579" s="100" t="str">
        <f>VLOOKUP(I579,Presupuesto!$B$11:$C$565,2,0)</f>
        <v>CONTRATOS ESPECIALES</v>
      </c>
      <c r="K579" s="97" t="str">
        <f t="shared" si="11"/>
        <v>Posgrado</v>
      </c>
      <c r="L579" s="97" t="s">
        <v>399</v>
      </c>
    </row>
    <row r="580" spans="3:12" ht="15.75" thickBot="1" x14ac:dyDescent="0.3">
      <c r="C580" s="139" t="s">
        <v>60</v>
      </c>
      <c r="D580" s="198"/>
      <c r="E580" s="151">
        <v>12</v>
      </c>
      <c r="F580" s="117">
        <v>30000</v>
      </c>
      <c r="G580" s="112">
        <f>D580*E580*F580</f>
        <v>0</v>
      </c>
      <c r="H580" s="165"/>
      <c r="I580" s="113" t="s">
        <v>705</v>
      </c>
      <c r="J580" s="113" t="str">
        <f>VLOOKUP(I580,Presupuesto!$B$11:$C$565,2,0)</f>
        <v>OTROS SERVICIOS TECNICOS Y PROFESIONALES</v>
      </c>
      <c r="K580" s="97" t="str">
        <f t="shared" si="11"/>
        <v>Posgrado</v>
      </c>
      <c r="L580" s="97" t="s">
        <v>394</v>
      </c>
    </row>
    <row r="581" spans="3:12" x14ac:dyDescent="0.25">
      <c r="C581" s="170" t="s">
        <v>58</v>
      </c>
      <c r="D581" s="162"/>
      <c r="E581" s="153">
        <v>0</v>
      </c>
      <c r="F581" s="99">
        <v>0</v>
      </c>
      <c r="G581" s="96">
        <f>F581</f>
        <v>0</v>
      </c>
      <c r="H581" s="163"/>
      <c r="I581" s="100" t="s">
        <v>705</v>
      </c>
      <c r="J581" s="100" t="str">
        <f>VLOOKUP(I581,Presupuesto!$B$11:$C$565,2,0)</f>
        <v>OTROS SERVICIOS TECNICOS Y PROFESIONALES</v>
      </c>
      <c r="K581" s="97" t="str">
        <f t="shared" si="11"/>
        <v>Posgrado</v>
      </c>
      <c r="L581" s="97" t="s">
        <v>394</v>
      </c>
    </row>
    <row r="582" spans="3:12" ht="15.75" thickBot="1" x14ac:dyDescent="0.3">
      <c r="C582" s="171" t="s">
        <v>59</v>
      </c>
      <c r="D582" s="162"/>
      <c r="E582" s="153">
        <v>0</v>
      </c>
      <c r="F582" s="99">
        <v>0</v>
      </c>
      <c r="G582" s="96">
        <f>F582</f>
        <v>0</v>
      </c>
      <c r="H582" s="163"/>
      <c r="I582" s="100" t="s">
        <v>705</v>
      </c>
      <c r="J582" s="100" t="str">
        <f>VLOOKUP(I582,Presupuesto!$B$11:$C$565,2,0)</f>
        <v>OTROS SERVICIOS TECNICOS Y PROFESIONALES</v>
      </c>
      <c r="K582" s="97" t="str">
        <f t="shared" si="11"/>
        <v>Posgrado</v>
      </c>
      <c r="L582" s="97" t="s">
        <v>394</v>
      </c>
    </row>
    <row r="583" spans="3:12" ht="15.75" thickBot="1" x14ac:dyDescent="0.3">
      <c r="C583" s="139" t="s">
        <v>61</v>
      </c>
      <c r="D583" s="198"/>
      <c r="E583" s="151">
        <v>12</v>
      </c>
      <c r="F583" s="117">
        <v>30000</v>
      </c>
      <c r="G583" s="112">
        <f>D583*E583*F583</f>
        <v>0</v>
      </c>
      <c r="H583" s="165"/>
      <c r="I583" s="113" t="s">
        <v>496</v>
      </c>
      <c r="J583" s="113" t="str">
        <f>VLOOKUP(I583,Presupuesto!$B$11:$C$565,2,0)</f>
        <v>SUELDOS Y SALARIOS PERMANENTES</v>
      </c>
      <c r="K583" s="97" t="str">
        <f t="shared" si="11"/>
        <v>Posgrado</v>
      </c>
      <c r="L583" s="97" t="s">
        <v>394</v>
      </c>
    </row>
    <row r="584" spans="3:12" x14ac:dyDescent="0.25">
      <c r="C584" s="170" t="s">
        <v>58</v>
      </c>
      <c r="D584" s="168"/>
      <c r="E584" s="130">
        <v>0</v>
      </c>
      <c r="F584" s="118">
        <f>IF(E583=0,"",(G583/E583)/12*E583)</f>
        <v>0</v>
      </c>
      <c r="G584" s="119">
        <f>F584</f>
        <v>0</v>
      </c>
      <c r="H584" s="163"/>
      <c r="I584" s="100" t="s">
        <v>516</v>
      </c>
      <c r="J584" s="100" t="str">
        <f>VLOOKUP(I584,Presupuesto!$B$11:$C$565,2,0)</f>
        <v>AGUINALDO Y DECIMO CUARTO MES</v>
      </c>
      <c r="K584" s="97" t="str">
        <f t="shared" si="11"/>
        <v>Posgrado</v>
      </c>
      <c r="L584" s="97" t="s">
        <v>394</v>
      </c>
    </row>
    <row r="585" spans="3:12" ht="15.75" thickBot="1" x14ac:dyDescent="0.3">
      <c r="C585" s="172" t="s">
        <v>59</v>
      </c>
      <c r="D585" s="161"/>
      <c r="E585" s="131">
        <v>0</v>
      </c>
      <c r="F585" s="104">
        <f>IF(E583&lt;6,"",((E583-6)/12)*(G583/E583))</f>
        <v>0</v>
      </c>
      <c r="G585" s="104">
        <f>F585</f>
        <v>0</v>
      </c>
      <c r="H585" s="161"/>
      <c r="I585" s="105" t="s">
        <v>519</v>
      </c>
      <c r="J585" s="123" t="str">
        <f>VLOOKUP(I585,Presupuesto!$B$11:$C$565,2,0)</f>
        <v>DECIMOCUARTO MES</v>
      </c>
      <c r="K585" s="105" t="str">
        <f t="shared" si="11"/>
        <v>Posgrado</v>
      </c>
      <c r="L585" s="123" t="s">
        <v>394</v>
      </c>
    </row>
    <row r="587" spans="3:12" ht="15.75" thickBot="1" x14ac:dyDescent="0.3"/>
    <row r="588" spans="3:12" ht="15.75" thickBot="1" x14ac:dyDescent="0.3">
      <c r="C588" s="69" t="s">
        <v>43</v>
      </c>
      <c r="D588" s="30">
        <f>SUM(G595:G645)</f>
        <v>0</v>
      </c>
      <c r="E588" s="92"/>
      <c r="F588" s="92"/>
      <c r="G588" s="92"/>
      <c r="H588" s="75"/>
      <c r="I588" s="75"/>
      <c r="J588" s="75"/>
    </row>
    <row r="589" spans="3:12" x14ac:dyDescent="0.25">
      <c r="D589" s="31"/>
      <c r="E589" s="92"/>
      <c r="F589" s="92"/>
      <c r="G589" s="92"/>
      <c r="H589" s="75"/>
      <c r="I589" s="75"/>
      <c r="J589" s="75"/>
    </row>
    <row r="590" spans="3:12" x14ac:dyDescent="0.25">
      <c r="D590" s="31"/>
      <c r="E590" s="92"/>
      <c r="F590" s="92"/>
      <c r="G590" s="92"/>
      <c r="H590" s="75"/>
      <c r="I590" s="75"/>
      <c r="J590" s="75"/>
      <c r="K590" s="152"/>
    </row>
    <row r="591" spans="3:12" ht="15.75" x14ac:dyDescent="0.25">
      <c r="C591" s="201" t="s">
        <v>392</v>
      </c>
      <c r="D591" s="350"/>
      <c r="E591" s="92"/>
      <c r="F591" s="92"/>
      <c r="G591" s="92"/>
      <c r="H591" s="75"/>
      <c r="I591" s="75"/>
      <c r="J591" s="75"/>
      <c r="K591" s="152"/>
    </row>
    <row r="592" spans="3:12" ht="18.75" x14ac:dyDescent="0.25">
      <c r="C592" s="207" t="e">
        <f>IFERROR(VLOOKUP(D591,'1. Desarrollo e Innov. Curricu.'!$E:$F,2,FALSE),IFERROR(VLOOKUP(D591,'2. Investigación Científica'!$E:$F,2,FALSE),IFERROR(VLOOKUP(D591,'3. Vinculación Univ. Sociedad'!$E:$F,2,FALSE),IFERROR(VLOOKUP(D591,'4. Docencia y Profesorado Univ.'!$E:$F,2,FALSE),IFERROR(VLOOKUP(D591,'5. Estudiantes y Graduados'!$E:$F,2,FALSE),IFERROR(VLOOKUP(D591,'11. Gestion Administrativa'!$E:$F,2,FALSE),IFERROR(VLOOKUP(D591,'13. Gestión Académica'!$E:$F,2,FALSE),IFERROR(VLOOKUP(D591,'8. Asegura. de la Calid. y M'!$E:$F,2,FALSE),IFERROR(VLOOKUP(D591,'6. Gestión del Conocimiento'!$E:$F,2,FALSE),IFERROR(VLOOKUP(D591,'15. Gobernabilidad y Proceso...'!$E:$F,2,FALSE),IFERROR(VLOOKUP(D591,'12. Gestión del Talento Humano'!$E:$F,2,FALSE),IFERROR(VLOOKUP(D591,'14. Internacional... de la E.S.'!$E:$F,2,FALSE),IFERROR(VLOOKUP(D591,'10. Posgrado'!$E:$F,2,FALSE),IFERROR(VLOOKUP(D591,'17. Gestión TIC'!$E:$F,2,FALSE),IFERROR(VLOOKUP(D591,'16. Desa. del Sistema Educ.Sup.'!$E:$F,2,FALSE),IFERROR(VLOOKUP(D591,'9. Cultura de Inno. Insti...'!$E:$F,2,FALSE),VLOOKUP(D591,'7. Lo Esencial de la Reforma U.'!$E:$F,2,0)))))))))))))))))</f>
        <v>#N/A</v>
      </c>
      <c r="D592" s="31"/>
      <c r="E592" s="92"/>
      <c r="F592" s="92"/>
      <c r="G592" s="92"/>
      <c r="H592" s="75"/>
      <c r="I592" s="75"/>
      <c r="J592" s="75"/>
      <c r="K592" s="152"/>
    </row>
    <row r="593" spans="3:12" ht="15.75" thickBot="1" x14ac:dyDescent="0.3">
      <c r="C593" s="176"/>
      <c r="D593" s="31"/>
      <c r="E593" s="92"/>
      <c r="F593" s="92"/>
      <c r="G593" s="92"/>
      <c r="H593" s="75"/>
      <c r="I593" s="75"/>
      <c r="J593" s="75"/>
      <c r="K593" s="152"/>
    </row>
    <row r="594" spans="3:12" ht="30.75" thickBot="1" x14ac:dyDescent="0.3">
      <c r="C594" s="133" t="s">
        <v>44</v>
      </c>
      <c r="D594" s="137" t="s">
        <v>55</v>
      </c>
      <c r="E594" s="169" t="s">
        <v>56</v>
      </c>
      <c r="F594" s="137" t="s">
        <v>57</v>
      </c>
      <c r="G594" s="134" t="s">
        <v>27</v>
      </c>
      <c r="H594" s="132" t="s">
        <v>131</v>
      </c>
      <c r="I594" s="135" t="s">
        <v>46</v>
      </c>
      <c r="J594" s="135" t="s">
        <v>132</v>
      </c>
      <c r="K594" s="135" t="s">
        <v>410</v>
      </c>
      <c r="L594" s="135" t="s">
        <v>411</v>
      </c>
    </row>
    <row r="595" spans="3:12" ht="15.75" thickBot="1" x14ac:dyDescent="0.3">
      <c r="C595" s="136" t="s">
        <v>482</v>
      </c>
      <c r="D595" s="198"/>
      <c r="E595" s="151">
        <v>12</v>
      </c>
      <c r="F595" s="298">
        <f>HLOOKUP($C595,$BZ$2:$CM$3,2,0)</f>
        <v>43674.39</v>
      </c>
      <c r="G595" s="112">
        <f>D595*E595*F595</f>
        <v>0</v>
      </c>
      <c r="H595" s="165"/>
      <c r="I595" s="113" t="s">
        <v>496</v>
      </c>
      <c r="J595" s="113" t="str">
        <f>VLOOKUP(I595,Presupuesto!$B$11:$C$565,2,0)</f>
        <v>SUELDOS Y SALARIOS PERMANENTES</v>
      </c>
      <c r="K595" s="215" t="s">
        <v>1454</v>
      </c>
      <c r="L595" s="97" t="s">
        <v>394</v>
      </c>
    </row>
    <row r="596" spans="3:12" x14ac:dyDescent="0.25">
      <c r="C596" s="170" t="s">
        <v>58</v>
      </c>
      <c r="D596" s="162"/>
      <c r="E596" s="153">
        <v>0</v>
      </c>
      <c r="F596" s="99">
        <f>IF(E595=0,"",(G595/E595)/12*E595)</f>
        <v>0</v>
      </c>
      <c r="G596" s="96">
        <f>F596</f>
        <v>0</v>
      </c>
      <c r="H596" s="163"/>
      <c r="I596" s="115" t="s">
        <v>516</v>
      </c>
      <c r="J596" s="115" t="str">
        <f>VLOOKUP(I596,Presupuesto!$B$11:$C$565,2,0)</f>
        <v>AGUINALDO Y DECIMO CUARTO MES</v>
      </c>
      <c r="K596" s="97" t="str">
        <f t="shared" ref="K596:K627" si="12">$K$595</f>
        <v>Posgrado</v>
      </c>
      <c r="L596" s="97" t="s">
        <v>412</v>
      </c>
    </row>
    <row r="597" spans="3:12" ht="15.75" thickBot="1" x14ac:dyDescent="0.3">
      <c r="C597" s="171" t="s">
        <v>59</v>
      </c>
      <c r="D597" s="162"/>
      <c r="E597" s="153">
        <v>0</v>
      </c>
      <c r="F597" s="116">
        <f>IF(E595&lt;6,"",((E595-6)/12)*(G595/E595))</f>
        <v>0</v>
      </c>
      <c r="G597" s="96">
        <f>F597</f>
        <v>0</v>
      </c>
      <c r="H597" s="163"/>
      <c r="I597" s="100" t="s">
        <v>519</v>
      </c>
      <c r="J597" s="100" t="str">
        <f>VLOOKUP(I597,Presupuesto!$B$11:$C$565,2,0)</f>
        <v>DECIMOCUARTO MES</v>
      </c>
      <c r="K597" s="97" t="str">
        <f t="shared" si="12"/>
        <v>Posgrado</v>
      </c>
      <c r="L597" s="97" t="s">
        <v>395</v>
      </c>
    </row>
    <row r="598" spans="3:12" ht="15.75" thickBot="1" x14ac:dyDescent="0.3">
      <c r="C598" s="136" t="s">
        <v>483</v>
      </c>
      <c r="D598" s="198"/>
      <c r="E598" s="151">
        <v>12</v>
      </c>
      <c r="F598" s="298">
        <f>HLOOKUP($C598,$BZ$2:$CM$3,2,0)</f>
        <v>39703.99</v>
      </c>
      <c r="G598" s="112">
        <f>D598*E598*F598</f>
        <v>0</v>
      </c>
      <c r="H598" s="165"/>
      <c r="I598" s="113" t="s">
        <v>496</v>
      </c>
      <c r="J598" s="113" t="str">
        <f>VLOOKUP(I598,Presupuesto!$B$11:$C$565,2,0)</f>
        <v>SUELDOS Y SALARIOS PERMANENTES</v>
      </c>
      <c r="K598" s="97" t="str">
        <f t="shared" si="12"/>
        <v>Posgrado</v>
      </c>
      <c r="L598" s="97" t="s">
        <v>395</v>
      </c>
    </row>
    <row r="599" spans="3:12" x14ac:dyDescent="0.25">
      <c r="C599" s="170" t="s">
        <v>58</v>
      </c>
      <c r="D599" s="162"/>
      <c r="E599" s="153">
        <v>0</v>
      </c>
      <c r="F599" s="99">
        <f>IF(E598=0,"",(G598/E598)/12*E598)</f>
        <v>0</v>
      </c>
      <c r="G599" s="96">
        <f>F599</f>
        <v>0</v>
      </c>
      <c r="H599" s="163"/>
      <c r="I599" s="115" t="s">
        <v>516</v>
      </c>
      <c r="J599" s="115" t="str">
        <f>VLOOKUP(I599,Presupuesto!$B$11:$C$565,2,0)</f>
        <v>AGUINALDO Y DECIMO CUARTO MES</v>
      </c>
      <c r="K599" s="97" t="str">
        <f t="shared" si="12"/>
        <v>Posgrado</v>
      </c>
      <c r="L599" s="97" t="s">
        <v>395</v>
      </c>
    </row>
    <row r="600" spans="3:12" ht="15.75" thickBot="1" x14ac:dyDescent="0.3">
      <c r="C600" s="171" t="s">
        <v>59</v>
      </c>
      <c r="D600" s="162"/>
      <c r="E600" s="153">
        <v>0</v>
      </c>
      <c r="F600" s="116">
        <f>IF(E598&lt;6,"",((E598-6)/12)*(G598/E598))</f>
        <v>0</v>
      </c>
      <c r="G600" s="96">
        <f>F600</f>
        <v>0</v>
      </c>
      <c r="H600" s="163"/>
      <c r="I600" s="100" t="s">
        <v>519</v>
      </c>
      <c r="J600" s="100" t="str">
        <f>VLOOKUP(I600,Presupuesto!$B$11:$C$565,2,0)</f>
        <v>DECIMOCUARTO MES</v>
      </c>
      <c r="K600" s="97" t="str">
        <f t="shared" si="12"/>
        <v>Posgrado</v>
      </c>
      <c r="L600" s="97" t="s">
        <v>395</v>
      </c>
    </row>
    <row r="601" spans="3:12" ht="15.75" thickBot="1" x14ac:dyDescent="0.3">
      <c r="C601" s="136" t="s">
        <v>484</v>
      </c>
      <c r="D601" s="198"/>
      <c r="E601" s="151">
        <v>12</v>
      </c>
      <c r="F601" s="298">
        <f>HLOOKUP($C601,$BZ$2:$CM$3,2,0)</f>
        <v>35733.589999999997</v>
      </c>
      <c r="G601" s="112">
        <f>D601*E601*F601</f>
        <v>0</v>
      </c>
      <c r="H601" s="165"/>
      <c r="I601" s="113" t="s">
        <v>496</v>
      </c>
      <c r="J601" s="113" t="str">
        <f>VLOOKUP(I601,Presupuesto!$B$11:$C$565,2,0)</f>
        <v>SUELDOS Y SALARIOS PERMANENTES</v>
      </c>
      <c r="K601" s="97" t="str">
        <f t="shared" si="12"/>
        <v>Posgrado</v>
      </c>
      <c r="L601" s="97" t="s">
        <v>395</v>
      </c>
    </row>
    <row r="602" spans="3:12" x14ac:dyDescent="0.25">
      <c r="C602" s="170" t="s">
        <v>58</v>
      </c>
      <c r="D602" s="162"/>
      <c r="E602" s="153">
        <v>0</v>
      </c>
      <c r="F602" s="99">
        <f>IF(E601=0,"",(G601/E601)/12*E601)</f>
        <v>0</v>
      </c>
      <c r="G602" s="96">
        <f>F602</f>
        <v>0</v>
      </c>
      <c r="H602" s="163"/>
      <c r="I602" s="115" t="s">
        <v>516</v>
      </c>
      <c r="J602" s="115" t="str">
        <f>VLOOKUP(I602,Presupuesto!$B$11:$C$565,2,0)</f>
        <v>AGUINALDO Y DECIMO CUARTO MES</v>
      </c>
      <c r="K602" s="97" t="str">
        <f t="shared" si="12"/>
        <v>Posgrado</v>
      </c>
      <c r="L602" s="97" t="s">
        <v>395</v>
      </c>
    </row>
    <row r="603" spans="3:12" ht="15.75" thickBot="1" x14ac:dyDescent="0.3">
      <c r="C603" s="171" t="s">
        <v>59</v>
      </c>
      <c r="D603" s="162"/>
      <c r="E603" s="153">
        <v>0</v>
      </c>
      <c r="F603" s="116">
        <f>IF(E601&lt;6,"",((E601-6)/12)*(G601/E601))</f>
        <v>0</v>
      </c>
      <c r="G603" s="96">
        <f>F603</f>
        <v>0</v>
      </c>
      <c r="H603" s="163"/>
      <c r="I603" s="100" t="s">
        <v>519</v>
      </c>
      <c r="J603" s="100" t="str">
        <f>VLOOKUP(I603,Presupuesto!$B$11:$C$565,2,0)</f>
        <v>DECIMOCUARTO MES</v>
      </c>
      <c r="K603" s="97" t="str">
        <f t="shared" si="12"/>
        <v>Posgrado</v>
      </c>
      <c r="L603" s="97" t="s">
        <v>395</v>
      </c>
    </row>
    <row r="604" spans="3:12" ht="15.75" thickBot="1" x14ac:dyDescent="0.3">
      <c r="C604" s="136" t="s">
        <v>485</v>
      </c>
      <c r="D604" s="198"/>
      <c r="E604" s="151">
        <v>12</v>
      </c>
      <c r="F604" s="298">
        <f>HLOOKUP($C604,$BZ$2:$CM$3,2,0)</f>
        <v>31763.19</v>
      </c>
      <c r="G604" s="112">
        <f>D604*E604*F604</f>
        <v>0</v>
      </c>
      <c r="H604" s="165"/>
      <c r="I604" s="113" t="s">
        <v>496</v>
      </c>
      <c r="J604" s="113" t="str">
        <f>VLOOKUP(I604,Presupuesto!$B$11:$C$565,2,0)</f>
        <v>SUELDOS Y SALARIOS PERMANENTES</v>
      </c>
      <c r="K604" s="97" t="str">
        <f t="shared" si="12"/>
        <v>Posgrado</v>
      </c>
      <c r="L604" s="97" t="s">
        <v>395</v>
      </c>
    </row>
    <row r="605" spans="3:12" x14ac:dyDescent="0.25">
      <c r="C605" s="170" t="s">
        <v>58</v>
      </c>
      <c r="D605" s="162"/>
      <c r="E605" s="153">
        <v>0</v>
      </c>
      <c r="F605" s="99">
        <f>IF(E604=0,"",(G604/E604)/12*E604)</f>
        <v>0</v>
      </c>
      <c r="G605" s="96">
        <f>F605</f>
        <v>0</v>
      </c>
      <c r="H605" s="163"/>
      <c r="I605" s="115" t="s">
        <v>516</v>
      </c>
      <c r="J605" s="115" t="str">
        <f>VLOOKUP(I605,Presupuesto!$B$11:$C$565,2,0)</f>
        <v>AGUINALDO Y DECIMO CUARTO MES</v>
      </c>
      <c r="K605" s="97" t="str">
        <f t="shared" si="12"/>
        <v>Posgrado</v>
      </c>
      <c r="L605" s="97" t="s">
        <v>395</v>
      </c>
    </row>
    <row r="606" spans="3:12" ht="15.75" thickBot="1" x14ac:dyDescent="0.3">
      <c r="C606" s="171" t="s">
        <v>59</v>
      </c>
      <c r="D606" s="162"/>
      <c r="E606" s="153">
        <v>0</v>
      </c>
      <c r="F606" s="116">
        <f>IF(E604&lt;6,"",((E604-6)/12)*(G604/E604))</f>
        <v>0</v>
      </c>
      <c r="G606" s="96">
        <f>F606</f>
        <v>0</v>
      </c>
      <c r="H606" s="163"/>
      <c r="I606" s="100" t="s">
        <v>519</v>
      </c>
      <c r="J606" s="100" t="str">
        <f>VLOOKUP(I606,Presupuesto!$B$11:$C$565,2,0)</f>
        <v>DECIMOCUARTO MES</v>
      </c>
      <c r="K606" s="97" t="str">
        <f t="shared" si="12"/>
        <v>Posgrado</v>
      </c>
      <c r="L606" s="97" t="s">
        <v>395</v>
      </c>
    </row>
    <row r="607" spans="3:12" ht="15.75" thickBot="1" x14ac:dyDescent="0.3">
      <c r="C607" s="136" t="s">
        <v>486</v>
      </c>
      <c r="D607" s="198"/>
      <c r="E607" s="151">
        <v>12</v>
      </c>
      <c r="F607" s="298">
        <f>HLOOKUP($C607,$BZ$2:$CM$3,2,0)</f>
        <v>29777.99</v>
      </c>
      <c r="G607" s="112">
        <f>D607*E607*F607</f>
        <v>0</v>
      </c>
      <c r="H607" s="165"/>
      <c r="I607" s="113" t="s">
        <v>496</v>
      </c>
      <c r="J607" s="113" t="str">
        <f>VLOOKUP(I607,Presupuesto!$B$11:$C$565,2,0)</f>
        <v>SUELDOS Y SALARIOS PERMANENTES</v>
      </c>
      <c r="K607" s="97" t="str">
        <f t="shared" si="12"/>
        <v>Posgrado</v>
      </c>
      <c r="L607" s="97" t="s">
        <v>395</v>
      </c>
    </row>
    <row r="608" spans="3:12" x14ac:dyDescent="0.25">
      <c r="C608" s="170" t="s">
        <v>58</v>
      </c>
      <c r="D608" s="162"/>
      <c r="E608" s="153">
        <v>0</v>
      </c>
      <c r="F608" s="99">
        <f>IF(E607=0,"",(G607/E607)/12*E607)</f>
        <v>0</v>
      </c>
      <c r="G608" s="96">
        <f>F608</f>
        <v>0</v>
      </c>
      <c r="H608" s="163"/>
      <c r="I608" s="115" t="s">
        <v>516</v>
      </c>
      <c r="J608" s="115" t="str">
        <f>VLOOKUP(I608,Presupuesto!$B$11:$C$565,2,0)</f>
        <v>AGUINALDO Y DECIMO CUARTO MES</v>
      </c>
      <c r="K608" s="97" t="str">
        <f t="shared" si="12"/>
        <v>Posgrado</v>
      </c>
      <c r="L608" s="97" t="s">
        <v>395</v>
      </c>
    </row>
    <row r="609" spans="3:12" ht="15.75" thickBot="1" x14ac:dyDescent="0.3">
      <c r="C609" s="171" t="s">
        <v>59</v>
      </c>
      <c r="D609" s="162"/>
      <c r="E609" s="153">
        <v>0</v>
      </c>
      <c r="F609" s="116">
        <f>IF(E607&lt;6,"",((E607-6)/12)*(G607/E607))</f>
        <v>0</v>
      </c>
      <c r="G609" s="96">
        <f>F609</f>
        <v>0</v>
      </c>
      <c r="H609" s="163"/>
      <c r="I609" s="100" t="s">
        <v>519</v>
      </c>
      <c r="J609" s="100" t="str">
        <f>VLOOKUP(I609,Presupuesto!$B$11:$C$565,2,0)</f>
        <v>DECIMOCUARTO MES</v>
      </c>
      <c r="K609" s="97" t="str">
        <f t="shared" si="12"/>
        <v>Posgrado</v>
      </c>
      <c r="L609" s="97" t="s">
        <v>395</v>
      </c>
    </row>
    <row r="610" spans="3:12" ht="15.75" thickBot="1" x14ac:dyDescent="0.3">
      <c r="C610" s="136" t="s">
        <v>487</v>
      </c>
      <c r="D610" s="198"/>
      <c r="E610" s="151">
        <v>12</v>
      </c>
      <c r="F610" s="298">
        <f>HLOOKUP($C610,$BZ$2:$CM$3,2,0)</f>
        <v>27792.79</v>
      </c>
      <c r="G610" s="112">
        <f>D610*E610*F610</f>
        <v>0</v>
      </c>
      <c r="H610" s="165"/>
      <c r="I610" s="113" t="s">
        <v>496</v>
      </c>
      <c r="J610" s="113" t="str">
        <f>VLOOKUP(I610,Presupuesto!$B$11:$C$565,2,0)</f>
        <v>SUELDOS Y SALARIOS PERMANENTES</v>
      </c>
      <c r="K610" s="97" t="str">
        <f t="shared" si="12"/>
        <v>Posgrado</v>
      </c>
      <c r="L610" s="97" t="s">
        <v>395</v>
      </c>
    </row>
    <row r="611" spans="3:12" x14ac:dyDescent="0.25">
      <c r="C611" s="170" t="s">
        <v>58</v>
      </c>
      <c r="D611" s="162"/>
      <c r="E611" s="153">
        <v>0</v>
      </c>
      <c r="F611" s="99">
        <f>IF(E610=0,"",(G610/E610)/12*E610)</f>
        <v>0</v>
      </c>
      <c r="G611" s="96">
        <f>F611</f>
        <v>0</v>
      </c>
      <c r="H611" s="163"/>
      <c r="I611" s="115" t="s">
        <v>516</v>
      </c>
      <c r="J611" s="115" t="str">
        <f>VLOOKUP(I611,Presupuesto!$B$11:$C$565,2,0)</f>
        <v>AGUINALDO Y DECIMO CUARTO MES</v>
      </c>
      <c r="K611" s="97" t="str">
        <f t="shared" si="12"/>
        <v>Posgrado</v>
      </c>
      <c r="L611" s="97" t="s">
        <v>395</v>
      </c>
    </row>
    <row r="612" spans="3:12" ht="15.75" thickBot="1" x14ac:dyDescent="0.3">
      <c r="C612" s="171" t="s">
        <v>59</v>
      </c>
      <c r="D612" s="162"/>
      <c r="E612" s="153">
        <v>0</v>
      </c>
      <c r="F612" s="116">
        <f>IF(E610&lt;6,"",((E610-6)/12)*(G610/E610))</f>
        <v>0</v>
      </c>
      <c r="G612" s="96">
        <f>F612</f>
        <v>0</v>
      </c>
      <c r="H612" s="163"/>
      <c r="I612" s="100" t="s">
        <v>519</v>
      </c>
      <c r="J612" s="100" t="str">
        <f>VLOOKUP(I612,Presupuesto!$B$11:$C$565,2,0)</f>
        <v>DECIMOCUARTO MES</v>
      </c>
      <c r="K612" s="97" t="str">
        <f t="shared" si="12"/>
        <v>Posgrado</v>
      </c>
      <c r="L612" s="97" t="s">
        <v>395</v>
      </c>
    </row>
    <row r="613" spans="3:12" ht="15.75" thickBot="1" x14ac:dyDescent="0.3">
      <c r="C613" s="136" t="s">
        <v>488</v>
      </c>
      <c r="D613" s="198"/>
      <c r="E613" s="151">
        <v>12</v>
      </c>
      <c r="F613" s="298">
        <f>HLOOKUP($C613,$BZ$2:$CM$3,2,0)</f>
        <v>18859.39</v>
      </c>
      <c r="G613" s="112">
        <f>D613*E613*F613</f>
        <v>0</v>
      </c>
      <c r="H613" s="165"/>
      <c r="I613" s="113" t="s">
        <v>496</v>
      </c>
      <c r="J613" s="113" t="str">
        <f>VLOOKUP(I613,Presupuesto!$B$11:$C$565,2,0)</f>
        <v>SUELDOS Y SALARIOS PERMANENTES</v>
      </c>
      <c r="K613" s="97" t="str">
        <f t="shared" si="12"/>
        <v>Posgrado</v>
      </c>
      <c r="L613" s="97" t="s">
        <v>395</v>
      </c>
    </row>
    <row r="614" spans="3:12" x14ac:dyDescent="0.25">
      <c r="C614" s="170" t="s">
        <v>58</v>
      </c>
      <c r="D614" s="162"/>
      <c r="E614" s="153">
        <v>0</v>
      </c>
      <c r="F614" s="99">
        <f>IF(E613=0,"",(G613/E613)/12*E613)</f>
        <v>0</v>
      </c>
      <c r="G614" s="96">
        <f>F614</f>
        <v>0</v>
      </c>
      <c r="H614" s="163"/>
      <c r="I614" s="115" t="s">
        <v>516</v>
      </c>
      <c r="J614" s="115" t="str">
        <f>VLOOKUP(I614,Presupuesto!$B$11:$C$565,2,0)</f>
        <v>AGUINALDO Y DECIMO CUARTO MES</v>
      </c>
      <c r="K614" s="97" t="str">
        <f t="shared" si="12"/>
        <v>Posgrado</v>
      </c>
      <c r="L614" s="97" t="s">
        <v>395</v>
      </c>
    </row>
    <row r="615" spans="3:12" ht="15.75" thickBot="1" x14ac:dyDescent="0.3">
      <c r="C615" s="171" t="s">
        <v>59</v>
      </c>
      <c r="D615" s="162"/>
      <c r="E615" s="153">
        <v>0</v>
      </c>
      <c r="F615" s="116">
        <f>IF(E613&lt;6,"",((E613-6)/12)*(G613/E613))</f>
        <v>0</v>
      </c>
      <c r="G615" s="96">
        <f>F615</f>
        <v>0</v>
      </c>
      <c r="H615" s="163"/>
      <c r="I615" s="100" t="s">
        <v>519</v>
      </c>
      <c r="J615" s="100" t="str">
        <f>VLOOKUP(I615,Presupuesto!$B$11:$C$565,2,0)</f>
        <v>DECIMOCUARTO MES</v>
      </c>
      <c r="K615" s="97" t="str">
        <f t="shared" si="12"/>
        <v>Posgrado</v>
      </c>
      <c r="L615" s="97" t="s">
        <v>395</v>
      </c>
    </row>
    <row r="616" spans="3:12" ht="15.75" thickBot="1" x14ac:dyDescent="0.3">
      <c r="C616" s="136" t="s">
        <v>489</v>
      </c>
      <c r="D616" s="198"/>
      <c r="E616" s="151">
        <v>12</v>
      </c>
      <c r="F616" s="298">
        <f>HLOOKUP($C616,$BZ$2:$CM$3,2,0)</f>
        <v>17866.8</v>
      </c>
      <c r="G616" s="112">
        <f>D616*E616*F616</f>
        <v>0</v>
      </c>
      <c r="H616" s="165"/>
      <c r="I616" s="113" t="s">
        <v>496</v>
      </c>
      <c r="J616" s="113" t="str">
        <f>VLOOKUP(I616,Presupuesto!$B$11:$C$565,2,0)</f>
        <v>SUELDOS Y SALARIOS PERMANENTES</v>
      </c>
      <c r="K616" s="97" t="str">
        <f t="shared" si="12"/>
        <v>Posgrado</v>
      </c>
      <c r="L616" s="97" t="s">
        <v>395</v>
      </c>
    </row>
    <row r="617" spans="3:12" x14ac:dyDescent="0.25">
      <c r="C617" s="170" t="s">
        <v>58</v>
      </c>
      <c r="D617" s="162"/>
      <c r="E617" s="153">
        <v>0</v>
      </c>
      <c r="F617" s="99">
        <f>IF(E616=0,"",(G616/E616)/12*E616)</f>
        <v>0</v>
      </c>
      <c r="G617" s="96">
        <f>F617</f>
        <v>0</v>
      </c>
      <c r="H617" s="163"/>
      <c r="I617" s="115" t="s">
        <v>516</v>
      </c>
      <c r="J617" s="115" t="str">
        <f>VLOOKUP(I617,Presupuesto!$B$11:$C$565,2,0)</f>
        <v>AGUINALDO Y DECIMO CUARTO MES</v>
      </c>
      <c r="K617" s="97" t="str">
        <f t="shared" si="12"/>
        <v>Posgrado</v>
      </c>
      <c r="L617" s="97" t="s">
        <v>395</v>
      </c>
    </row>
    <row r="618" spans="3:12" ht="15.75" thickBot="1" x14ac:dyDescent="0.3">
      <c r="C618" s="171" t="s">
        <v>59</v>
      </c>
      <c r="D618" s="162"/>
      <c r="E618" s="153">
        <v>0</v>
      </c>
      <c r="F618" s="116">
        <f>IF(E616&lt;6,"",((E616-6)/12)*(G616/E616))</f>
        <v>0</v>
      </c>
      <c r="G618" s="96">
        <f>F618</f>
        <v>0</v>
      </c>
      <c r="H618" s="163"/>
      <c r="I618" s="100" t="s">
        <v>519</v>
      </c>
      <c r="J618" s="100" t="str">
        <f>VLOOKUP(I618,Presupuesto!$B$11:$C$565,2,0)</f>
        <v>DECIMOCUARTO MES</v>
      </c>
      <c r="K618" s="97" t="str">
        <f t="shared" si="12"/>
        <v>Posgrado</v>
      </c>
      <c r="L618" s="97" t="s">
        <v>395</v>
      </c>
    </row>
    <row r="619" spans="3:12" ht="15.75" thickBot="1" x14ac:dyDescent="0.3">
      <c r="C619" s="136" t="s">
        <v>490</v>
      </c>
      <c r="D619" s="198"/>
      <c r="E619" s="151">
        <v>12</v>
      </c>
      <c r="F619" s="298">
        <f>HLOOKUP($C619,$BZ$2:$CM$3,2,0)</f>
        <v>13896.4</v>
      </c>
      <c r="G619" s="112">
        <f>D619*E619*F619</f>
        <v>0</v>
      </c>
      <c r="H619" s="165"/>
      <c r="I619" s="113" t="s">
        <v>496</v>
      </c>
      <c r="J619" s="113" t="str">
        <f>VLOOKUP(I619,Presupuesto!$B$11:$C$565,2,0)</f>
        <v>SUELDOS Y SALARIOS PERMANENTES</v>
      </c>
      <c r="K619" s="97" t="str">
        <f t="shared" si="12"/>
        <v>Posgrado</v>
      </c>
      <c r="L619" s="97" t="s">
        <v>395</v>
      </c>
    </row>
    <row r="620" spans="3:12" x14ac:dyDescent="0.25">
      <c r="C620" s="170" t="s">
        <v>58</v>
      </c>
      <c r="D620" s="162"/>
      <c r="E620" s="153">
        <v>0</v>
      </c>
      <c r="F620" s="99">
        <f>IF(E619=0,"",(G619/E619)/12*E619)</f>
        <v>0</v>
      </c>
      <c r="G620" s="96">
        <f>F620</f>
        <v>0</v>
      </c>
      <c r="H620" s="163"/>
      <c r="I620" s="115" t="s">
        <v>516</v>
      </c>
      <c r="J620" s="115" t="str">
        <f>VLOOKUP(I620,Presupuesto!$B$11:$C$565,2,0)</f>
        <v>AGUINALDO Y DECIMO CUARTO MES</v>
      </c>
      <c r="K620" s="97" t="str">
        <f t="shared" si="12"/>
        <v>Posgrado</v>
      </c>
      <c r="L620" s="97" t="s">
        <v>395</v>
      </c>
    </row>
    <row r="621" spans="3:12" ht="15.75" thickBot="1" x14ac:dyDescent="0.3">
      <c r="C621" s="171" t="s">
        <v>59</v>
      </c>
      <c r="D621" s="162"/>
      <c r="E621" s="153">
        <v>0</v>
      </c>
      <c r="F621" s="116">
        <f>IF(E619&lt;6,"",((E619-6)/12)*(G619/E619))</f>
        <v>0</v>
      </c>
      <c r="G621" s="96">
        <f>F621</f>
        <v>0</v>
      </c>
      <c r="H621" s="163"/>
      <c r="I621" s="100" t="s">
        <v>519</v>
      </c>
      <c r="J621" s="100" t="str">
        <f>VLOOKUP(I621,Presupuesto!$B$11:$C$565,2,0)</f>
        <v>DECIMOCUARTO MES</v>
      </c>
      <c r="K621" s="97" t="str">
        <f t="shared" si="12"/>
        <v>Posgrado</v>
      </c>
      <c r="L621" s="97" t="s">
        <v>395</v>
      </c>
    </row>
    <row r="622" spans="3:12" ht="15.75" thickBot="1" x14ac:dyDescent="0.3">
      <c r="C622" s="136" t="s">
        <v>491</v>
      </c>
      <c r="D622" s="198"/>
      <c r="E622" s="151">
        <v>12</v>
      </c>
      <c r="F622" s="298">
        <f>HLOOKUP($C622,$BZ$2:$CM$3,2,0)</f>
        <v>15004.09</v>
      </c>
      <c r="G622" s="112">
        <f>D622*E622*F622</f>
        <v>0</v>
      </c>
      <c r="H622" s="165"/>
      <c r="I622" s="113" t="s">
        <v>496</v>
      </c>
      <c r="J622" s="113" t="str">
        <f>VLOOKUP(I622,Presupuesto!$B$11:$C$565,2,0)</f>
        <v>SUELDOS Y SALARIOS PERMANENTES</v>
      </c>
      <c r="K622" s="97" t="str">
        <f t="shared" si="12"/>
        <v>Posgrado</v>
      </c>
      <c r="L622" s="97" t="s">
        <v>395</v>
      </c>
    </row>
    <row r="623" spans="3:12" x14ac:dyDescent="0.25">
      <c r="C623" s="170" t="s">
        <v>58</v>
      </c>
      <c r="D623" s="162"/>
      <c r="E623" s="153">
        <v>0</v>
      </c>
      <c r="F623" s="99">
        <f>IF(E622=0,"",(G622/E622)/12*E622)</f>
        <v>0</v>
      </c>
      <c r="G623" s="96">
        <f>F623</f>
        <v>0</v>
      </c>
      <c r="H623" s="163"/>
      <c r="I623" s="115" t="s">
        <v>516</v>
      </c>
      <c r="J623" s="115" t="str">
        <f>VLOOKUP(I623,Presupuesto!$B$11:$C$565,2,0)</f>
        <v>AGUINALDO Y DECIMO CUARTO MES</v>
      </c>
      <c r="K623" s="97" t="str">
        <f t="shared" si="12"/>
        <v>Posgrado</v>
      </c>
      <c r="L623" s="97" t="s">
        <v>395</v>
      </c>
    </row>
    <row r="624" spans="3:12" ht="15.75" thickBot="1" x14ac:dyDescent="0.3">
      <c r="C624" s="171" t="s">
        <v>59</v>
      </c>
      <c r="D624" s="162"/>
      <c r="E624" s="153">
        <v>0</v>
      </c>
      <c r="F624" s="116">
        <f>IF(E622&lt;6,"",((E622-6)/12)*(G622/E622))</f>
        <v>0</v>
      </c>
      <c r="G624" s="96">
        <f>F624</f>
        <v>0</v>
      </c>
      <c r="H624" s="163"/>
      <c r="I624" s="100" t="s">
        <v>519</v>
      </c>
      <c r="J624" s="100" t="str">
        <f>VLOOKUP(I624,Presupuesto!$B$11:$C$565,2,0)</f>
        <v>DECIMOCUARTO MES</v>
      </c>
      <c r="K624" s="97" t="str">
        <f t="shared" si="12"/>
        <v>Posgrado</v>
      </c>
      <c r="L624" s="97" t="s">
        <v>395</v>
      </c>
    </row>
    <row r="625" spans="3:12" ht="15.75" thickBot="1" x14ac:dyDescent="0.3">
      <c r="C625" s="136" t="s">
        <v>492</v>
      </c>
      <c r="D625" s="198"/>
      <c r="E625" s="151">
        <v>12</v>
      </c>
      <c r="F625" s="298">
        <f>HLOOKUP($C625,$BZ$2:$CM$3,2,0)</f>
        <v>13238.9</v>
      </c>
      <c r="G625" s="112">
        <f>D625*E625*F625</f>
        <v>0</v>
      </c>
      <c r="H625" s="165"/>
      <c r="I625" s="113" t="s">
        <v>496</v>
      </c>
      <c r="J625" s="113" t="str">
        <f>VLOOKUP(I625,Presupuesto!$B$11:$C$565,2,0)</f>
        <v>SUELDOS Y SALARIOS PERMANENTES</v>
      </c>
      <c r="K625" s="97" t="str">
        <f t="shared" si="12"/>
        <v>Posgrado</v>
      </c>
      <c r="L625" s="97" t="s">
        <v>395</v>
      </c>
    </row>
    <row r="626" spans="3:12" x14ac:dyDescent="0.25">
      <c r="C626" s="170" t="s">
        <v>58</v>
      </c>
      <c r="D626" s="162"/>
      <c r="E626" s="153">
        <v>0</v>
      </c>
      <c r="F626" s="99">
        <f>IF(E625=0,"",(G625/E625)/12*E625)</f>
        <v>0</v>
      </c>
      <c r="G626" s="96">
        <f>F626</f>
        <v>0</v>
      </c>
      <c r="H626" s="163"/>
      <c r="I626" s="115" t="s">
        <v>516</v>
      </c>
      <c r="J626" s="115" t="str">
        <f>VLOOKUP(I626,Presupuesto!$B$11:$C$565,2,0)</f>
        <v>AGUINALDO Y DECIMO CUARTO MES</v>
      </c>
      <c r="K626" s="97" t="str">
        <f t="shared" si="12"/>
        <v>Posgrado</v>
      </c>
      <c r="L626" s="97" t="s">
        <v>395</v>
      </c>
    </row>
    <row r="627" spans="3:12" ht="15.75" thickBot="1" x14ac:dyDescent="0.3">
      <c r="C627" s="171" t="s">
        <v>59</v>
      </c>
      <c r="D627" s="162"/>
      <c r="E627" s="153">
        <v>0</v>
      </c>
      <c r="F627" s="116">
        <f>IF(E625&lt;6,"",((E625-6)/12)*(G625/E625))</f>
        <v>0</v>
      </c>
      <c r="G627" s="96">
        <f>F627</f>
        <v>0</v>
      </c>
      <c r="H627" s="163"/>
      <c r="I627" s="100" t="s">
        <v>519</v>
      </c>
      <c r="J627" s="100" t="str">
        <f>VLOOKUP(I627,Presupuesto!$B$11:$C$565,2,0)</f>
        <v>DECIMOCUARTO MES</v>
      </c>
      <c r="K627" s="97" t="str">
        <f t="shared" si="12"/>
        <v>Posgrado</v>
      </c>
      <c r="L627" s="97" t="s">
        <v>395</v>
      </c>
    </row>
    <row r="628" spans="3:12" ht="15.75" thickBot="1" x14ac:dyDescent="0.3">
      <c r="C628" s="136" t="s">
        <v>493</v>
      </c>
      <c r="D628" s="198"/>
      <c r="E628" s="151">
        <v>12</v>
      </c>
      <c r="F628" s="298">
        <f>HLOOKUP($C628,$BZ$2:$CM$3,2,0)</f>
        <v>12356.31</v>
      </c>
      <c r="G628" s="112">
        <f>D628*E628*F628</f>
        <v>0</v>
      </c>
      <c r="H628" s="165"/>
      <c r="I628" s="113" t="s">
        <v>496</v>
      </c>
      <c r="J628" s="113" t="str">
        <f>VLOOKUP(I628,Presupuesto!$B$11:$C$565,2,0)</f>
        <v>SUELDOS Y SALARIOS PERMANENTES</v>
      </c>
      <c r="K628" s="97" t="str">
        <f t="shared" ref="K628:K645" si="13">$K$595</f>
        <v>Posgrado</v>
      </c>
      <c r="L628" s="97" t="s">
        <v>395</v>
      </c>
    </row>
    <row r="629" spans="3:12" x14ac:dyDescent="0.25">
      <c r="C629" s="170" t="s">
        <v>58</v>
      </c>
      <c r="D629" s="162"/>
      <c r="E629" s="153">
        <v>0</v>
      </c>
      <c r="F629" s="99">
        <f>IF(E628=0,"",(G628/E628)/12*E628)</f>
        <v>0</v>
      </c>
      <c r="G629" s="96">
        <f>F629</f>
        <v>0</v>
      </c>
      <c r="H629" s="163"/>
      <c r="I629" s="115" t="s">
        <v>516</v>
      </c>
      <c r="J629" s="115" t="str">
        <f>VLOOKUP(I629,Presupuesto!$B$11:$C$565,2,0)</f>
        <v>AGUINALDO Y DECIMO CUARTO MES</v>
      </c>
      <c r="K629" s="97" t="str">
        <f t="shared" si="13"/>
        <v>Posgrado</v>
      </c>
      <c r="L629" s="97" t="s">
        <v>395</v>
      </c>
    </row>
    <row r="630" spans="3:12" ht="15.75" thickBot="1" x14ac:dyDescent="0.3">
      <c r="C630" s="171" t="s">
        <v>59</v>
      </c>
      <c r="D630" s="162"/>
      <c r="E630" s="153">
        <v>0</v>
      </c>
      <c r="F630" s="116">
        <f>IF(E628&lt;6,"",((E628-6)/12)*(G628/E628))</f>
        <v>0</v>
      </c>
      <c r="G630" s="96">
        <f>F630</f>
        <v>0</v>
      </c>
      <c r="H630" s="163"/>
      <c r="I630" s="100" t="s">
        <v>519</v>
      </c>
      <c r="J630" s="100" t="str">
        <f>VLOOKUP(I630,Presupuesto!$B$11:$C$565,2,0)</f>
        <v>DECIMOCUARTO MES</v>
      </c>
      <c r="K630" s="97" t="str">
        <f t="shared" si="13"/>
        <v>Posgrado</v>
      </c>
      <c r="L630" s="97" t="s">
        <v>395</v>
      </c>
    </row>
    <row r="631" spans="3:12" ht="15.75" thickBot="1" x14ac:dyDescent="0.3">
      <c r="C631" s="136" t="s">
        <v>494</v>
      </c>
      <c r="D631" s="198"/>
      <c r="E631" s="151">
        <v>12</v>
      </c>
      <c r="F631" s="298">
        <f>HLOOKUP($C631,$BZ$2:$CM$3,2,0)</f>
        <v>463.22</v>
      </c>
      <c r="G631" s="112">
        <f>D631*E631*F631</f>
        <v>0</v>
      </c>
      <c r="H631" s="165"/>
      <c r="I631" s="113" t="s">
        <v>496</v>
      </c>
      <c r="J631" s="113" t="str">
        <f>VLOOKUP(I631,Presupuesto!$B$11:$C$565,2,0)</f>
        <v>SUELDOS Y SALARIOS PERMANENTES</v>
      </c>
      <c r="K631" s="97" t="str">
        <f t="shared" si="13"/>
        <v>Posgrado</v>
      </c>
      <c r="L631" s="97" t="s">
        <v>395</v>
      </c>
    </row>
    <row r="632" spans="3:12" x14ac:dyDescent="0.25">
      <c r="C632" s="170" t="s">
        <v>58</v>
      </c>
      <c r="D632" s="162"/>
      <c r="E632" s="153">
        <v>0</v>
      </c>
      <c r="F632" s="99">
        <f>IF(E631=0,"",(G631/E631)/12*E631)</f>
        <v>0</v>
      </c>
      <c r="G632" s="96">
        <f>F632</f>
        <v>0</v>
      </c>
      <c r="H632" s="163"/>
      <c r="I632" s="115" t="s">
        <v>516</v>
      </c>
      <c r="J632" s="115" t="str">
        <f>VLOOKUP(I632,Presupuesto!$B$11:$C$565,2,0)</f>
        <v>AGUINALDO Y DECIMO CUARTO MES</v>
      </c>
      <c r="K632" s="97" t="str">
        <f t="shared" si="13"/>
        <v>Posgrado</v>
      </c>
      <c r="L632" s="97" t="s">
        <v>395</v>
      </c>
    </row>
    <row r="633" spans="3:12" ht="15.75" thickBot="1" x14ac:dyDescent="0.3">
      <c r="C633" s="171" t="s">
        <v>59</v>
      </c>
      <c r="D633" s="162"/>
      <c r="E633" s="153">
        <v>0</v>
      </c>
      <c r="F633" s="116">
        <f>IF(E631&lt;6,"",((E631-6)/12)*(G631/E631))</f>
        <v>0</v>
      </c>
      <c r="G633" s="96">
        <f>F633</f>
        <v>0</v>
      </c>
      <c r="H633" s="163"/>
      <c r="I633" s="100" t="s">
        <v>519</v>
      </c>
      <c r="J633" s="100" t="str">
        <f>VLOOKUP(I633,Presupuesto!$B$11:$C$565,2,0)</f>
        <v>DECIMOCUARTO MES</v>
      </c>
      <c r="K633" s="97" t="str">
        <f t="shared" si="13"/>
        <v>Posgrado</v>
      </c>
      <c r="L633" s="97" t="s">
        <v>395</v>
      </c>
    </row>
    <row r="634" spans="3:12" ht="15.75" thickBot="1" x14ac:dyDescent="0.3">
      <c r="C634" s="136" t="s">
        <v>495</v>
      </c>
      <c r="D634" s="198"/>
      <c r="E634" s="151">
        <v>12</v>
      </c>
      <c r="F634" s="298">
        <f>HLOOKUP($C634,$BZ$2:$CM$3,2,0)</f>
        <v>2007.3</v>
      </c>
      <c r="G634" s="112">
        <f>D634*E634*F634</f>
        <v>0</v>
      </c>
      <c r="H634" s="165"/>
      <c r="I634" s="113" t="s">
        <v>496</v>
      </c>
      <c r="J634" s="113" t="str">
        <f>VLOOKUP(I634,Presupuesto!$B$11:$C$565,2,0)</f>
        <v>SUELDOS Y SALARIOS PERMANENTES</v>
      </c>
      <c r="K634" s="97" t="str">
        <f t="shared" si="13"/>
        <v>Posgrado</v>
      </c>
      <c r="L634" s="97" t="s">
        <v>395</v>
      </c>
    </row>
    <row r="635" spans="3:12" x14ac:dyDescent="0.25">
      <c r="C635" s="170" t="s">
        <v>58</v>
      </c>
      <c r="D635" s="162"/>
      <c r="E635" s="153">
        <v>0</v>
      </c>
      <c r="F635" s="99">
        <f>IF(E634=0,"",(G634/E634)/12*E634)</f>
        <v>0</v>
      </c>
      <c r="G635" s="96">
        <f>F635</f>
        <v>0</v>
      </c>
      <c r="H635" s="163"/>
      <c r="I635" s="115" t="s">
        <v>516</v>
      </c>
      <c r="J635" s="115" t="str">
        <f>VLOOKUP(I635,Presupuesto!$B$11:$C$565,2,0)</f>
        <v>AGUINALDO Y DECIMO CUARTO MES</v>
      </c>
      <c r="K635" s="97" t="str">
        <f t="shared" si="13"/>
        <v>Posgrado</v>
      </c>
      <c r="L635" s="97" t="s">
        <v>395</v>
      </c>
    </row>
    <row r="636" spans="3:12" ht="15.75" thickBot="1" x14ac:dyDescent="0.3">
      <c r="C636" s="171" t="s">
        <v>59</v>
      </c>
      <c r="D636" s="162"/>
      <c r="E636" s="153">
        <v>0</v>
      </c>
      <c r="F636" s="116">
        <f>IF(E634&lt;6,"",((E634-6)/12)*(G634/E634))</f>
        <v>0</v>
      </c>
      <c r="G636" s="96">
        <f>F636</f>
        <v>0</v>
      </c>
      <c r="H636" s="163"/>
      <c r="I636" s="100" t="s">
        <v>519</v>
      </c>
      <c r="J636" s="100" t="str">
        <f>VLOOKUP(I636,Presupuesto!$B$11:$C$565,2,0)</f>
        <v>DECIMOCUARTO MES</v>
      </c>
      <c r="K636" s="97" t="str">
        <f t="shared" si="13"/>
        <v>Posgrado</v>
      </c>
      <c r="L636" s="97" t="s">
        <v>395</v>
      </c>
    </row>
    <row r="637" spans="3:12" ht="15.75" thickBot="1" x14ac:dyDescent="0.3">
      <c r="C637" s="139" t="s">
        <v>83</v>
      </c>
      <c r="D637" s="198"/>
      <c r="E637" s="151">
        <v>12</v>
      </c>
      <c r="F637" s="138">
        <v>30000</v>
      </c>
      <c r="G637" s="112">
        <f>D637*E637*F637</f>
        <v>0</v>
      </c>
      <c r="H637" s="165"/>
      <c r="I637" s="113" t="s">
        <v>564</v>
      </c>
      <c r="J637" s="113" t="str">
        <f>VLOOKUP(I637,Presupuesto!$B$11:$C$565,2,0)</f>
        <v>CONTRATOS ESPECIALES</v>
      </c>
      <c r="K637" s="97" t="str">
        <f t="shared" si="13"/>
        <v>Posgrado</v>
      </c>
      <c r="L637" s="97" t="s">
        <v>395</v>
      </c>
    </row>
    <row r="638" spans="3:12" x14ac:dyDescent="0.25">
      <c r="C638" s="170" t="s">
        <v>58</v>
      </c>
      <c r="D638" s="162"/>
      <c r="E638" s="153">
        <v>0</v>
      </c>
      <c r="F638" s="116">
        <f>IF(E637=0,"",(G637/E637)/12*E637)</f>
        <v>0</v>
      </c>
      <c r="G638" s="96">
        <f>F638</f>
        <v>0</v>
      </c>
      <c r="H638" s="163"/>
      <c r="I638" s="100" t="s">
        <v>564</v>
      </c>
      <c r="J638" s="100" t="str">
        <f>VLOOKUP(I638,Presupuesto!$B$11:$C$565,2,0)</f>
        <v>CONTRATOS ESPECIALES</v>
      </c>
      <c r="K638" s="97" t="str">
        <f t="shared" si="13"/>
        <v>Posgrado</v>
      </c>
      <c r="L638" s="97" t="s">
        <v>394</v>
      </c>
    </row>
    <row r="639" spans="3:12" ht="15.75" thickBot="1" x14ac:dyDescent="0.3">
      <c r="C639" s="171" t="s">
        <v>59</v>
      </c>
      <c r="D639" s="162"/>
      <c r="E639" s="153">
        <v>0</v>
      </c>
      <c r="F639" s="99">
        <f>IF(E637&lt;6,"",((E637-6)/12)*(G637/E637))</f>
        <v>0</v>
      </c>
      <c r="G639" s="96">
        <f>F639</f>
        <v>0</v>
      </c>
      <c r="H639" s="163"/>
      <c r="I639" s="100" t="s">
        <v>564</v>
      </c>
      <c r="J639" s="100" t="str">
        <f>VLOOKUP(I639,Presupuesto!$B$11:$C$565,2,0)</f>
        <v>CONTRATOS ESPECIALES</v>
      </c>
      <c r="K639" s="97" t="str">
        <f t="shared" si="13"/>
        <v>Posgrado</v>
      </c>
      <c r="L639" s="97" t="s">
        <v>399</v>
      </c>
    </row>
    <row r="640" spans="3:12" ht="15.75" thickBot="1" x14ac:dyDescent="0.3">
      <c r="C640" s="139" t="s">
        <v>60</v>
      </c>
      <c r="D640" s="198"/>
      <c r="E640" s="151">
        <v>12</v>
      </c>
      <c r="F640" s="117">
        <v>30000</v>
      </c>
      <c r="G640" s="112">
        <f>D640*E640*F640</f>
        <v>0</v>
      </c>
      <c r="H640" s="165"/>
      <c r="I640" s="113" t="s">
        <v>705</v>
      </c>
      <c r="J640" s="113" t="str">
        <f>VLOOKUP(I640,Presupuesto!$B$11:$C$565,2,0)</f>
        <v>OTROS SERVICIOS TECNICOS Y PROFESIONALES</v>
      </c>
      <c r="K640" s="97" t="str">
        <f t="shared" si="13"/>
        <v>Posgrado</v>
      </c>
      <c r="L640" s="97" t="s">
        <v>394</v>
      </c>
    </row>
    <row r="641" spans="3:12" x14ac:dyDescent="0.25">
      <c r="C641" s="170" t="s">
        <v>58</v>
      </c>
      <c r="D641" s="162"/>
      <c r="E641" s="153">
        <v>0</v>
      </c>
      <c r="F641" s="99">
        <v>0</v>
      </c>
      <c r="G641" s="96">
        <f>F641</f>
        <v>0</v>
      </c>
      <c r="H641" s="163"/>
      <c r="I641" s="100" t="s">
        <v>705</v>
      </c>
      <c r="J641" s="100" t="str">
        <f>VLOOKUP(I641,Presupuesto!$B$11:$C$565,2,0)</f>
        <v>OTROS SERVICIOS TECNICOS Y PROFESIONALES</v>
      </c>
      <c r="K641" s="97" t="str">
        <f t="shared" si="13"/>
        <v>Posgrado</v>
      </c>
      <c r="L641" s="97" t="s">
        <v>394</v>
      </c>
    </row>
    <row r="642" spans="3:12" ht="15.75" thickBot="1" x14ac:dyDescent="0.3">
      <c r="C642" s="171" t="s">
        <v>59</v>
      </c>
      <c r="D642" s="162"/>
      <c r="E642" s="153">
        <v>0</v>
      </c>
      <c r="F642" s="99">
        <v>0</v>
      </c>
      <c r="G642" s="96">
        <f>F642</f>
        <v>0</v>
      </c>
      <c r="H642" s="163"/>
      <c r="I642" s="100" t="s">
        <v>705</v>
      </c>
      <c r="J642" s="100" t="str">
        <f>VLOOKUP(I642,Presupuesto!$B$11:$C$565,2,0)</f>
        <v>OTROS SERVICIOS TECNICOS Y PROFESIONALES</v>
      </c>
      <c r="K642" s="97" t="str">
        <f t="shared" si="13"/>
        <v>Posgrado</v>
      </c>
      <c r="L642" s="97" t="s">
        <v>394</v>
      </c>
    </row>
    <row r="643" spans="3:12" ht="15.75" thickBot="1" x14ac:dyDescent="0.3">
      <c r="C643" s="139" t="s">
        <v>61</v>
      </c>
      <c r="D643" s="198"/>
      <c r="E643" s="151">
        <v>12</v>
      </c>
      <c r="F643" s="117">
        <v>30000</v>
      </c>
      <c r="G643" s="112">
        <f>D643*E643*F643</f>
        <v>0</v>
      </c>
      <c r="H643" s="165"/>
      <c r="I643" s="113" t="s">
        <v>496</v>
      </c>
      <c r="J643" s="113" t="str">
        <f>VLOOKUP(I643,Presupuesto!$B$11:$C$565,2,0)</f>
        <v>SUELDOS Y SALARIOS PERMANENTES</v>
      </c>
      <c r="K643" s="97" t="str">
        <f t="shared" si="13"/>
        <v>Posgrado</v>
      </c>
      <c r="L643" s="97" t="s">
        <v>394</v>
      </c>
    </row>
    <row r="644" spans="3:12" x14ac:dyDescent="0.25">
      <c r="C644" s="170" t="s">
        <v>58</v>
      </c>
      <c r="D644" s="168"/>
      <c r="E644" s="130">
        <v>0</v>
      </c>
      <c r="F644" s="118">
        <f>IF(E643=0,"",(G643/E643)/12*E643)</f>
        <v>0</v>
      </c>
      <c r="G644" s="119">
        <f>F644</f>
        <v>0</v>
      </c>
      <c r="H644" s="163"/>
      <c r="I644" s="100" t="s">
        <v>516</v>
      </c>
      <c r="J644" s="100" t="str">
        <f>VLOOKUP(I644,Presupuesto!$B$11:$C$565,2,0)</f>
        <v>AGUINALDO Y DECIMO CUARTO MES</v>
      </c>
      <c r="K644" s="97" t="str">
        <f t="shared" si="13"/>
        <v>Posgrado</v>
      </c>
      <c r="L644" s="97" t="s">
        <v>394</v>
      </c>
    </row>
    <row r="645" spans="3:12" ht="15.75" thickBot="1" x14ac:dyDescent="0.3">
      <c r="C645" s="172" t="s">
        <v>59</v>
      </c>
      <c r="D645" s="161"/>
      <c r="E645" s="131">
        <v>0</v>
      </c>
      <c r="F645" s="104">
        <f>IF(E643&lt;6,"",((E643-6)/12)*(G643/E643))</f>
        <v>0</v>
      </c>
      <c r="G645" s="104">
        <f>F645</f>
        <v>0</v>
      </c>
      <c r="H645" s="161"/>
      <c r="I645" s="105" t="s">
        <v>519</v>
      </c>
      <c r="J645" s="123" t="str">
        <f>VLOOKUP(I645,Presupuesto!$B$11:$C$565,2,0)</f>
        <v>DECIMOCUARTO MES</v>
      </c>
      <c r="K645" s="105" t="str">
        <f t="shared" si="13"/>
        <v>Posgrado</v>
      </c>
      <c r="L645" s="123" t="s">
        <v>394</v>
      </c>
    </row>
    <row r="647" spans="3:12" ht="15.75" thickBot="1" x14ac:dyDescent="0.3"/>
    <row r="648" spans="3:12" ht="15.75" thickBot="1" x14ac:dyDescent="0.3">
      <c r="C648" s="69" t="s">
        <v>43</v>
      </c>
      <c r="D648" s="30">
        <f>SUM(G655:G705)</f>
        <v>0</v>
      </c>
      <c r="E648" s="92"/>
      <c r="F648" s="92"/>
      <c r="G648" s="92"/>
      <c r="H648" s="75"/>
      <c r="I648" s="75"/>
      <c r="J648" s="75"/>
    </row>
    <row r="649" spans="3:12" x14ac:dyDescent="0.25">
      <c r="D649" s="31"/>
      <c r="E649" s="92"/>
      <c r="F649" s="92"/>
      <c r="G649" s="92"/>
      <c r="H649" s="75"/>
      <c r="I649" s="75"/>
      <c r="J649" s="75"/>
    </row>
    <row r="650" spans="3:12" x14ac:dyDescent="0.25">
      <c r="D650" s="31"/>
      <c r="E650" s="92"/>
      <c r="F650" s="92"/>
      <c r="G650" s="92"/>
      <c r="H650" s="75"/>
      <c r="I650" s="75"/>
      <c r="J650" s="75"/>
    </row>
    <row r="651" spans="3:12" ht="15.75" x14ac:dyDescent="0.25">
      <c r="C651" s="201" t="s">
        <v>392</v>
      </c>
      <c r="D651" s="350"/>
      <c r="E651" s="92"/>
      <c r="F651" s="92"/>
      <c r="G651" s="92"/>
      <c r="H651" s="75"/>
      <c r="I651" s="75"/>
      <c r="J651" s="75"/>
      <c r="K651" s="152"/>
    </row>
    <row r="652" spans="3:12" ht="18.75" x14ac:dyDescent="0.25">
      <c r="C652" s="207" t="e">
        <f>IFERROR(VLOOKUP(D651,'1. Desarrollo e Innov. Curricu.'!$E:$F,2,FALSE),IFERROR(VLOOKUP(D651,'2. Investigación Científica'!$E:$F,2,FALSE),IFERROR(VLOOKUP(D651,'3. Vinculación Univ. Sociedad'!$E:$F,2,FALSE),IFERROR(VLOOKUP(D651,'4. Docencia y Profesorado Univ.'!$E:$F,2,FALSE),IFERROR(VLOOKUP(D651,'5. Estudiantes y Graduados'!$E:$F,2,FALSE),IFERROR(VLOOKUP(D651,'11. Gestion Administrativa'!$E:$F,2,FALSE),IFERROR(VLOOKUP(D651,'13. Gestión Académica'!$E:$F,2,FALSE),IFERROR(VLOOKUP(D651,'8. Asegura. de la Calid. y M'!$E:$F,2,FALSE),IFERROR(VLOOKUP(D651,'6. Gestión del Conocimiento'!$E:$F,2,FALSE),IFERROR(VLOOKUP(D651,'15. Gobernabilidad y Proceso...'!$E:$F,2,FALSE),IFERROR(VLOOKUP(D651,'12. Gestión del Talento Humano'!$E:$F,2,FALSE),IFERROR(VLOOKUP(D651,'14. Internacional... de la E.S.'!$E:$F,2,FALSE),IFERROR(VLOOKUP(D651,'10. Posgrado'!$E:$F,2,FALSE),IFERROR(VLOOKUP(D651,'17. Gestión TIC'!$E:$F,2,FALSE),IFERROR(VLOOKUP(D651,'16. Desa. del Sistema Educ.Sup.'!$E:$F,2,FALSE),IFERROR(VLOOKUP(D651,'9. Cultura de Inno. Insti...'!$E:$F,2,FALSE),VLOOKUP(D651,'7. Lo Esencial de la Reforma U.'!$E:$F,2,0)))))))))))))))))</f>
        <v>#N/A</v>
      </c>
      <c r="D652" s="31"/>
      <c r="E652" s="92"/>
      <c r="F652" s="92"/>
      <c r="G652" s="92"/>
      <c r="H652" s="75"/>
      <c r="I652" s="75"/>
      <c r="J652" s="75"/>
      <c r="K652" s="152"/>
    </row>
    <row r="653" spans="3:12" ht="15.75" thickBot="1" x14ac:dyDescent="0.3">
      <c r="C653" s="176"/>
      <c r="D653" s="31"/>
      <c r="E653" s="92"/>
      <c r="F653" s="92"/>
      <c r="G653" s="92"/>
      <c r="H653" s="75"/>
      <c r="I653" s="75"/>
      <c r="J653" s="75"/>
      <c r="K653" s="152"/>
    </row>
    <row r="654" spans="3:12" ht="30.75" thickBot="1" x14ac:dyDescent="0.3">
      <c r="C654" s="133" t="s">
        <v>44</v>
      </c>
      <c r="D654" s="137" t="s">
        <v>55</v>
      </c>
      <c r="E654" s="169" t="s">
        <v>56</v>
      </c>
      <c r="F654" s="137" t="s">
        <v>57</v>
      </c>
      <c r="G654" s="134" t="s">
        <v>27</v>
      </c>
      <c r="H654" s="132" t="s">
        <v>131</v>
      </c>
      <c r="I654" s="135" t="s">
        <v>46</v>
      </c>
      <c r="J654" s="135" t="s">
        <v>132</v>
      </c>
      <c r="K654" s="135" t="s">
        <v>410</v>
      </c>
      <c r="L654" s="135" t="s">
        <v>411</v>
      </c>
    </row>
    <row r="655" spans="3:12" ht="15.75" thickBot="1" x14ac:dyDescent="0.3">
      <c r="C655" s="136" t="s">
        <v>482</v>
      </c>
      <c r="D655" s="198"/>
      <c r="E655" s="151">
        <v>12</v>
      </c>
      <c r="F655" s="298">
        <f>HLOOKUP($C655,$BZ$2:$CM$3,2,0)</f>
        <v>43674.39</v>
      </c>
      <c r="G655" s="112">
        <f>D655*E655*F655</f>
        <v>0</v>
      </c>
      <c r="H655" s="165"/>
      <c r="I655" s="113" t="s">
        <v>496</v>
      </c>
      <c r="J655" s="113" t="str">
        <f>VLOOKUP(I655,Presupuesto!$B$11:$C$565,2,0)</f>
        <v>SUELDOS Y SALARIOS PERMANENTES</v>
      </c>
      <c r="K655" s="215" t="s">
        <v>1454</v>
      </c>
      <c r="L655" s="97" t="s">
        <v>394</v>
      </c>
    </row>
    <row r="656" spans="3:12" x14ac:dyDescent="0.25">
      <c r="C656" s="170" t="s">
        <v>58</v>
      </c>
      <c r="D656" s="162"/>
      <c r="E656" s="153">
        <v>0</v>
      </c>
      <c r="F656" s="99">
        <f>IF(E655=0,"",(G655/E655)/12*E655)</f>
        <v>0</v>
      </c>
      <c r="G656" s="96">
        <f>F656</f>
        <v>0</v>
      </c>
      <c r="H656" s="163"/>
      <c r="I656" s="115" t="s">
        <v>516</v>
      </c>
      <c r="J656" s="115" t="str">
        <f>VLOOKUP(I656,Presupuesto!$B$11:$C$565,2,0)</f>
        <v>AGUINALDO Y DECIMO CUARTO MES</v>
      </c>
      <c r="K656" s="97" t="str">
        <f t="shared" ref="K656:K687" si="14">$K$655</f>
        <v>Posgrado</v>
      </c>
      <c r="L656" s="97" t="s">
        <v>412</v>
      </c>
    </row>
    <row r="657" spans="3:12" ht="15.75" thickBot="1" x14ac:dyDescent="0.3">
      <c r="C657" s="171" t="s">
        <v>59</v>
      </c>
      <c r="D657" s="162"/>
      <c r="E657" s="153">
        <v>0</v>
      </c>
      <c r="F657" s="116">
        <f>IF(E655&lt;6,"",((E655-6)/12)*(G655/E655))</f>
        <v>0</v>
      </c>
      <c r="G657" s="96">
        <f>F657</f>
        <v>0</v>
      </c>
      <c r="H657" s="163"/>
      <c r="I657" s="100" t="s">
        <v>519</v>
      </c>
      <c r="J657" s="100" t="str">
        <f>VLOOKUP(I657,Presupuesto!$B$11:$C$565,2,0)</f>
        <v>DECIMOCUARTO MES</v>
      </c>
      <c r="K657" s="97" t="str">
        <f t="shared" si="14"/>
        <v>Posgrado</v>
      </c>
      <c r="L657" s="97" t="s">
        <v>395</v>
      </c>
    </row>
    <row r="658" spans="3:12" ht="15.75" thickBot="1" x14ac:dyDescent="0.3">
      <c r="C658" s="136" t="s">
        <v>483</v>
      </c>
      <c r="D658" s="198"/>
      <c r="E658" s="151">
        <v>12</v>
      </c>
      <c r="F658" s="298">
        <f>HLOOKUP($C658,$BZ$2:$CM$3,2,0)</f>
        <v>39703.99</v>
      </c>
      <c r="G658" s="112">
        <f>D658*E658*F658</f>
        <v>0</v>
      </c>
      <c r="H658" s="165"/>
      <c r="I658" s="113" t="s">
        <v>496</v>
      </c>
      <c r="J658" s="113" t="str">
        <f>VLOOKUP(I658,Presupuesto!$B$11:$C$565,2,0)</f>
        <v>SUELDOS Y SALARIOS PERMANENTES</v>
      </c>
      <c r="K658" s="97" t="str">
        <f t="shared" si="14"/>
        <v>Posgrado</v>
      </c>
      <c r="L658" s="97" t="s">
        <v>395</v>
      </c>
    </row>
    <row r="659" spans="3:12" x14ac:dyDescent="0.25">
      <c r="C659" s="170" t="s">
        <v>58</v>
      </c>
      <c r="D659" s="162"/>
      <c r="E659" s="153">
        <v>0</v>
      </c>
      <c r="F659" s="99">
        <f>IF(E658=0,"",(G658/E658)/12*E658)</f>
        <v>0</v>
      </c>
      <c r="G659" s="96">
        <f>F659</f>
        <v>0</v>
      </c>
      <c r="H659" s="163"/>
      <c r="I659" s="115" t="s">
        <v>516</v>
      </c>
      <c r="J659" s="115" t="str">
        <f>VLOOKUP(I659,Presupuesto!$B$11:$C$565,2,0)</f>
        <v>AGUINALDO Y DECIMO CUARTO MES</v>
      </c>
      <c r="K659" s="97" t="str">
        <f t="shared" si="14"/>
        <v>Posgrado</v>
      </c>
      <c r="L659" s="97" t="s">
        <v>395</v>
      </c>
    </row>
    <row r="660" spans="3:12" ht="15.75" thickBot="1" x14ac:dyDescent="0.3">
      <c r="C660" s="171" t="s">
        <v>59</v>
      </c>
      <c r="D660" s="162"/>
      <c r="E660" s="153">
        <v>0</v>
      </c>
      <c r="F660" s="116">
        <f>IF(E658&lt;6,"",((E658-6)/12)*(G658/E658))</f>
        <v>0</v>
      </c>
      <c r="G660" s="96">
        <f>F660</f>
        <v>0</v>
      </c>
      <c r="H660" s="163"/>
      <c r="I660" s="100" t="s">
        <v>519</v>
      </c>
      <c r="J660" s="100" t="str">
        <f>VLOOKUP(I660,Presupuesto!$B$11:$C$565,2,0)</f>
        <v>DECIMOCUARTO MES</v>
      </c>
      <c r="K660" s="97" t="str">
        <f t="shared" si="14"/>
        <v>Posgrado</v>
      </c>
      <c r="L660" s="97" t="s">
        <v>395</v>
      </c>
    </row>
    <row r="661" spans="3:12" ht="15.75" thickBot="1" x14ac:dyDescent="0.3">
      <c r="C661" s="136" t="s">
        <v>484</v>
      </c>
      <c r="D661" s="198"/>
      <c r="E661" s="151">
        <v>12</v>
      </c>
      <c r="F661" s="298">
        <f>HLOOKUP($C661,$BZ$2:$CM$3,2,0)</f>
        <v>35733.589999999997</v>
      </c>
      <c r="G661" s="112">
        <f>D661*E661*F661</f>
        <v>0</v>
      </c>
      <c r="H661" s="165"/>
      <c r="I661" s="113" t="s">
        <v>496</v>
      </c>
      <c r="J661" s="113" t="str">
        <f>VLOOKUP(I661,Presupuesto!$B$11:$C$565,2,0)</f>
        <v>SUELDOS Y SALARIOS PERMANENTES</v>
      </c>
      <c r="K661" s="97" t="str">
        <f t="shared" si="14"/>
        <v>Posgrado</v>
      </c>
      <c r="L661" s="97" t="s">
        <v>395</v>
      </c>
    </row>
    <row r="662" spans="3:12" x14ac:dyDescent="0.25">
      <c r="C662" s="170" t="s">
        <v>58</v>
      </c>
      <c r="D662" s="162"/>
      <c r="E662" s="153">
        <v>0</v>
      </c>
      <c r="F662" s="99">
        <f>IF(E661=0,"",(G661/E661)/12*E661)</f>
        <v>0</v>
      </c>
      <c r="G662" s="96">
        <f>F662</f>
        <v>0</v>
      </c>
      <c r="H662" s="163"/>
      <c r="I662" s="115" t="s">
        <v>516</v>
      </c>
      <c r="J662" s="115" t="str">
        <f>VLOOKUP(I662,Presupuesto!$B$11:$C$565,2,0)</f>
        <v>AGUINALDO Y DECIMO CUARTO MES</v>
      </c>
      <c r="K662" s="97" t="str">
        <f t="shared" si="14"/>
        <v>Posgrado</v>
      </c>
      <c r="L662" s="97" t="s">
        <v>395</v>
      </c>
    </row>
    <row r="663" spans="3:12" ht="15.75" thickBot="1" x14ac:dyDescent="0.3">
      <c r="C663" s="171" t="s">
        <v>59</v>
      </c>
      <c r="D663" s="162"/>
      <c r="E663" s="153">
        <v>0</v>
      </c>
      <c r="F663" s="116">
        <f>IF(E661&lt;6,"",((E661-6)/12)*(G661/E661))</f>
        <v>0</v>
      </c>
      <c r="G663" s="96">
        <f>F663</f>
        <v>0</v>
      </c>
      <c r="H663" s="163"/>
      <c r="I663" s="100" t="s">
        <v>519</v>
      </c>
      <c r="J663" s="100" t="str">
        <f>VLOOKUP(I663,Presupuesto!$B$11:$C$565,2,0)</f>
        <v>DECIMOCUARTO MES</v>
      </c>
      <c r="K663" s="97" t="str">
        <f t="shared" si="14"/>
        <v>Posgrado</v>
      </c>
      <c r="L663" s="97" t="s">
        <v>395</v>
      </c>
    </row>
    <row r="664" spans="3:12" ht="15.75" thickBot="1" x14ac:dyDescent="0.3">
      <c r="C664" s="136" t="s">
        <v>485</v>
      </c>
      <c r="D664" s="198"/>
      <c r="E664" s="151">
        <v>12</v>
      </c>
      <c r="F664" s="298">
        <f>HLOOKUP($C664,$BZ$2:$CM$3,2,0)</f>
        <v>31763.19</v>
      </c>
      <c r="G664" s="112">
        <f>D664*E664*F664</f>
        <v>0</v>
      </c>
      <c r="H664" s="165"/>
      <c r="I664" s="113" t="s">
        <v>496</v>
      </c>
      <c r="J664" s="113" t="str">
        <f>VLOOKUP(I664,Presupuesto!$B$11:$C$565,2,0)</f>
        <v>SUELDOS Y SALARIOS PERMANENTES</v>
      </c>
      <c r="K664" s="97" t="str">
        <f t="shared" si="14"/>
        <v>Posgrado</v>
      </c>
      <c r="L664" s="97" t="s">
        <v>395</v>
      </c>
    </row>
    <row r="665" spans="3:12" x14ac:dyDescent="0.25">
      <c r="C665" s="170" t="s">
        <v>58</v>
      </c>
      <c r="D665" s="162"/>
      <c r="E665" s="153">
        <v>0</v>
      </c>
      <c r="F665" s="99">
        <f>IF(E664=0,"",(G664/E664)/12*E664)</f>
        <v>0</v>
      </c>
      <c r="G665" s="96">
        <f>F665</f>
        <v>0</v>
      </c>
      <c r="H665" s="163"/>
      <c r="I665" s="115" t="s">
        <v>516</v>
      </c>
      <c r="J665" s="115" t="str">
        <f>VLOOKUP(I665,Presupuesto!$B$11:$C$565,2,0)</f>
        <v>AGUINALDO Y DECIMO CUARTO MES</v>
      </c>
      <c r="K665" s="97" t="str">
        <f t="shared" si="14"/>
        <v>Posgrado</v>
      </c>
      <c r="L665" s="97" t="s">
        <v>395</v>
      </c>
    </row>
    <row r="666" spans="3:12" ht="15.75" thickBot="1" x14ac:dyDescent="0.3">
      <c r="C666" s="171" t="s">
        <v>59</v>
      </c>
      <c r="D666" s="162"/>
      <c r="E666" s="153">
        <v>0</v>
      </c>
      <c r="F666" s="116">
        <f>IF(E664&lt;6,"",((E664-6)/12)*(G664/E664))</f>
        <v>0</v>
      </c>
      <c r="G666" s="96">
        <f>F666</f>
        <v>0</v>
      </c>
      <c r="H666" s="163"/>
      <c r="I666" s="100" t="s">
        <v>519</v>
      </c>
      <c r="J666" s="100" t="str">
        <f>VLOOKUP(I666,Presupuesto!$B$11:$C$565,2,0)</f>
        <v>DECIMOCUARTO MES</v>
      </c>
      <c r="K666" s="97" t="str">
        <f t="shared" si="14"/>
        <v>Posgrado</v>
      </c>
      <c r="L666" s="97" t="s">
        <v>395</v>
      </c>
    </row>
    <row r="667" spans="3:12" ht="15.75" thickBot="1" x14ac:dyDescent="0.3">
      <c r="C667" s="136" t="s">
        <v>486</v>
      </c>
      <c r="D667" s="198"/>
      <c r="E667" s="151">
        <v>12</v>
      </c>
      <c r="F667" s="298">
        <f>HLOOKUP($C667,$BZ$2:$CM$3,2,0)</f>
        <v>29777.99</v>
      </c>
      <c r="G667" s="112">
        <f>D667*E667*F667</f>
        <v>0</v>
      </c>
      <c r="H667" s="165"/>
      <c r="I667" s="113" t="s">
        <v>496</v>
      </c>
      <c r="J667" s="113" t="str">
        <f>VLOOKUP(I667,Presupuesto!$B$11:$C$565,2,0)</f>
        <v>SUELDOS Y SALARIOS PERMANENTES</v>
      </c>
      <c r="K667" s="97" t="str">
        <f t="shared" si="14"/>
        <v>Posgrado</v>
      </c>
      <c r="L667" s="97" t="s">
        <v>395</v>
      </c>
    </row>
    <row r="668" spans="3:12" x14ac:dyDescent="0.25">
      <c r="C668" s="170" t="s">
        <v>58</v>
      </c>
      <c r="D668" s="162"/>
      <c r="E668" s="153">
        <v>0</v>
      </c>
      <c r="F668" s="99">
        <f>IF(E667=0,"",(G667/E667)/12*E667)</f>
        <v>0</v>
      </c>
      <c r="G668" s="96">
        <f>F668</f>
        <v>0</v>
      </c>
      <c r="H668" s="163"/>
      <c r="I668" s="115" t="s">
        <v>516</v>
      </c>
      <c r="J668" s="115" t="str">
        <f>VLOOKUP(I668,Presupuesto!$B$11:$C$565,2,0)</f>
        <v>AGUINALDO Y DECIMO CUARTO MES</v>
      </c>
      <c r="K668" s="97" t="str">
        <f t="shared" si="14"/>
        <v>Posgrado</v>
      </c>
      <c r="L668" s="97" t="s">
        <v>395</v>
      </c>
    </row>
    <row r="669" spans="3:12" ht="15.75" thickBot="1" x14ac:dyDescent="0.3">
      <c r="C669" s="171" t="s">
        <v>59</v>
      </c>
      <c r="D669" s="162"/>
      <c r="E669" s="153">
        <v>0</v>
      </c>
      <c r="F669" s="116">
        <f>IF(E667&lt;6,"",((E667-6)/12)*(G667/E667))</f>
        <v>0</v>
      </c>
      <c r="G669" s="96">
        <f>F669</f>
        <v>0</v>
      </c>
      <c r="H669" s="163"/>
      <c r="I669" s="100" t="s">
        <v>519</v>
      </c>
      <c r="J669" s="100" t="str">
        <f>VLOOKUP(I669,Presupuesto!$B$11:$C$565,2,0)</f>
        <v>DECIMOCUARTO MES</v>
      </c>
      <c r="K669" s="97" t="str">
        <f t="shared" si="14"/>
        <v>Posgrado</v>
      </c>
      <c r="L669" s="97" t="s">
        <v>395</v>
      </c>
    </row>
    <row r="670" spans="3:12" ht="15.75" thickBot="1" x14ac:dyDescent="0.3">
      <c r="C670" s="136" t="s">
        <v>487</v>
      </c>
      <c r="D670" s="198"/>
      <c r="E670" s="151">
        <v>12</v>
      </c>
      <c r="F670" s="298">
        <f>HLOOKUP($C670,$BZ$2:$CM$3,2,0)</f>
        <v>27792.79</v>
      </c>
      <c r="G670" s="112">
        <f>D670*E670*F670</f>
        <v>0</v>
      </c>
      <c r="H670" s="165"/>
      <c r="I670" s="113" t="s">
        <v>496</v>
      </c>
      <c r="J670" s="113" t="str">
        <f>VLOOKUP(I670,Presupuesto!$B$11:$C$565,2,0)</f>
        <v>SUELDOS Y SALARIOS PERMANENTES</v>
      </c>
      <c r="K670" s="97" t="str">
        <f t="shared" si="14"/>
        <v>Posgrado</v>
      </c>
      <c r="L670" s="97" t="s">
        <v>395</v>
      </c>
    </row>
    <row r="671" spans="3:12" x14ac:dyDescent="0.25">
      <c r="C671" s="170" t="s">
        <v>58</v>
      </c>
      <c r="D671" s="162"/>
      <c r="E671" s="153">
        <v>0</v>
      </c>
      <c r="F671" s="99">
        <f>IF(E670=0,"",(G670/E670)/12*E670)</f>
        <v>0</v>
      </c>
      <c r="G671" s="96">
        <f>F671</f>
        <v>0</v>
      </c>
      <c r="H671" s="163"/>
      <c r="I671" s="115" t="s">
        <v>516</v>
      </c>
      <c r="J671" s="115" t="str">
        <f>VLOOKUP(I671,Presupuesto!$B$11:$C$565,2,0)</f>
        <v>AGUINALDO Y DECIMO CUARTO MES</v>
      </c>
      <c r="K671" s="97" t="str">
        <f t="shared" si="14"/>
        <v>Posgrado</v>
      </c>
      <c r="L671" s="97" t="s">
        <v>395</v>
      </c>
    </row>
    <row r="672" spans="3:12" ht="15.75" thickBot="1" x14ac:dyDescent="0.3">
      <c r="C672" s="171" t="s">
        <v>59</v>
      </c>
      <c r="D672" s="162"/>
      <c r="E672" s="153">
        <v>0</v>
      </c>
      <c r="F672" s="116">
        <f>IF(E670&lt;6,"",((E670-6)/12)*(G670/E670))</f>
        <v>0</v>
      </c>
      <c r="G672" s="96">
        <f>F672</f>
        <v>0</v>
      </c>
      <c r="H672" s="163"/>
      <c r="I672" s="100" t="s">
        <v>519</v>
      </c>
      <c r="J672" s="100" t="str">
        <f>VLOOKUP(I672,Presupuesto!$B$11:$C$565,2,0)</f>
        <v>DECIMOCUARTO MES</v>
      </c>
      <c r="K672" s="97" t="str">
        <f t="shared" si="14"/>
        <v>Posgrado</v>
      </c>
      <c r="L672" s="97" t="s">
        <v>395</v>
      </c>
    </row>
    <row r="673" spans="3:12" ht="15.75" thickBot="1" x14ac:dyDescent="0.3">
      <c r="C673" s="136" t="s">
        <v>488</v>
      </c>
      <c r="D673" s="198"/>
      <c r="E673" s="151">
        <v>12</v>
      </c>
      <c r="F673" s="298">
        <f>HLOOKUP($C673,$BZ$2:$CM$3,2,0)</f>
        <v>18859.39</v>
      </c>
      <c r="G673" s="112">
        <f>D673*E673*F673</f>
        <v>0</v>
      </c>
      <c r="H673" s="165"/>
      <c r="I673" s="113" t="s">
        <v>496</v>
      </c>
      <c r="J673" s="113" t="str">
        <f>VLOOKUP(I673,Presupuesto!$B$11:$C$565,2,0)</f>
        <v>SUELDOS Y SALARIOS PERMANENTES</v>
      </c>
      <c r="K673" s="97" t="str">
        <f t="shared" si="14"/>
        <v>Posgrado</v>
      </c>
      <c r="L673" s="97" t="s">
        <v>395</v>
      </c>
    </row>
    <row r="674" spans="3:12" x14ac:dyDescent="0.25">
      <c r="C674" s="170" t="s">
        <v>58</v>
      </c>
      <c r="D674" s="162"/>
      <c r="E674" s="153">
        <v>0</v>
      </c>
      <c r="F674" s="99">
        <f>IF(E673=0,"",(G673/E673)/12*E673)</f>
        <v>0</v>
      </c>
      <c r="G674" s="96">
        <f>F674</f>
        <v>0</v>
      </c>
      <c r="H674" s="163"/>
      <c r="I674" s="115" t="s">
        <v>516</v>
      </c>
      <c r="J674" s="115" t="str">
        <f>VLOOKUP(I674,Presupuesto!$B$11:$C$565,2,0)</f>
        <v>AGUINALDO Y DECIMO CUARTO MES</v>
      </c>
      <c r="K674" s="97" t="str">
        <f t="shared" si="14"/>
        <v>Posgrado</v>
      </c>
      <c r="L674" s="97" t="s">
        <v>395</v>
      </c>
    </row>
    <row r="675" spans="3:12" ht="15.75" thickBot="1" x14ac:dyDescent="0.3">
      <c r="C675" s="171" t="s">
        <v>59</v>
      </c>
      <c r="D675" s="162"/>
      <c r="E675" s="153">
        <v>0</v>
      </c>
      <c r="F675" s="116">
        <f>IF(E673&lt;6,"",((E673-6)/12)*(G673/E673))</f>
        <v>0</v>
      </c>
      <c r="G675" s="96">
        <f>F675</f>
        <v>0</v>
      </c>
      <c r="H675" s="163"/>
      <c r="I675" s="100" t="s">
        <v>519</v>
      </c>
      <c r="J675" s="100" t="str">
        <f>VLOOKUP(I675,Presupuesto!$B$11:$C$565,2,0)</f>
        <v>DECIMOCUARTO MES</v>
      </c>
      <c r="K675" s="97" t="str">
        <f t="shared" si="14"/>
        <v>Posgrado</v>
      </c>
      <c r="L675" s="97" t="s">
        <v>395</v>
      </c>
    </row>
    <row r="676" spans="3:12" ht="15.75" thickBot="1" x14ac:dyDescent="0.3">
      <c r="C676" s="136" t="s">
        <v>489</v>
      </c>
      <c r="D676" s="198"/>
      <c r="E676" s="151">
        <v>12</v>
      </c>
      <c r="F676" s="298">
        <f>HLOOKUP($C676,$BZ$2:$CM$3,2,0)</f>
        <v>17866.8</v>
      </c>
      <c r="G676" s="112">
        <f>D676*E676*F676</f>
        <v>0</v>
      </c>
      <c r="H676" s="165"/>
      <c r="I676" s="113" t="s">
        <v>496</v>
      </c>
      <c r="J676" s="113" t="str">
        <f>VLOOKUP(I676,Presupuesto!$B$11:$C$565,2,0)</f>
        <v>SUELDOS Y SALARIOS PERMANENTES</v>
      </c>
      <c r="K676" s="97" t="str">
        <f t="shared" si="14"/>
        <v>Posgrado</v>
      </c>
      <c r="L676" s="97" t="s">
        <v>395</v>
      </c>
    </row>
    <row r="677" spans="3:12" x14ac:dyDescent="0.25">
      <c r="C677" s="170" t="s">
        <v>58</v>
      </c>
      <c r="D677" s="162"/>
      <c r="E677" s="153">
        <v>0</v>
      </c>
      <c r="F677" s="99">
        <f>IF(E676=0,"",(G676/E676)/12*E676)</f>
        <v>0</v>
      </c>
      <c r="G677" s="96">
        <f>F677</f>
        <v>0</v>
      </c>
      <c r="H677" s="163"/>
      <c r="I677" s="115" t="s">
        <v>516</v>
      </c>
      <c r="J677" s="115" t="str">
        <f>VLOOKUP(I677,Presupuesto!$B$11:$C$565,2,0)</f>
        <v>AGUINALDO Y DECIMO CUARTO MES</v>
      </c>
      <c r="K677" s="97" t="str">
        <f t="shared" si="14"/>
        <v>Posgrado</v>
      </c>
      <c r="L677" s="97" t="s">
        <v>395</v>
      </c>
    </row>
    <row r="678" spans="3:12" ht="15.75" thickBot="1" x14ac:dyDescent="0.3">
      <c r="C678" s="171" t="s">
        <v>59</v>
      </c>
      <c r="D678" s="162"/>
      <c r="E678" s="153">
        <v>0</v>
      </c>
      <c r="F678" s="116">
        <f>IF(E676&lt;6,"",((E676-6)/12)*(G676/E676))</f>
        <v>0</v>
      </c>
      <c r="G678" s="96">
        <f>F678</f>
        <v>0</v>
      </c>
      <c r="H678" s="163"/>
      <c r="I678" s="100" t="s">
        <v>519</v>
      </c>
      <c r="J678" s="100" t="str">
        <f>VLOOKUP(I678,Presupuesto!$B$11:$C$565,2,0)</f>
        <v>DECIMOCUARTO MES</v>
      </c>
      <c r="K678" s="97" t="str">
        <f t="shared" si="14"/>
        <v>Posgrado</v>
      </c>
      <c r="L678" s="97" t="s">
        <v>395</v>
      </c>
    </row>
    <row r="679" spans="3:12" ht="15.75" thickBot="1" x14ac:dyDescent="0.3">
      <c r="C679" s="136" t="s">
        <v>490</v>
      </c>
      <c r="D679" s="198"/>
      <c r="E679" s="151">
        <v>12</v>
      </c>
      <c r="F679" s="298">
        <f>HLOOKUP($C679,$BZ$2:$CM$3,2,0)</f>
        <v>13896.4</v>
      </c>
      <c r="G679" s="112">
        <f>D679*E679*F679</f>
        <v>0</v>
      </c>
      <c r="H679" s="165"/>
      <c r="I679" s="113" t="s">
        <v>496</v>
      </c>
      <c r="J679" s="113" t="str">
        <f>VLOOKUP(I679,Presupuesto!$B$11:$C$565,2,0)</f>
        <v>SUELDOS Y SALARIOS PERMANENTES</v>
      </c>
      <c r="K679" s="97" t="str">
        <f t="shared" si="14"/>
        <v>Posgrado</v>
      </c>
      <c r="L679" s="97" t="s">
        <v>395</v>
      </c>
    </row>
    <row r="680" spans="3:12" x14ac:dyDescent="0.25">
      <c r="C680" s="170" t="s">
        <v>58</v>
      </c>
      <c r="D680" s="162"/>
      <c r="E680" s="153">
        <v>0</v>
      </c>
      <c r="F680" s="99">
        <f>IF(E679=0,"",(G679/E679)/12*E679)</f>
        <v>0</v>
      </c>
      <c r="G680" s="96">
        <f>F680</f>
        <v>0</v>
      </c>
      <c r="H680" s="163"/>
      <c r="I680" s="115" t="s">
        <v>516</v>
      </c>
      <c r="J680" s="115" t="str">
        <f>VLOOKUP(I680,Presupuesto!$B$11:$C$565,2,0)</f>
        <v>AGUINALDO Y DECIMO CUARTO MES</v>
      </c>
      <c r="K680" s="97" t="str">
        <f t="shared" si="14"/>
        <v>Posgrado</v>
      </c>
      <c r="L680" s="97" t="s">
        <v>395</v>
      </c>
    </row>
    <row r="681" spans="3:12" ht="15.75" thickBot="1" x14ac:dyDescent="0.3">
      <c r="C681" s="171" t="s">
        <v>59</v>
      </c>
      <c r="D681" s="162"/>
      <c r="E681" s="153">
        <v>0</v>
      </c>
      <c r="F681" s="116">
        <f>IF(E679&lt;6,"",((E679-6)/12)*(G679/E679))</f>
        <v>0</v>
      </c>
      <c r="G681" s="96">
        <f>F681</f>
        <v>0</v>
      </c>
      <c r="H681" s="163"/>
      <c r="I681" s="100" t="s">
        <v>519</v>
      </c>
      <c r="J681" s="100" t="str">
        <f>VLOOKUP(I681,Presupuesto!$B$11:$C$565,2,0)</f>
        <v>DECIMOCUARTO MES</v>
      </c>
      <c r="K681" s="97" t="str">
        <f t="shared" si="14"/>
        <v>Posgrado</v>
      </c>
      <c r="L681" s="97" t="s">
        <v>395</v>
      </c>
    </row>
    <row r="682" spans="3:12" ht="15.75" thickBot="1" x14ac:dyDescent="0.3">
      <c r="C682" s="136" t="s">
        <v>491</v>
      </c>
      <c r="D682" s="198"/>
      <c r="E682" s="151">
        <v>12</v>
      </c>
      <c r="F682" s="298">
        <f>HLOOKUP($C682,$BZ$2:$CM$3,2,0)</f>
        <v>15004.09</v>
      </c>
      <c r="G682" s="112">
        <f>D682*E682*F682</f>
        <v>0</v>
      </c>
      <c r="H682" s="165"/>
      <c r="I682" s="113" t="s">
        <v>496</v>
      </c>
      <c r="J682" s="113" t="str">
        <f>VLOOKUP(I682,Presupuesto!$B$11:$C$565,2,0)</f>
        <v>SUELDOS Y SALARIOS PERMANENTES</v>
      </c>
      <c r="K682" s="97" t="str">
        <f t="shared" si="14"/>
        <v>Posgrado</v>
      </c>
      <c r="L682" s="97" t="s">
        <v>395</v>
      </c>
    </row>
    <row r="683" spans="3:12" x14ac:dyDescent="0.25">
      <c r="C683" s="170" t="s">
        <v>58</v>
      </c>
      <c r="D683" s="162"/>
      <c r="E683" s="153">
        <v>0</v>
      </c>
      <c r="F683" s="99">
        <f>IF(E682=0,"",(G682/E682)/12*E682)</f>
        <v>0</v>
      </c>
      <c r="G683" s="96">
        <f>F683</f>
        <v>0</v>
      </c>
      <c r="H683" s="163"/>
      <c r="I683" s="115" t="s">
        <v>516</v>
      </c>
      <c r="J683" s="115" t="str">
        <f>VLOOKUP(I683,Presupuesto!$B$11:$C$565,2,0)</f>
        <v>AGUINALDO Y DECIMO CUARTO MES</v>
      </c>
      <c r="K683" s="97" t="str">
        <f t="shared" si="14"/>
        <v>Posgrado</v>
      </c>
      <c r="L683" s="97" t="s">
        <v>395</v>
      </c>
    </row>
    <row r="684" spans="3:12" ht="15.75" thickBot="1" x14ac:dyDescent="0.3">
      <c r="C684" s="171" t="s">
        <v>59</v>
      </c>
      <c r="D684" s="162"/>
      <c r="E684" s="153">
        <v>0</v>
      </c>
      <c r="F684" s="116">
        <f>IF(E682&lt;6,"",((E682-6)/12)*(G682/E682))</f>
        <v>0</v>
      </c>
      <c r="G684" s="96">
        <f>F684</f>
        <v>0</v>
      </c>
      <c r="H684" s="163"/>
      <c r="I684" s="100" t="s">
        <v>519</v>
      </c>
      <c r="J684" s="100" t="str">
        <f>VLOOKUP(I684,Presupuesto!$B$11:$C$565,2,0)</f>
        <v>DECIMOCUARTO MES</v>
      </c>
      <c r="K684" s="97" t="str">
        <f t="shared" si="14"/>
        <v>Posgrado</v>
      </c>
      <c r="L684" s="97" t="s">
        <v>395</v>
      </c>
    </row>
    <row r="685" spans="3:12" ht="15.75" thickBot="1" x14ac:dyDescent="0.3">
      <c r="C685" s="136" t="s">
        <v>492</v>
      </c>
      <c r="D685" s="198"/>
      <c r="E685" s="151">
        <v>12</v>
      </c>
      <c r="F685" s="298">
        <f>HLOOKUP($C685,$BZ$2:$CM$3,2,0)</f>
        <v>13238.9</v>
      </c>
      <c r="G685" s="112">
        <f>D685*E685*F685</f>
        <v>0</v>
      </c>
      <c r="H685" s="165"/>
      <c r="I685" s="113" t="s">
        <v>496</v>
      </c>
      <c r="J685" s="113" t="str">
        <f>VLOOKUP(I685,Presupuesto!$B$11:$C$565,2,0)</f>
        <v>SUELDOS Y SALARIOS PERMANENTES</v>
      </c>
      <c r="K685" s="97" t="str">
        <f t="shared" si="14"/>
        <v>Posgrado</v>
      </c>
      <c r="L685" s="97" t="s">
        <v>395</v>
      </c>
    </row>
    <row r="686" spans="3:12" x14ac:dyDescent="0.25">
      <c r="C686" s="170" t="s">
        <v>58</v>
      </c>
      <c r="D686" s="162"/>
      <c r="E686" s="153">
        <v>0</v>
      </c>
      <c r="F686" s="99">
        <f>IF(E685=0,"",(G685/E685)/12*E685)</f>
        <v>0</v>
      </c>
      <c r="G686" s="96">
        <f>F686</f>
        <v>0</v>
      </c>
      <c r="H686" s="163"/>
      <c r="I686" s="115" t="s">
        <v>516</v>
      </c>
      <c r="J686" s="115" t="str">
        <f>VLOOKUP(I686,Presupuesto!$B$11:$C$565,2,0)</f>
        <v>AGUINALDO Y DECIMO CUARTO MES</v>
      </c>
      <c r="K686" s="97" t="str">
        <f t="shared" si="14"/>
        <v>Posgrado</v>
      </c>
      <c r="L686" s="97" t="s">
        <v>395</v>
      </c>
    </row>
    <row r="687" spans="3:12" ht="15.75" thickBot="1" x14ac:dyDescent="0.3">
      <c r="C687" s="171" t="s">
        <v>59</v>
      </c>
      <c r="D687" s="162"/>
      <c r="E687" s="153">
        <v>0</v>
      </c>
      <c r="F687" s="116">
        <f>IF(E685&lt;6,"",((E685-6)/12)*(G685/E685))</f>
        <v>0</v>
      </c>
      <c r="G687" s="96">
        <f>F687</f>
        <v>0</v>
      </c>
      <c r="H687" s="163"/>
      <c r="I687" s="100" t="s">
        <v>519</v>
      </c>
      <c r="J687" s="100" t="str">
        <f>VLOOKUP(I687,Presupuesto!$B$11:$C$565,2,0)</f>
        <v>DECIMOCUARTO MES</v>
      </c>
      <c r="K687" s="97" t="str">
        <f t="shared" si="14"/>
        <v>Posgrado</v>
      </c>
      <c r="L687" s="97" t="s">
        <v>395</v>
      </c>
    </row>
    <row r="688" spans="3:12" ht="15.75" thickBot="1" x14ac:dyDescent="0.3">
      <c r="C688" s="136" t="s">
        <v>493</v>
      </c>
      <c r="D688" s="198"/>
      <c r="E688" s="151">
        <v>12</v>
      </c>
      <c r="F688" s="298">
        <f>HLOOKUP($C688,$BZ$2:$CM$3,2,0)</f>
        <v>12356.31</v>
      </c>
      <c r="G688" s="112">
        <f>D688*E688*F688</f>
        <v>0</v>
      </c>
      <c r="H688" s="165"/>
      <c r="I688" s="113" t="s">
        <v>496</v>
      </c>
      <c r="J688" s="113" t="str">
        <f>VLOOKUP(I688,Presupuesto!$B$11:$C$565,2,0)</f>
        <v>SUELDOS Y SALARIOS PERMANENTES</v>
      </c>
      <c r="K688" s="97" t="str">
        <f t="shared" ref="K688:K705" si="15">$K$655</f>
        <v>Posgrado</v>
      </c>
      <c r="L688" s="97" t="s">
        <v>395</v>
      </c>
    </row>
    <row r="689" spans="3:12" x14ac:dyDescent="0.25">
      <c r="C689" s="170" t="s">
        <v>58</v>
      </c>
      <c r="D689" s="162"/>
      <c r="E689" s="153">
        <v>0</v>
      </c>
      <c r="F689" s="99">
        <f>IF(E688=0,"",(G688/E688)/12*E688)</f>
        <v>0</v>
      </c>
      <c r="G689" s="96">
        <f>F689</f>
        <v>0</v>
      </c>
      <c r="H689" s="163"/>
      <c r="I689" s="115" t="s">
        <v>516</v>
      </c>
      <c r="J689" s="115" t="str">
        <f>VLOOKUP(I689,Presupuesto!$B$11:$C$565,2,0)</f>
        <v>AGUINALDO Y DECIMO CUARTO MES</v>
      </c>
      <c r="K689" s="97" t="str">
        <f t="shared" si="15"/>
        <v>Posgrado</v>
      </c>
      <c r="L689" s="97" t="s">
        <v>395</v>
      </c>
    </row>
    <row r="690" spans="3:12" ht="15.75" thickBot="1" x14ac:dyDescent="0.3">
      <c r="C690" s="171" t="s">
        <v>59</v>
      </c>
      <c r="D690" s="162"/>
      <c r="E690" s="153">
        <v>0</v>
      </c>
      <c r="F690" s="116">
        <f>IF(E688&lt;6,"",((E688-6)/12)*(G688/E688))</f>
        <v>0</v>
      </c>
      <c r="G690" s="96">
        <f>F690</f>
        <v>0</v>
      </c>
      <c r="H690" s="163"/>
      <c r="I690" s="100" t="s">
        <v>519</v>
      </c>
      <c r="J690" s="100" t="str">
        <f>VLOOKUP(I690,Presupuesto!$B$11:$C$565,2,0)</f>
        <v>DECIMOCUARTO MES</v>
      </c>
      <c r="K690" s="97" t="str">
        <f t="shared" si="15"/>
        <v>Posgrado</v>
      </c>
      <c r="L690" s="97" t="s">
        <v>395</v>
      </c>
    </row>
    <row r="691" spans="3:12" ht="15.75" thickBot="1" x14ac:dyDescent="0.3">
      <c r="C691" s="136" t="s">
        <v>494</v>
      </c>
      <c r="D691" s="198"/>
      <c r="E691" s="151">
        <v>12</v>
      </c>
      <c r="F691" s="298">
        <f>HLOOKUP($C691,$BZ$2:$CM$3,2,0)</f>
        <v>463.22</v>
      </c>
      <c r="G691" s="112">
        <f>D691*E691*F691</f>
        <v>0</v>
      </c>
      <c r="H691" s="165"/>
      <c r="I691" s="113" t="s">
        <v>496</v>
      </c>
      <c r="J691" s="113" t="str">
        <f>VLOOKUP(I691,Presupuesto!$B$11:$C$565,2,0)</f>
        <v>SUELDOS Y SALARIOS PERMANENTES</v>
      </c>
      <c r="K691" s="97" t="str">
        <f t="shared" si="15"/>
        <v>Posgrado</v>
      </c>
      <c r="L691" s="97" t="s">
        <v>395</v>
      </c>
    </row>
    <row r="692" spans="3:12" x14ac:dyDescent="0.25">
      <c r="C692" s="170" t="s">
        <v>58</v>
      </c>
      <c r="D692" s="162"/>
      <c r="E692" s="153">
        <v>0</v>
      </c>
      <c r="F692" s="99">
        <f>IF(E691=0,"",(G691/E691)/12*E691)</f>
        <v>0</v>
      </c>
      <c r="G692" s="96">
        <f>F692</f>
        <v>0</v>
      </c>
      <c r="H692" s="163"/>
      <c r="I692" s="115" t="s">
        <v>516</v>
      </c>
      <c r="J692" s="115" t="str">
        <f>VLOOKUP(I692,Presupuesto!$B$11:$C$565,2,0)</f>
        <v>AGUINALDO Y DECIMO CUARTO MES</v>
      </c>
      <c r="K692" s="97" t="str">
        <f t="shared" si="15"/>
        <v>Posgrado</v>
      </c>
      <c r="L692" s="97" t="s">
        <v>395</v>
      </c>
    </row>
    <row r="693" spans="3:12" ht="15.75" thickBot="1" x14ac:dyDescent="0.3">
      <c r="C693" s="171" t="s">
        <v>59</v>
      </c>
      <c r="D693" s="162"/>
      <c r="E693" s="153">
        <v>0</v>
      </c>
      <c r="F693" s="116">
        <f>IF(E691&lt;6,"",((E691-6)/12)*(G691/E691))</f>
        <v>0</v>
      </c>
      <c r="G693" s="96">
        <f>F693</f>
        <v>0</v>
      </c>
      <c r="H693" s="163"/>
      <c r="I693" s="100" t="s">
        <v>519</v>
      </c>
      <c r="J693" s="100" t="str">
        <f>VLOOKUP(I693,Presupuesto!$B$11:$C$565,2,0)</f>
        <v>DECIMOCUARTO MES</v>
      </c>
      <c r="K693" s="97" t="str">
        <f t="shared" si="15"/>
        <v>Posgrado</v>
      </c>
      <c r="L693" s="97" t="s">
        <v>395</v>
      </c>
    </row>
    <row r="694" spans="3:12" ht="15.75" thickBot="1" x14ac:dyDescent="0.3">
      <c r="C694" s="136" t="s">
        <v>495</v>
      </c>
      <c r="D694" s="198"/>
      <c r="E694" s="151">
        <v>12</v>
      </c>
      <c r="F694" s="298">
        <f>HLOOKUP($C694,$BZ$2:$CM$3,2,0)</f>
        <v>2007.3</v>
      </c>
      <c r="G694" s="112">
        <f>D694*E694*F694</f>
        <v>0</v>
      </c>
      <c r="H694" s="165"/>
      <c r="I694" s="113" t="s">
        <v>496</v>
      </c>
      <c r="J694" s="113" t="str">
        <f>VLOOKUP(I694,Presupuesto!$B$11:$C$565,2,0)</f>
        <v>SUELDOS Y SALARIOS PERMANENTES</v>
      </c>
      <c r="K694" s="97" t="str">
        <f t="shared" si="15"/>
        <v>Posgrado</v>
      </c>
      <c r="L694" s="97" t="s">
        <v>395</v>
      </c>
    </row>
    <row r="695" spans="3:12" x14ac:dyDescent="0.25">
      <c r="C695" s="170" t="s">
        <v>58</v>
      </c>
      <c r="D695" s="162"/>
      <c r="E695" s="153">
        <v>0</v>
      </c>
      <c r="F695" s="99">
        <f>IF(E694=0,"",(G694/E694)/12*E694)</f>
        <v>0</v>
      </c>
      <c r="G695" s="96">
        <f>F695</f>
        <v>0</v>
      </c>
      <c r="H695" s="163"/>
      <c r="I695" s="115" t="s">
        <v>516</v>
      </c>
      <c r="J695" s="115" t="str">
        <f>VLOOKUP(I695,Presupuesto!$B$11:$C$565,2,0)</f>
        <v>AGUINALDO Y DECIMO CUARTO MES</v>
      </c>
      <c r="K695" s="97" t="str">
        <f t="shared" si="15"/>
        <v>Posgrado</v>
      </c>
      <c r="L695" s="97" t="s">
        <v>395</v>
      </c>
    </row>
    <row r="696" spans="3:12" ht="15.75" thickBot="1" x14ac:dyDescent="0.3">
      <c r="C696" s="171" t="s">
        <v>59</v>
      </c>
      <c r="D696" s="162"/>
      <c r="E696" s="153">
        <v>0</v>
      </c>
      <c r="F696" s="116">
        <f>IF(E694&lt;6,"",((E694-6)/12)*(G694/E694))</f>
        <v>0</v>
      </c>
      <c r="G696" s="96">
        <f>F696</f>
        <v>0</v>
      </c>
      <c r="H696" s="163"/>
      <c r="I696" s="100" t="s">
        <v>519</v>
      </c>
      <c r="J696" s="100" t="str">
        <f>VLOOKUP(I696,Presupuesto!$B$11:$C$565,2,0)</f>
        <v>DECIMOCUARTO MES</v>
      </c>
      <c r="K696" s="97" t="str">
        <f t="shared" si="15"/>
        <v>Posgrado</v>
      </c>
      <c r="L696" s="97" t="s">
        <v>395</v>
      </c>
    </row>
    <row r="697" spans="3:12" ht="15.75" thickBot="1" x14ac:dyDescent="0.3">
      <c r="C697" s="139" t="s">
        <v>83</v>
      </c>
      <c r="D697" s="198"/>
      <c r="E697" s="151">
        <v>12</v>
      </c>
      <c r="F697" s="138">
        <v>30000</v>
      </c>
      <c r="G697" s="112">
        <f>D697*E697*F697</f>
        <v>0</v>
      </c>
      <c r="H697" s="165"/>
      <c r="I697" s="113" t="s">
        <v>564</v>
      </c>
      <c r="J697" s="113" t="str">
        <f>VLOOKUP(I697,Presupuesto!$B$11:$C$565,2,0)</f>
        <v>CONTRATOS ESPECIALES</v>
      </c>
      <c r="K697" s="97" t="str">
        <f t="shared" si="15"/>
        <v>Posgrado</v>
      </c>
      <c r="L697" s="97" t="s">
        <v>395</v>
      </c>
    </row>
    <row r="698" spans="3:12" x14ac:dyDescent="0.25">
      <c r="C698" s="170" t="s">
        <v>58</v>
      </c>
      <c r="D698" s="162"/>
      <c r="E698" s="153">
        <v>0</v>
      </c>
      <c r="F698" s="116">
        <f>IF(E697=0,"",(G697/E697)/12*E697)</f>
        <v>0</v>
      </c>
      <c r="G698" s="96">
        <f>F698</f>
        <v>0</v>
      </c>
      <c r="H698" s="163"/>
      <c r="I698" s="100" t="s">
        <v>564</v>
      </c>
      <c r="J698" s="100" t="str">
        <f>VLOOKUP(I698,Presupuesto!$B$11:$C$565,2,0)</f>
        <v>CONTRATOS ESPECIALES</v>
      </c>
      <c r="K698" s="97" t="str">
        <f t="shared" si="15"/>
        <v>Posgrado</v>
      </c>
      <c r="L698" s="97" t="s">
        <v>394</v>
      </c>
    </row>
    <row r="699" spans="3:12" ht="15.75" thickBot="1" x14ac:dyDescent="0.3">
      <c r="C699" s="171" t="s">
        <v>59</v>
      </c>
      <c r="D699" s="162"/>
      <c r="E699" s="153">
        <v>0</v>
      </c>
      <c r="F699" s="99">
        <f>IF(E697&lt;6,"",((E697-6)/12)*(G697/E697))</f>
        <v>0</v>
      </c>
      <c r="G699" s="96">
        <f>F699</f>
        <v>0</v>
      </c>
      <c r="H699" s="163"/>
      <c r="I699" s="100" t="s">
        <v>564</v>
      </c>
      <c r="J699" s="100" t="str">
        <f>VLOOKUP(I699,Presupuesto!$B$11:$C$565,2,0)</f>
        <v>CONTRATOS ESPECIALES</v>
      </c>
      <c r="K699" s="97" t="str">
        <f t="shared" si="15"/>
        <v>Posgrado</v>
      </c>
      <c r="L699" s="97" t="s">
        <v>399</v>
      </c>
    </row>
    <row r="700" spans="3:12" ht="15.75" thickBot="1" x14ac:dyDescent="0.3">
      <c r="C700" s="139" t="s">
        <v>60</v>
      </c>
      <c r="D700" s="198"/>
      <c r="E700" s="151">
        <v>12</v>
      </c>
      <c r="F700" s="117">
        <v>30000</v>
      </c>
      <c r="G700" s="112">
        <f>D700*E700*F700</f>
        <v>0</v>
      </c>
      <c r="H700" s="165"/>
      <c r="I700" s="113" t="s">
        <v>705</v>
      </c>
      <c r="J700" s="113" t="str">
        <f>VLOOKUP(I700,Presupuesto!$B$11:$C$565,2,0)</f>
        <v>OTROS SERVICIOS TECNICOS Y PROFESIONALES</v>
      </c>
      <c r="K700" s="97" t="str">
        <f t="shared" si="15"/>
        <v>Posgrado</v>
      </c>
      <c r="L700" s="97" t="s">
        <v>394</v>
      </c>
    </row>
    <row r="701" spans="3:12" x14ac:dyDescent="0.25">
      <c r="C701" s="170" t="s">
        <v>58</v>
      </c>
      <c r="D701" s="162"/>
      <c r="E701" s="153">
        <v>0</v>
      </c>
      <c r="F701" s="99">
        <v>0</v>
      </c>
      <c r="G701" s="96">
        <f>F701</f>
        <v>0</v>
      </c>
      <c r="H701" s="163"/>
      <c r="I701" s="100" t="s">
        <v>705</v>
      </c>
      <c r="J701" s="100" t="str">
        <f>VLOOKUP(I701,Presupuesto!$B$11:$C$565,2,0)</f>
        <v>OTROS SERVICIOS TECNICOS Y PROFESIONALES</v>
      </c>
      <c r="K701" s="97" t="str">
        <f t="shared" si="15"/>
        <v>Posgrado</v>
      </c>
      <c r="L701" s="97" t="s">
        <v>394</v>
      </c>
    </row>
    <row r="702" spans="3:12" ht="15.75" thickBot="1" x14ac:dyDescent="0.3">
      <c r="C702" s="171" t="s">
        <v>59</v>
      </c>
      <c r="D702" s="162"/>
      <c r="E702" s="153">
        <v>0</v>
      </c>
      <c r="F702" s="99">
        <v>0</v>
      </c>
      <c r="G702" s="96">
        <f>F702</f>
        <v>0</v>
      </c>
      <c r="H702" s="163"/>
      <c r="I702" s="100" t="s">
        <v>705</v>
      </c>
      <c r="J702" s="100" t="str">
        <f>VLOOKUP(I702,Presupuesto!$B$11:$C$565,2,0)</f>
        <v>OTROS SERVICIOS TECNICOS Y PROFESIONALES</v>
      </c>
      <c r="K702" s="97" t="str">
        <f t="shared" si="15"/>
        <v>Posgrado</v>
      </c>
      <c r="L702" s="97" t="s">
        <v>394</v>
      </c>
    </row>
    <row r="703" spans="3:12" ht="15.75" thickBot="1" x14ac:dyDescent="0.3">
      <c r="C703" s="139" t="s">
        <v>61</v>
      </c>
      <c r="D703" s="198"/>
      <c r="E703" s="151">
        <v>12</v>
      </c>
      <c r="F703" s="117">
        <v>30000</v>
      </c>
      <c r="G703" s="112">
        <f>D703*E703*F703</f>
        <v>0</v>
      </c>
      <c r="H703" s="165"/>
      <c r="I703" s="113" t="s">
        <v>496</v>
      </c>
      <c r="J703" s="113" t="str">
        <f>VLOOKUP(I703,Presupuesto!$B$11:$C$565,2,0)</f>
        <v>SUELDOS Y SALARIOS PERMANENTES</v>
      </c>
      <c r="K703" s="97" t="str">
        <f t="shared" si="15"/>
        <v>Posgrado</v>
      </c>
      <c r="L703" s="97" t="s">
        <v>394</v>
      </c>
    </row>
    <row r="704" spans="3:12" x14ac:dyDescent="0.25">
      <c r="C704" s="170" t="s">
        <v>58</v>
      </c>
      <c r="D704" s="168"/>
      <c r="E704" s="130">
        <v>0</v>
      </c>
      <c r="F704" s="118">
        <f>IF(E703=0,"",(G703/E703)/12*E703)</f>
        <v>0</v>
      </c>
      <c r="G704" s="119">
        <f>F704</f>
        <v>0</v>
      </c>
      <c r="H704" s="163"/>
      <c r="I704" s="100" t="s">
        <v>516</v>
      </c>
      <c r="J704" s="100" t="str">
        <f>VLOOKUP(I704,Presupuesto!$B$11:$C$565,2,0)</f>
        <v>AGUINALDO Y DECIMO CUARTO MES</v>
      </c>
      <c r="K704" s="97" t="str">
        <f t="shared" si="15"/>
        <v>Posgrado</v>
      </c>
      <c r="L704" s="97" t="s">
        <v>394</v>
      </c>
    </row>
    <row r="705" spans="3:12" ht="15.75" thickBot="1" x14ac:dyDescent="0.3">
      <c r="C705" s="172" t="s">
        <v>59</v>
      </c>
      <c r="D705" s="161"/>
      <c r="E705" s="131">
        <v>0</v>
      </c>
      <c r="F705" s="104">
        <f>IF(E703&lt;6,"",((E703-6)/12)*(G703/E703))</f>
        <v>0</v>
      </c>
      <c r="G705" s="104">
        <f>F705</f>
        <v>0</v>
      </c>
      <c r="H705" s="161"/>
      <c r="I705" s="105" t="s">
        <v>519</v>
      </c>
      <c r="J705" s="123" t="str">
        <f>VLOOKUP(I705,Presupuesto!$B$11:$C$565,2,0)</f>
        <v>DECIMOCUARTO MES</v>
      </c>
      <c r="K705" s="105" t="str">
        <f t="shared" si="15"/>
        <v>Posgrado</v>
      </c>
      <c r="L705" s="123" t="s">
        <v>394</v>
      </c>
    </row>
    <row r="707" spans="3:12" ht="15.75" thickBot="1" x14ac:dyDescent="0.3"/>
    <row r="708" spans="3:12" ht="15.75" thickBot="1" x14ac:dyDescent="0.3">
      <c r="C708" s="69" t="s">
        <v>43</v>
      </c>
      <c r="D708" s="30">
        <f>SUM(G715:G765)</f>
        <v>0</v>
      </c>
      <c r="E708" s="92"/>
      <c r="F708" s="92"/>
      <c r="G708" s="92"/>
      <c r="H708" s="75"/>
      <c r="I708" s="75"/>
      <c r="J708" s="75"/>
    </row>
    <row r="709" spans="3:12" x14ac:dyDescent="0.25">
      <c r="D709" s="31"/>
      <c r="E709" s="92"/>
      <c r="F709" s="92"/>
      <c r="G709" s="92"/>
      <c r="H709" s="75"/>
      <c r="I709" s="75"/>
      <c r="J709" s="75"/>
    </row>
    <row r="710" spans="3:12" x14ac:dyDescent="0.25">
      <c r="D710" s="31"/>
      <c r="E710" s="92"/>
      <c r="F710" s="92"/>
      <c r="G710" s="92"/>
      <c r="H710" s="75"/>
      <c r="I710" s="75"/>
      <c r="J710" s="75"/>
    </row>
    <row r="711" spans="3:12" ht="15.75" x14ac:dyDescent="0.25">
      <c r="C711" s="201" t="s">
        <v>392</v>
      </c>
      <c r="D711" s="350"/>
      <c r="E711" s="92"/>
      <c r="F711" s="92"/>
      <c r="G711" s="92"/>
      <c r="H711" s="75"/>
      <c r="I711" s="75"/>
      <c r="J711" s="75"/>
    </row>
    <row r="712" spans="3:12" ht="18.75" x14ac:dyDescent="0.25">
      <c r="C712" s="207" t="e">
        <f>IFERROR(VLOOKUP(D711,'1. Desarrollo e Innov. Curricu.'!$E:$F,2,FALSE),IFERROR(VLOOKUP(D711,'2. Investigación Científica'!$E:$F,2,FALSE),IFERROR(VLOOKUP(D711,'3. Vinculación Univ. Sociedad'!$E:$F,2,FALSE),IFERROR(VLOOKUP(D711,'4. Docencia y Profesorado Univ.'!$E:$F,2,FALSE),IFERROR(VLOOKUP(D711,'5. Estudiantes y Graduados'!$E:$F,2,FALSE),IFERROR(VLOOKUP(D711,'11. Gestion Administrativa'!$E:$F,2,FALSE),IFERROR(VLOOKUP(D711,'13. Gestión Académica'!$E:$F,2,FALSE),IFERROR(VLOOKUP(D711,'8. Asegura. de la Calid. y M'!$E:$F,2,FALSE),IFERROR(VLOOKUP(D711,'6. Gestión del Conocimiento'!$E:$F,2,FALSE),IFERROR(VLOOKUP(D711,'15. Gobernabilidad y Proceso...'!$E:$F,2,FALSE),IFERROR(VLOOKUP(D711,'12. Gestión del Talento Humano'!$E:$F,2,FALSE),IFERROR(VLOOKUP(D711,'14. Internacional... de la E.S.'!$E:$F,2,FALSE),IFERROR(VLOOKUP(D711,'10. Posgrado'!$E:$F,2,FALSE),IFERROR(VLOOKUP(D711,'17. Gestión TIC'!$E:$F,2,FALSE),IFERROR(VLOOKUP(D711,'16. Desa. del Sistema Educ.Sup.'!$E:$F,2,FALSE),IFERROR(VLOOKUP(D711,'9. Cultura de Inno. Insti...'!$E:$F,2,FALSE),VLOOKUP(D711,'7. Lo Esencial de la Reforma U.'!$E:$F,2,0)))))))))))))))))</f>
        <v>#N/A</v>
      </c>
      <c r="D712" s="31"/>
      <c r="E712" s="92"/>
      <c r="F712" s="92"/>
      <c r="G712" s="92"/>
      <c r="H712" s="75"/>
      <c r="I712" s="75"/>
      <c r="J712" s="75"/>
      <c r="K712" s="152"/>
    </row>
    <row r="713" spans="3:12" ht="15.75" thickBot="1" x14ac:dyDescent="0.3">
      <c r="C713" s="176"/>
      <c r="D713" s="31"/>
      <c r="E713" s="92"/>
      <c r="F713" s="92"/>
      <c r="G713" s="92"/>
      <c r="H713" s="75"/>
      <c r="I713" s="75"/>
      <c r="J713" s="75"/>
      <c r="K713" s="152"/>
    </row>
    <row r="714" spans="3:12" ht="30.75" thickBot="1" x14ac:dyDescent="0.3">
      <c r="C714" s="133" t="s">
        <v>44</v>
      </c>
      <c r="D714" s="137" t="s">
        <v>55</v>
      </c>
      <c r="E714" s="169" t="s">
        <v>56</v>
      </c>
      <c r="F714" s="137" t="s">
        <v>57</v>
      </c>
      <c r="G714" s="134" t="s">
        <v>27</v>
      </c>
      <c r="H714" s="132" t="s">
        <v>131</v>
      </c>
      <c r="I714" s="135" t="s">
        <v>46</v>
      </c>
      <c r="J714" s="135" t="s">
        <v>132</v>
      </c>
      <c r="K714" s="135" t="s">
        <v>410</v>
      </c>
      <c r="L714" s="135" t="s">
        <v>411</v>
      </c>
    </row>
    <row r="715" spans="3:12" ht="15.75" thickBot="1" x14ac:dyDescent="0.3">
      <c r="C715" s="136" t="s">
        <v>482</v>
      </c>
      <c r="D715" s="198"/>
      <c r="E715" s="151">
        <v>12</v>
      </c>
      <c r="F715" s="298">
        <f>HLOOKUP($C715,$BZ$2:$CM$3,2,0)</f>
        <v>43674.39</v>
      </c>
      <c r="G715" s="112">
        <f>D715*E715*F715</f>
        <v>0</v>
      </c>
      <c r="H715" s="165"/>
      <c r="I715" s="113" t="s">
        <v>496</v>
      </c>
      <c r="J715" s="113" t="str">
        <f>VLOOKUP(I715,Presupuesto!$B$11:$C$565,2,0)</f>
        <v>SUELDOS Y SALARIOS PERMANENTES</v>
      </c>
      <c r="K715" s="215" t="s">
        <v>1454</v>
      </c>
      <c r="L715" s="97" t="s">
        <v>394</v>
      </c>
    </row>
    <row r="716" spans="3:12" x14ac:dyDescent="0.25">
      <c r="C716" s="170" t="s">
        <v>58</v>
      </c>
      <c r="D716" s="162"/>
      <c r="E716" s="153">
        <v>0</v>
      </c>
      <c r="F716" s="99">
        <f>IF(E715=0,"",(G715/E715)/12*E715)</f>
        <v>0</v>
      </c>
      <c r="G716" s="96">
        <f>F716</f>
        <v>0</v>
      </c>
      <c r="H716" s="163"/>
      <c r="I716" s="115" t="s">
        <v>516</v>
      </c>
      <c r="J716" s="115" t="str">
        <f>VLOOKUP(I716,Presupuesto!$B$11:$C$565,2,0)</f>
        <v>AGUINALDO Y DECIMO CUARTO MES</v>
      </c>
      <c r="K716" s="97" t="str">
        <f t="shared" ref="K716:K747" si="16">$K$715</f>
        <v>Posgrado</v>
      </c>
      <c r="L716" s="97" t="s">
        <v>412</v>
      </c>
    </row>
    <row r="717" spans="3:12" ht="15.75" thickBot="1" x14ac:dyDescent="0.3">
      <c r="C717" s="171" t="s">
        <v>59</v>
      </c>
      <c r="D717" s="162"/>
      <c r="E717" s="153">
        <v>0</v>
      </c>
      <c r="F717" s="116">
        <f>IF(E715&lt;6,"",((E715-6)/12)*(G715/E715))</f>
        <v>0</v>
      </c>
      <c r="G717" s="96">
        <f>F717</f>
        <v>0</v>
      </c>
      <c r="H717" s="163"/>
      <c r="I717" s="100" t="s">
        <v>519</v>
      </c>
      <c r="J717" s="100" t="str">
        <f>VLOOKUP(I717,Presupuesto!$B$11:$C$565,2,0)</f>
        <v>DECIMOCUARTO MES</v>
      </c>
      <c r="K717" s="97" t="str">
        <f t="shared" si="16"/>
        <v>Posgrado</v>
      </c>
      <c r="L717" s="97" t="s">
        <v>395</v>
      </c>
    </row>
    <row r="718" spans="3:12" ht="15.75" thickBot="1" x14ac:dyDescent="0.3">
      <c r="C718" s="136" t="s">
        <v>483</v>
      </c>
      <c r="D718" s="198"/>
      <c r="E718" s="151">
        <v>12</v>
      </c>
      <c r="F718" s="298">
        <f>HLOOKUP($C718,$BZ$2:$CM$3,2,0)</f>
        <v>39703.99</v>
      </c>
      <c r="G718" s="112">
        <f>D718*E718*F718</f>
        <v>0</v>
      </c>
      <c r="H718" s="165"/>
      <c r="I718" s="113" t="s">
        <v>496</v>
      </c>
      <c r="J718" s="113" t="str">
        <f>VLOOKUP(I718,Presupuesto!$B$11:$C$565,2,0)</f>
        <v>SUELDOS Y SALARIOS PERMANENTES</v>
      </c>
      <c r="K718" s="97" t="str">
        <f t="shared" si="16"/>
        <v>Posgrado</v>
      </c>
      <c r="L718" s="97" t="s">
        <v>395</v>
      </c>
    </row>
    <row r="719" spans="3:12" x14ac:dyDescent="0.25">
      <c r="C719" s="170" t="s">
        <v>58</v>
      </c>
      <c r="D719" s="162"/>
      <c r="E719" s="153">
        <v>0</v>
      </c>
      <c r="F719" s="99">
        <f>IF(E718=0,"",(G718/E718)/12*E718)</f>
        <v>0</v>
      </c>
      <c r="G719" s="96">
        <f>F719</f>
        <v>0</v>
      </c>
      <c r="H719" s="163"/>
      <c r="I719" s="115" t="s">
        <v>516</v>
      </c>
      <c r="J719" s="115" t="str">
        <f>VLOOKUP(I719,Presupuesto!$B$11:$C$565,2,0)</f>
        <v>AGUINALDO Y DECIMO CUARTO MES</v>
      </c>
      <c r="K719" s="97" t="str">
        <f t="shared" si="16"/>
        <v>Posgrado</v>
      </c>
      <c r="L719" s="97" t="s">
        <v>395</v>
      </c>
    </row>
    <row r="720" spans="3:12" ht="15.75" thickBot="1" x14ac:dyDescent="0.3">
      <c r="C720" s="171" t="s">
        <v>59</v>
      </c>
      <c r="D720" s="162"/>
      <c r="E720" s="153">
        <v>0</v>
      </c>
      <c r="F720" s="116">
        <f>IF(E718&lt;6,"",((E718-6)/12)*(G718/E718))</f>
        <v>0</v>
      </c>
      <c r="G720" s="96">
        <f>F720</f>
        <v>0</v>
      </c>
      <c r="H720" s="163"/>
      <c r="I720" s="100" t="s">
        <v>519</v>
      </c>
      <c r="J720" s="100" t="str">
        <f>VLOOKUP(I720,Presupuesto!$B$11:$C$565,2,0)</f>
        <v>DECIMOCUARTO MES</v>
      </c>
      <c r="K720" s="97" t="str">
        <f t="shared" si="16"/>
        <v>Posgrado</v>
      </c>
      <c r="L720" s="97" t="s">
        <v>395</v>
      </c>
    </row>
    <row r="721" spans="3:12" ht="15.75" thickBot="1" x14ac:dyDescent="0.3">
      <c r="C721" s="136" t="s">
        <v>484</v>
      </c>
      <c r="D721" s="198"/>
      <c r="E721" s="151">
        <v>12</v>
      </c>
      <c r="F721" s="298">
        <f>HLOOKUP($C721,$BZ$2:$CM$3,2,0)</f>
        <v>35733.589999999997</v>
      </c>
      <c r="G721" s="112">
        <f>D721*E721*F721</f>
        <v>0</v>
      </c>
      <c r="H721" s="165"/>
      <c r="I721" s="113" t="s">
        <v>496</v>
      </c>
      <c r="J721" s="113" t="str">
        <f>VLOOKUP(I721,Presupuesto!$B$11:$C$565,2,0)</f>
        <v>SUELDOS Y SALARIOS PERMANENTES</v>
      </c>
      <c r="K721" s="97" t="str">
        <f t="shared" si="16"/>
        <v>Posgrado</v>
      </c>
      <c r="L721" s="97" t="s">
        <v>395</v>
      </c>
    </row>
    <row r="722" spans="3:12" x14ac:dyDescent="0.25">
      <c r="C722" s="170" t="s">
        <v>58</v>
      </c>
      <c r="D722" s="162"/>
      <c r="E722" s="153">
        <v>0</v>
      </c>
      <c r="F722" s="99">
        <f>IF(E721=0,"",(G721/E721)/12*E721)</f>
        <v>0</v>
      </c>
      <c r="G722" s="96">
        <f>F722</f>
        <v>0</v>
      </c>
      <c r="H722" s="163"/>
      <c r="I722" s="115" t="s">
        <v>516</v>
      </c>
      <c r="J722" s="115" t="str">
        <f>VLOOKUP(I722,Presupuesto!$B$11:$C$565,2,0)</f>
        <v>AGUINALDO Y DECIMO CUARTO MES</v>
      </c>
      <c r="K722" s="97" t="str">
        <f t="shared" si="16"/>
        <v>Posgrado</v>
      </c>
      <c r="L722" s="97" t="s">
        <v>395</v>
      </c>
    </row>
    <row r="723" spans="3:12" ht="15.75" thickBot="1" x14ac:dyDescent="0.3">
      <c r="C723" s="171" t="s">
        <v>59</v>
      </c>
      <c r="D723" s="162"/>
      <c r="E723" s="153">
        <v>0</v>
      </c>
      <c r="F723" s="116">
        <f>IF(E721&lt;6,"",((E721-6)/12)*(G721/E721))</f>
        <v>0</v>
      </c>
      <c r="G723" s="96">
        <f>F723</f>
        <v>0</v>
      </c>
      <c r="H723" s="163"/>
      <c r="I723" s="100" t="s">
        <v>519</v>
      </c>
      <c r="J723" s="100" t="str">
        <f>VLOOKUP(I723,Presupuesto!$B$11:$C$565,2,0)</f>
        <v>DECIMOCUARTO MES</v>
      </c>
      <c r="K723" s="97" t="str">
        <f t="shared" si="16"/>
        <v>Posgrado</v>
      </c>
      <c r="L723" s="97" t="s">
        <v>395</v>
      </c>
    </row>
    <row r="724" spans="3:12" ht="15.75" thickBot="1" x14ac:dyDescent="0.3">
      <c r="C724" s="136" t="s">
        <v>485</v>
      </c>
      <c r="D724" s="198"/>
      <c r="E724" s="151">
        <v>12</v>
      </c>
      <c r="F724" s="298">
        <f>HLOOKUP($C724,$BZ$2:$CM$3,2,0)</f>
        <v>31763.19</v>
      </c>
      <c r="G724" s="112">
        <f>D724*E724*F724</f>
        <v>0</v>
      </c>
      <c r="H724" s="165"/>
      <c r="I724" s="113" t="s">
        <v>496</v>
      </c>
      <c r="J724" s="113" t="str">
        <f>VLOOKUP(I724,Presupuesto!$B$11:$C$565,2,0)</f>
        <v>SUELDOS Y SALARIOS PERMANENTES</v>
      </c>
      <c r="K724" s="97" t="str">
        <f t="shared" si="16"/>
        <v>Posgrado</v>
      </c>
      <c r="L724" s="97" t="s">
        <v>395</v>
      </c>
    </row>
    <row r="725" spans="3:12" x14ac:dyDescent="0.25">
      <c r="C725" s="170" t="s">
        <v>58</v>
      </c>
      <c r="D725" s="162"/>
      <c r="E725" s="153">
        <v>0</v>
      </c>
      <c r="F725" s="99">
        <f>IF(E724=0,"",(G724/E724)/12*E724)</f>
        <v>0</v>
      </c>
      <c r="G725" s="96">
        <f>F725</f>
        <v>0</v>
      </c>
      <c r="H725" s="163"/>
      <c r="I725" s="115" t="s">
        <v>516</v>
      </c>
      <c r="J725" s="115" t="str">
        <f>VLOOKUP(I725,Presupuesto!$B$11:$C$565,2,0)</f>
        <v>AGUINALDO Y DECIMO CUARTO MES</v>
      </c>
      <c r="K725" s="97" t="str">
        <f t="shared" si="16"/>
        <v>Posgrado</v>
      </c>
      <c r="L725" s="97" t="s">
        <v>395</v>
      </c>
    </row>
    <row r="726" spans="3:12" ht="15.75" thickBot="1" x14ac:dyDescent="0.3">
      <c r="C726" s="171" t="s">
        <v>59</v>
      </c>
      <c r="D726" s="162"/>
      <c r="E726" s="153">
        <v>0</v>
      </c>
      <c r="F726" s="116">
        <f>IF(E724&lt;6,"",((E724-6)/12)*(G724/E724))</f>
        <v>0</v>
      </c>
      <c r="G726" s="96">
        <f>F726</f>
        <v>0</v>
      </c>
      <c r="H726" s="163"/>
      <c r="I726" s="100" t="s">
        <v>519</v>
      </c>
      <c r="J726" s="100" t="str">
        <f>VLOOKUP(I726,Presupuesto!$B$11:$C$565,2,0)</f>
        <v>DECIMOCUARTO MES</v>
      </c>
      <c r="K726" s="97" t="str">
        <f t="shared" si="16"/>
        <v>Posgrado</v>
      </c>
      <c r="L726" s="97" t="s">
        <v>395</v>
      </c>
    </row>
    <row r="727" spans="3:12" ht="15.75" thickBot="1" x14ac:dyDescent="0.3">
      <c r="C727" s="136" t="s">
        <v>486</v>
      </c>
      <c r="D727" s="198"/>
      <c r="E727" s="151">
        <v>12</v>
      </c>
      <c r="F727" s="298">
        <f>HLOOKUP($C727,$BZ$2:$CM$3,2,0)</f>
        <v>29777.99</v>
      </c>
      <c r="G727" s="112">
        <f>D727*E727*F727</f>
        <v>0</v>
      </c>
      <c r="H727" s="165"/>
      <c r="I727" s="113" t="s">
        <v>496</v>
      </c>
      <c r="J727" s="113" t="str">
        <f>VLOOKUP(I727,Presupuesto!$B$11:$C$565,2,0)</f>
        <v>SUELDOS Y SALARIOS PERMANENTES</v>
      </c>
      <c r="K727" s="97" t="str">
        <f t="shared" si="16"/>
        <v>Posgrado</v>
      </c>
      <c r="L727" s="97" t="s">
        <v>395</v>
      </c>
    </row>
    <row r="728" spans="3:12" x14ac:dyDescent="0.25">
      <c r="C728" s="170" t="s">
        <v>58</v>
      </c>
      <c r="D728" s="162"/>
      <c r="E728" s="153">
        <v>0</v>
      </c>
      <c r="F728" s="99">
        <f>IF(E727=0,"",(G727/E727)/12*E727)</f>
        <v>0</v>
      </c>
      <c r="G728" s="96">
        <f>F728</f>
        <v>0</v>
      </c>
      <c r="H728" s="163"/>
      <c r="I728" s="115" t="s">
        <v>516</v>
      </c>
      <c r="J728" s="115" t="str">
        <f>VLOOKUP(I728,Presupuesto!$B$11:$C$565,2,0)</f>
        <v>AGUINALDO Y DECIMO CUARTO MES</v>
      </c>
      <c r="K728" s="97" t="str">
        <f t="shared" si="16"/>
        <v>Posgrado</v>
      </c>
      <c r="L728" s="97" t="s">
        <v>395</v>
      </c>
    </row>
    <row r="729" spans="3:12" ht="15.75" thickBot="1" x14ac:dyDescent="0.3">
      <c r="C729" s="171" t="s">
        <v>59</v>
      </c>
      <c r="D729" s="162"/>
      <c r="E729" s="153">
        <v>0</v>
      </c>
      <c r="F729" s="116">
        <f>IF(E727&lt;6,"",((E727-6)/12)*(G727/E727))</f>
        <v>0</v>
      </c>
      <c r="G729" s="96">
        <f>F729</f>
        <v>0</v>
      </c>
      <c r="H729" s="163"/>
      <c r="I729" s="100" t="s">
        <v>519</v>
      </c>
      <c r="J729" s="100" t="str">
        <f>VLOOKUP(I729,Presupuesto!$B$11:$C$565,2,0)</f>
        <v>DECIMOCUARTO MES</v>
      </c>
      <c r="K729" s="97" t="str">
        <f t="shared" si="16"/>
        <v>Posgrado</v>
      </c>
      <c r="L729" s="97" t="s">
        <v>395</v>
      </c>
    </row>
    <row r="730" spans="3:12" ht="15.75" thickBot="1" x14ac:dyDescent="0.3">
      <c r="C730" s="136" t="s">
        <v>487</v>
      </c>
      <c r="D730" s="198"/>
      <c r="E730" s="151">
        <v>12</v>
      </c>
      <c r="F730" s="298">
        <f>HLOOKUP($C730,$BZ$2:$CM$3,2,0)</f>
        <v>27792.79</v>
      </c>
      <c r="G730" s="112">
        <f>D730*E730*F730</f>
        <v>0</v>
      </c>
      <c r="H730" s="165"/>
      <c r="I730" s="113" t="s">
        <v>496</v>
      </c>
      <c r="J730" s="113" t="str">
        <f>VLOOKUP(I730,Presupuesto!$B$11:$C$565,2,0)</f>
        <v>SUELDOS Y SALARIOS PERMANENTES</v>
      </c>
      <c r="K730" s="97" t="str">
        <f t="shared" si="16"/>
        <v>Posgrado</v>
      </c>
      <c r="L730" s="97" t="s">
        <v>395</v>
      </c>
    </row>
    <row r="731" spans="3:12" x14ac:dyDescent="0.25">
      <c r="C731" s="170" t="s">
        <v>58</v>
      </c>
      <c r="D731" s="162"/>
      <c r="E731" s="153">
        <v>0</v>
      </c>
      <c r="F731" s="99">
        <f>IF(E730=0,"",(G730/E730)/12*E730)</f>
        <v>0</v>
      </c>
      <c r="G731" s="96">
        <f>F731</f>
        <v>0</v>
      </c>
      <c r="H731" s="163"/>
      <c r="I731" s="115" t="s">
        <v>516</v>
      </c>
      <c r="J731" s="115" t="str">
        <f>VLOOKUP(I731,Presupuesto!$B$11:$C$565,2,0)</f>
        <v>AGUINALDO Y DECIMO CUARTO MES</v>
      </c>
      <c r="K731" s="97" t="str">
        <f t="shared" si="16"/>
        <v>Posgrado</v>
      </c>
      <c r="L731" s="97" t="s">
        <v>395</v>
      </c>
    </row>
    <row r="732" spans="3:12" ht="15.75" thickBot="1" x14ac:dyDescent="0.3">
      <c r="C732" s="171" t="s">
        <v>59</v>
      </c>
      <c r="D732" s="162"/>
      <c r="E732" s="153">
        <v>0</v>
      </c>
      <c r="F732" s="116">
        <f>IF(E730&lt;6,"",((E730-6)/12)*(G730/E730))</f>
        <v>0</v>
      </c>
      <c r="G732" s="96">
        <f>F732</f>
        <v>0</v>
      </c>
      <c r="H732" s="163"/>
      <c r="I732" s="100" t="s">
        <v>519</v>
      </c>
      <c r="J732" s="100" t="str">
        <f>VLOOKUP(I732,Presupuesto!$B$11:$C$565,2,0)</f>
        <v>DECIMOCUARTO MES</v>
      </c>
      <c r="K732" s="97" t="str">
        <f t="shared" si="16"/>
        <v>Posgrado</v>
      </c>
      <c r="L732" s="97" t="s">
        <v>395</v>
      </c>
    </row>
    <row r="733" spans="3:12" ht="15.75" thickBot="1" x14ac:dyDescent="0.3">
      <c r="C733" s="136" t="s">
        <v>488</v>
      </c>
      <c r="D733" s="198"/>
      <c r="E733" s="151">
        <v>12</v>
      </c>
      <c r="F733" s="298">
        <f>HLOOKUP($C733,$BZ$2:$CM$3,2,0)</f>
        <v>18859.39</v>
      </c>
      <c r="G733" s="112">
        <f>D733*E733*F733</f>
        <v>0</v>
      </c>
      <c r="H733" s="165"/>
      <c r="I733" s="113" t="s">
        <v>496</v>
      </c>
      <c r="J733" s="113" t="str">
        <f>VLOOKUP(I733,Presupuesto!$B$11:$C$565,2,0)</f>
        <v>SUELDOS Y SALARIOS PERMANENTES</v>
      </c>
      <c r="K733" s="97" t="str">
        <f t="shared" si="16"/>
        <v>Posgrado</v>
      </c>
      <c r="L733" s="97" t="s">
        <v>395</v>
      </c>
    </row>
    <row r="734" spans="3:12" x14ac:dyDescent="0.25">
      <c r="C734" s="170" t="s">
        <v>58</v>
      </c>
      <c r="D734" s="162"/>
      <c r="E734" s="153">
        <v>0</v>
      </c>
      <c r="F734" s="99">
        <f>IF(E733=0,"",(G733/E733)/12*E733)</f>
        <v>0</v>
      </c>
      <c r="G734" s="96">
        <f>F734</f>
        <v>0</v>
      </c>
      <c r="H734" s="163"/>
      <c r="I734" s="115" t="s">
        <v>516</v>
      </c>
      <c r="J734" s="115" t="str">
        <f>VLOOKUP(I734,Presupuesto!$B$11:$C$565,2,0)</f>
        <v>AGUINALDO Y DECIMO CUARTO MES</v>
      </c>
      <c r="K734" s="97" t="str">
        <f t="shared" si="16"/>
        <v>Posgrado</v>
      </c>
      <c r="L734" s="97" t="s">
        <v>395</v>
      </c>
    </row>
    <row r="735" spans="3:12" ht="15.75" thickBot="1" x14ac:dyDescent="0.3">
      <c r="C735" s="171" t="s">
        <v>59</v>
      </c>
      <c r="D735" s="162"/>
      <c r="E735" s="153">
        <v>0</v>
      </c>
      <c r="F735" s="116">
        <f>IF(E733&lt;6,"",((E733-6)/12)*(G733/E733))</f>
        <v>0</v>
      </c>
      <c r="G735" s="96">
        <f>F735</f>
        <v>0</v>
      </c>
      <c r="H735" s="163"/>
      <c r="I735" s="100" t="s">
        <v>519</v>
      </c>
      <c r="J735" s="100" t="str">
        <f>VLOOKUP(I735,Presupuesto!$B$11:$C$565,2,0)</f>
        <v>DECIMOCUARTO MES</v>
      </c>
      <c r="K735" s="97" t="str">
        <f t="shared" si="16"/>
        <v>Posgrado</v>
      </c>
      <c r="L735" s="97" t="s">
        <v>395</v>
      </c>
    </row>
    <row r="736" spans="3:12" ht="15.75" thickBot="1" x14ac:dyDescent="0.3">
      <c r="C736" s="136" t="s">
        <v>489</v>
      </c>
      <c r="D736" s="198"/>
      <c r="E736" s="151">
        <v>12</v>
      </c>
      <c r="F736" s="298">
        <f>HLOOKUP($C736,$BZ$2:$CM$3,2,0)</f>
        <v>17866.8</v>
      </c>
      <c r="G736" s="112">
        <f>D736*E736*F736</f>
        <v>0</v>
      </c>
      <c r="H736" s="165"/>
      <c r="I736" s="113" t="s">
        <v>496</v>
      </c>
      <c r="J736" s="113" t="str">
        <f>VLOOKUP(I736,Presupuesto!$B$11:$C$565,2,0)</f>
        <v>SUELDOS Y SALARIOS PERMANENTES</v>
      </c>
      <c r="K736" s="97" t="str">
        <f t="shared" si="16"/>
        <v>Posgrado</v>
      </c>
      <c r="L736" s="97" t="s">
        <v>395</v>
      </c>
    </row>
    <row r="737" spans="3:12" x14ac:dyDescent="0.25">
      <c r="C737" s="170" t="s">
        <v>58</v>
      </c>
      <c r="D737" s="162"/>
      <c r="E737" s="153">
        <v>0</v>
      </c>
      <c r="F737" s="99">
        <f>IF(E736=0,"",(G736/E736)/12*E736)</f>
        <v>0</v>
      </c>
      <c r="G737" s="96">
        <f>F737</f>
        <v>0</v>
      </c>
      <c r="H737" s="163"/>
      <c r="I737" s="115" t="s">
        <v>516</v>
      </c>
      <c r="J737" s="115" t="str">
        <f>VLOOKUP(I737,Presupuesto!$B$11:$C$565,2,0)</f>
        <v>AGUINALDO Y DECIMO CUARTO MES</v>
      </c>
      <c r="K737" s="97" t="str">
        <f t="shared" si="16"/>
        <v>Posgrado</v>
      </c>
      <c r="L737" s="97" t="s">
        <v>395</v>
      </c>
    </row>
    <row r="738" spans="3:12" ht="15.75" thickBot="1" x14ac:dyDescent="0.3">
      <c r="C738" s="171" t="s">
        <v>59</v>
      </c>
      <c r="D738" s="162"/>
      <c r="E738" s="153">
        <v>0</v>
      </c>
      <c r="F738" s="116">
        <f>IF(E736&lt;6,"",((E736-6)/12)*(G736/E736))</f>
        <v>0</v>
      </c>
      <c r="G738" s="96">
        <f>F738</f>
        <v>0</v>
      </c>
      <c r="H738" s="163"/>
      <c r="I738" s="100" t="s">
        <v>519</v>
      </c>
      <c r="J738" s="100" t="str">
        <f>VLOOKUP(I738,Presupuesto!$B$11:$C$565,2,0)</f>
        <v>DECIMOCUARTO MES</v>
      </c>
      <c r="K738" s="97" t="str">
        <f t="shared" si="16"/>
        <v>Posgrado</v>
      </c>
      <c r="L738" s="97" t="s">
        <v>395</v>
      </c>
    </row>
    <row r="739" spans="3:12" ht="15.75" thickBot="1" x14ac:dyDescent="0.3">
      <c r="C739" s="136" t="s">
        <v>490</v>
      </c>
      <c r="D739" s="198"/>
      <c r="E739" s="151">
        <v>12</v>
      </c>
      <c r="F739" s="298">
        <f>HLOOKUP($C739,$BZ$2:$CM$3,2,0)</f>
        <v>13896.4</v>
      </c>
      <c r="G739" s="112">
        <f>D739*E739*F739</f>
        <v>0</v>
      </c>
      <c r="H739" s="165"/>
      <c r="I739" s="113" t="s">
        <v>496</v>
      </c>
      <c r="J739" s="113" t="str">
        <f>VLOOKUP(I739,Presupuesto!$B$11:$C$565,2,0)</f>
        <v>SUELDOS Y SALARIOS PERMANENTES</v>
      </c>
      <c r="K739" s="97" t="str">
        <f t="shared" si="16"/>
        <v>Posgrado</v>
      </c>
      <c r="L739" s="97" t="s">
        <v>395</v>
      </c>
    </row>
    <row r="740" spans="3:12" x14ac:dyDescent="0.25">
      <c r="C740" s="170" t="s">
        <v>58</v>
      </c>
      <c r="D740" s="162"/>
      <c r="E740" s="153">
        <v>0</v>
      </c>
      <c r="F740" s="99">
        <f>IF(E739=0,"",(G739/E739)/12*E739)</f>
        <v>0</v>
      </c>
      <c r="G740" s="96">
        <f>F740</f>
        <v>0</v>
      </c>
      <c r="H740" s="163"/>
      <c r="I740" s="115" t="s">
        <v>516</v>
      </c>
      <c r="J740" s="115" t="str">
        <f>VLOOKUP(I740,Presupuesto!$B$11:$C$565,2,0)</f>
        <v>AGUINALDO Y DECIMO CUARTO MES</v>
      </c>
      <c r="K740" s="97" t="str">
        <f t="shared" si="16"/>
        <v>Posgrado</v>
      </c>
      <c r="L740" s="97" t="s">
        <v>395</v>
      </c>
    </row>
    <row r="741" spans="3:12" ht="15.75" thickBot="1" x14ac:dyDescent="0.3">
      <c r="C741" s="171" t="s">
        <v>59</v>
      </c>
      <c r="D741" s="162"/>
      <c r="E741" s="153">
        <v>0</v>
      </c>
      <c r="F741" s="116">
        <f>IF(E739&lt;6,"",((E739-6)/12)*(G739/E739))</f>
        <v>0</v>
      </c>
      <c r="G741" s="96">
        <f>F741</f>
        <v>0</v>
      </c>
      <c r="H741" s="163"/>
      <c r="I741" s="100" t="s">
        <v>519</v>
      </c>
      <c r="J741" s="100" t="str">
        <f>VLOOKUP(I741,Presupuesto!$B$11:$C$565,2,0)</f>
        <v>DECIMOCUARTO MES</v>
      </c>
      <c r="K741" s="97" t="str">
        <f t="shared" si="16"/>
        <v>Posgrado</v>
      </c>
      <c r="L741" s="97" t="s">
        <v>395</v>
      </c>
    </row>
    <row r="742" spans="3:12" ht="15.75" thickBot="1" x14ac:dyDescent="0.3">
      <c r="C742" s="136" t="s">
        <v>491</v>
      </c>
      <c r="D742" s="198"/>
      <c r="E742" s="151">
        <v>12</v>
      </c>
      <c r="F742" s="298">
        <f>HLOOKUP($C742,$BZ$2:$CM$3,2,0)</f>
        <v>15004.09</v>
      </c>
      <c r="G742" s="112">
        <f>D742*E742*F742</f>
        <v>0</v>
      </c>
      <c r="H742" s="165"/>
      <c r="I742" s="113" t="s">
        <v>496</v>
      </c>
      <c r="J742" s="113" t="str">
        <f>VLOOKUP(I742,Presupuesto!$B$11:$C$565,2,0)</f>
        <v>SUELDOS Y SALARIOS PERMANENTES</v>
      </c>
      <c r="K742" s="97" t="str">
        <f t="shared" si="16"/>
        <v>Posgrado</v>
      </c>
      <c r="L742" s="97" t="s">
        <v>395</v>
      </c>
    </row>
    <row r="743" spans="3:12" x14ac:dyDescent="0.25">
      <c r="C743" s="170" t="s">
        <v>58</v>
      </c>
      <c r="D743" s="162"/>
      <c r="E743" s="153">
        <v>0</v>
      </c>
      <c r="F743" s="99">
        <f>IF(E742=0,"",(G742/E742)/12*E742)</f>
        <v>0</v>
      </c>
      <c r="G743" s="96">
        <f>F743</f>
        <v>0</v>
      </c>
      <c r="H743" s="163"/>
      <c r="I743" s="115" t="s">
        <v>516</v>
      </c>
      <c r="J743" s="115" t="str">
        <f>VLOOKUP(I743,Presupuesto!$B$11:$C$565,2,0)</f>
        <v>AGUINALDO Y DECIMO CUARTO MES</v>
      </c>
      <c r="K743" s="97" t="str">
        <f t="shared" si="16"/>
        <v>Posgrado</v>
      </c>
      <c r="L743" s="97" t="s">
        <v>395</v>
      </c>
    </row>
    <row r="744" spans="3:12" ht="15.75" thickBot="1" x14ac:dyDescent="0.3">
      <c r="C744" s="171" t="s">
        <v>59</v>
      </c>
      <c r="D744" s="162"/>
      <c r="E744" s="153">
        <v>0</v>
      </c>
      <c r="F744" s="116">
        <f>IF(E742&lt;6,"",((E742-6)/12)*(G742/E742))</f>
        <v>0</v>
      </c>
      <c r="G744" s="96">
        <f>F744</f>
        <v>0</v>
      </c>
      <c r="H744" s="163"/>
      <c r="I744" s="100" t="s">
        <v>519</v>
      </c>
      <c r="J744" s="100" t="str">
        <f>VLOOKUP(I744,Presupuesto!$B$11:$C$565,2,0)</f>
        <v>DECIMOCUARTO MES</v>
      </c>
      <c r="K744" s="97" t="str">
        <f t="shared" si="16"/>
        <v>Posgrado</v>
      </c>
      <c r="L744" s="97" t="s">
        <v>395</v>
      </c>
    </row>
    <row r="745" spans="3:12" ht="15.75" thickBot="1" x14ac:dyDescent="0.3">
      <c r="C745" s="136" t="s">
        <v>492</v>
      </c>
      <c r="D745" s="198"/>
      <c r="E745" s="151">
        <v>12</v>
      </c>
      <c r="F745" s="298">
        <f>HLOOKUP($C745,$BZ$2:$CM$3,2,0)</f>
        <v>13238.9</v>
      </c>
      <c r="G745" s="112">
        <f>D745*E745*F745</f>
        <v>0</v>
      </c>
      <c r="H745" s="165"/>
      <c r="I745" s="113" t="s">
        <v>496</v>
      </c>
      <c r="J745" s="113" t="str">
        <f>VLOOKUP(I745,Presupuesto!$B$11:$C$565,2,0)</f>
        <v>SUELDOS Y SALARIOS PERMANENTES</v>
      </c>
      <c r="K745" s="97" t="str">
        <f t="shared" si="16"/>
        <v>Posgrado</v>
      </c>
      <c r="L745" s="97" t="s">
        <v>395</v>
      </c>
    </row>
    <row r="746" spans="3:12" x14ac:dyDescent="0.25">
      <c r="C746" s="170" t="s">
        <v>58</v>
      </c>
      <c r="D746" s="162"/>
      <c r="E746" s="153">
        <v>0</v>
      </c>
      <c r="F746" s="99">
        <f>IF(E745=0,"",(G745/E745)/12*E745)</f>
        <v>0</v>
      </c>
      <c r="G746" s="96">
        <f>F746</f>
        <v>0</v>
      </c>
      <c r="H746" s="163"/>
      <c r="I746" s="115" t="s">
        <v>516</v>
      </c>
      <c r="J746" s="115" t="str">
        <f>VLOOKUP(I746,Presupuesto!$B$11:$C$565,2,0)</f>
        <v>AGUINALDO Y DECIMO CUARTO MES</v>
      </c>
      <c r="K746" s="97" t="str">
        <f t="shared" si="16"/>
        <v>Posgrado</v>
      </c>
      <c r="L746" s="97" t="s">
        <v>395</v>
      </c>
    </row>
    <row r="747" spans="3:12" ht="15.75" thickBot="1" x14ac:dyDescent="0.3">
      <c r="C747" s="171" t="s">
        <v>59</v>
      </c>
      <c r="D747" s="162"/>
      <c r="E747" s="153">
        <v>0</v>
      </c>
      <c r="F747" s="116">
        <f>IF(E745&lt;6,"",((E745-6)/12)*(G745/E745))</f>
        <v>0</v>
      </c>
      <c r="G747" s="96">
        <f>F747</f>
        <v>0</v>
      </c>
      <c r="H747" s="163"/>
      <c r="I747" s="100" t="s">
        <v>519</v>
      </c>
      <c r="J747" s="100" t="str">
        <f>VLOOKUP(I747,Presupuesto!$B$11:$C$565,2,0)</f>
        <v>DECIMOCUARTO MES</v>
      </c>
      <c r="K747" s="97" t="str">
        <f t="shared" si="16"/>
        <v>Posgrado</v>
      </c>
      <c r="L747" s="97" t="s">
        <v>395</v>
      </c>
    </row>
    <row r="748" spans="3:12" ht="15.75" thickBot="1" x14ac:dyDescent="0.3">
      <c r="C748" s="136" t="s">
        <v>493</v>
      </c>
      <c r="D748" s="198"/>
      <c r="E748" s="151">
        <v>12</v>
      </c>
      <c r="F748" s="298">
        <f>HLOOKUP($C748,$BZ$2:$CM$3,2,0)</f>
        <v>12356.31</v>
      </c>
      <c r="G748" s="112">
        <f>D748*E748*F748</f>
        <v>0</v>
      </c>
      <c r="H748" s="165"/>
      <c r="I748" s="113" t="s">
        <v>496</v>
      </c>
      <c r="J748" s="113" t="str">
        <f>VLOOKUP(I748,Presupuesto!$B$11:$C$565,2,0)</f>
        <v>SUELDOS Y SALARIOS PERMANENTES</v>
      </c>
      <c r="K748" s="97" t="str">
        <f t="shared" ref="K748:K765" si="17">$K$715</f>
        <v>Posgrado</v>
      </c>
      <c r="L748" s="97" t="s">
        <v>395</v>
      </c>
    </row>
    <row r="749" spans="3:12" x14ac:dyDescent="0.25">
      <c r="C749" s="170" t="s">
        <v>58</v>
      </c>
      <c r="D749" s="162"/>
      <c r="E749" s="153">
        <v>0</v>
      </c>
      <c r="F749" s="99">
        <f>IF(E748=0,"",(G748/E748)/12*E748)</f>
        <v>0</v>
      </c>
      <c r="G749" s="96">
        <f>F749</f>
        <v>0</v>
      </c>
      <c r="H749" s="163"/>
      <c r="I749" s="115" t="s">
        <v>516</v>
      </c>
      <c r="J749" s="115" t="str">
        <f>VLOOKUP(I749,Presupuesto!$B$11:$C$565,2,0)</f>
        <v>AGUINALDO Y DECIMO CUARTO MES</v>
      </c>
      <c r="K749" s="97" t="str">
        <f t="shared" si="17"/>
        <v>Posgrado</v>
      </c>
      <c r="L749" s="97" t="s">
        <v>395</v>
      </c>
    </row>
    <row r="750" spans="3:12" ht="15.75" thickBot="1" x14ac:dyDescent="0.3">
      <c r="C750" s="171" t="s">
        <v>59</v>
      </c>
      <c r="D750" s="162"/>
      <c r="E750" s="153">
        <v>0</v>
      </c>
      <c r="F750" s="116">
        <f>IF(E748&lt;6,"",((E748-6)/12)*(G748/E748))</f>
        <v>0</v>
      </c>
      <c r="G750" s="96">
        <f>F750</f>
        <v>0</v>
      </c>
      <c r="H750" s="163"/>
      <c r="I750" s="100" t="s">
        <v>519</v>
      </c>
      <c r="J750" s="100" t="str">
        <f>VLOOKUP(I750,Presupuesto!$B$11:$C$565,2,0)</f>
        <v>DECIMOCUARTO MES</v>
      </c>
      <c r="K750" s="97" t="str">
        <f t="shared" si="17"/>
        <v>Posgrado</v>
      </c>
      <c r="L750" s="97" t="s">
        <v>395</v>
      </c>
    </row>
    <row r="751" spans="3:12" ht="15.75" thickBot="1" x14ac:dyDescent="0.3">
      <c r="C751" s="136" t="s">
        <v>494</v>
      </c>
      <c r="D751" s="198"/>
      <c r="E751" s="151">
        <v>12</v>
      </c>
      <c r="F751" s="298">
        <f>HLOOKUP($C751,$BZ$2:$CM$3,2,0)</f>
        <v>463.22</v>
      </c>
      <c r="G751" s="112">
        <f>D751*E751*F751</f>
        <v>0</v>
      </c>
      <c r="H751" s="165"/>
      <c r="I751" s="113" t="s">
        <v>496</v>
      </c>
      <c r="J751" s="113" t="str">
        <f>VLOOKUP(I751,Presupuesto!$B$11:$C$565,2,0)</f>
        <v>SUELDOS Y SALARIOS PERMANENTES</v>
      </c>
      <c r="K751" s="97" t="str">
        <f t="shared" si="17"/>
        <v>Posgrado</v>
      </c>
      <c r="L751" s="97" t="s">
        <v>395</v>
      </c>
    </row>
    <row r="752" spans="3:12" x14ac:dyDescent="0.25">
      <c r="C752" s="170" t="s">
        <v>58</v>
      </c>
      <c r="D752" s="162"/>
      <c r="E752" s="153">
        <v>0</v>
      </c>
      <c r="F752" s="99">
        <f>IF(E751=0,"",(G751/E751)/12*E751)</f>
        <v>0</v>
      </c>
      <c r="G752" s="96">
        <f>F752</f>
        <v>0</v>
      </c>
      <c r="H752" s="163"/>
      <c r="I752" s="115" t="s">
        <v>516</v>
      </c>
      <c r="J752" s="115" t="str">
        <f>VLOOKUP(I752,Presupuesto!$B$11:$C$565,2,0)</f>
        <v>AGUINALDO Y DECIMO CUARTO MES</v>
      </c>
      <c r="K752" s="97" t="str">
        <f t="shared" si="17"/>
        <v>Posgrado</v>
      </c>
      <c r="L752" s="97" t="s">
        <v>395</v>
      </c>
    </row>
    <row r="753" spans="3:12" ht="15.75" thickBot="1" x14ac:dyDescent="0.3">
      <c r="C753" s="171" t="s">
        <v>59</v>
      </c>
      <c r="D753" s="162"/>
      <c r="E753" s="153">
        <v>0</v>
      </c>
      <c r="F753" s="116">
        <f>IF(E751&lt;6,"",((E751-6)/12)*(G751/E751))</f>
        <v>0</v>
      </c>
      <c r="G753" s="96">
        <f>F753</f>
        <v>0</v>
      </c>
      <c r="H753" s="163"/>
      <c r="I753" s="100" t="s">
        <v>519</v>
      </c>
      <c r="J753" s="100" t="str">
        <f>VLOOKUP(I753,Presupuesto!$B$11:$C$565,2,0)</f>
        <v>DECIMOCUARTO MES</v>
      </c>
      <c r="K753" s="97" t="str">
        <f t="shared" si="17"/>
        <v>Posgrado</v>
      </c>
      <c r="L753" s="97" t="s">
        <v>395</v>
      </c>
    </row>
    <row r="754" spans="3:12" ht="15.75" thickBot="1" x14ac:dyDescent="0.3">
      <c r="C754" s="136" t="s">
        <v>495</v>
      </c>
      <c r="D754" s="198"/>
      <c r="E754" s="151">
        <v>12</v>
      </c>
      <c r="F754" s="298">
        <f>HLOOKUP($C754,$BZ$2:$CM$3,2,0)</f>
        <v>2007.3</v>
      </c>
      <c r="G754" s="112">
        <f>D754*E754*F754</f>
        <v>0</v>
      </c>
      <c r="H754" s="165"/>
      <c r="I754" s="113" t="s">
        <v>496</v>
      </c>
      <c r="J754" s="113" t="str">
        <f>VLOOKUP(I754,Presupuesto!$B$11:$C$565,2,0)</f>
        <v>SUELDOS Y SALARIOS PERMANENTES</v>
      </c>
      <c r="K754" s="97" t="str">
        <f t="shared" si="17"/>
        <v>Posgrado</v>
      </c>
      <c r="L754" s="97" t="s">
        <v>395</v>
      </c>
    </row>
    <row r="755" spans="3:12" x14ac:dyDescent="0.25">
      <c r="C755" s="170" t="s">
        <v>58</v>
      </c>
      <c r="D755" s="162"/>
      <c r="E755" s="153">
        <v>0</v>
      </c>
      <c r="F755" s="99">
        <f>IF(E754=0,"",(G754/E754)/12*E754)</f>
        <v>0</v>
      </c>
      <c r="G755" s="96">
        <f>F755</f>
        <v>0</v>
      </c>
      <c r="H755" s="163"/>
      <c r="I755" s="115" t="s">
        <v>516</v>
      </c>
      <c r="J755" s="115" t="str">
        <f>VLOOKUP(I755,Presupuesto!$B$11:$C$565,2,0)</f>
        <v>AGUINALDO Y DECIMO CUARTO MES</v>
      </c>
      <c r="K755" s="97" t="str">
        <f t="shared" si="17"/>
        <v>Posgrado</v>
      </c>
      <c r="L755" s="97" t="s">
        <v>395</v>
      </c>
    </row>
    <row r="756" spans="3:12" ht="15.75" thickBot="1" x14ac:dyDescent="0.3">
      <c r="C756" s="171" t="s">
        <v>59</v>
      </c>
      <c r="D756" s="162"/>
      <c r="E756" s="153">
        <v>0</v>
      </c>
      <c r="F756" s="116">
        <f>IF(E754&lt;6,"",((E754-6)/12)*(G754/E754))</f>
        <v>0</v>
      </c>
      <c r="G756" s="96">
        <f>F756</f>
        <v>0</v>
      </c>
      <c r="H756" s="163"/>
      <c r="I756" s="100" t="s">
        <v>519</v>
      </c>
      <c r="J756" s="100" t="str">
        <f>VLOOKUP(I756,Presupuesto!$B$11:$C$565,2,0)</f>
        <v>DECIMOCUARTO MES</v>
      </c>
      <c r="K756" s="97" t="str">
        <f t="shared" si="17"/>
        <v>Posgrado</v>
      </c>
      <c r="L756" s="97" t="s">
        <v>395</v>
      </c>
    </row>
    <row r="757" spans="3:12" ht="15.75" thickBot="1" x14ac:dyDescent="0.3">
      <c r="C757" s="139" t="s">
        <v>83</v>
      </c>
      <c r="D757" s="198"/>
      <c r="E757" s="151">
        <v>12</v>
      </c>
      <c r="F757" s="138">
        <v>30000</v>
      </c>
      <c r="G757" s="112">
        <f>D757*E757*F757</f>
        <v>0</v>
      </c>
      <c r="H757" s="165"/>
      <c r="I757" s="113" t="s">
        <v>564</v>
      </c>
      <c r="J757" s="113" t="str">
        <f>VLOOKUP(I757,Presupuesto!$B$11:$C$565,2,0)</f>
        <v>CONTRATOS ESPECIALES</v>
      </c>
      <c r="K757" s="97" t="str">
        <f t="shared" si="17"/>
        <v>Posgrado</v>
      </c>
      <c r="L757" s="97" t="s">
        <v>395</v>
      </c>
    </row>
    <row r="758" spans="3:12" x14ac:dyDescent="0.25">
      <c r="C758" s="170" t="s">
        <v>58</v>
      </c>
      <c r="D758" s="162"/>
      <c r="E758" s="153">
        <v>0</v>
      </c>
      <c r="F758" s="116">
        <f>IF(E757=0,"",(G757/E757)/12*E757)</f>
        <v>0</v>
      </c>
      <c r="G758" s="96">
        <f>F758</f>
        <v>0</v>
      </c>
      <c r="H758" s="163"/>
      <c r="I758" s="100" t="s">
        <v>564</v>
      </c>
      <c r="J758" s="100" t="str">
        <f>VLOOKUP(I758,Presupuesto!$B$11:$C$565,2,0)</f>
        <v>CONTRATOS ESPECIALES</v>
      </c>
      <c r="K758" s="97" t="str">
        <f t="shared" si="17"/>
        <v>Posgrado</v>
      </c>
      <c r="L758" s="97" t="s">
        <v>394</v>
      </c>
    </row>
    <row r="759" spans="3:12" ht="15.75" thickBot="1" x14ac:dyDescent="0.3">
      <c r="C759" s="171" t="s">
        <v>59</v>
      </c>
      <c r="D759" s="162"/>
      <c r="E759" s="153">
        <v>0</v>
      </c>
      <c r="F759" s="99">
        <f>IF(E757&lt;6,"",((E757-6)/12)*(G757/E757))</f>
        <v>0</v>
      </c>
      <c r="G759" s="96">
        <f>F759</f>
        <v>0</v>
      </c>
      <c r="H759" s="163"/>
      <c r="I759" s="100" t="s">
        <v>564</v>
      </c>
      <c r="J759" s="100" t="str">
        <f>VLOOKUP(I759,Presupuesto!$B$11:$C$565,2,0)</f>
        <v>CONTRATOS ESPECIALES</v>
      </c>
      <c r="K759" s="97" t="str">
        <f t="shared" si="17"/>
        <v>Posgrado</v>
      </c>
      <c r="L759" s="97" t="s">
        <v>399</v>
      </c>
    </row>
    <row r="760" spans="3:12" ht="15.75" thickBot="1" x14ac:dyDescent="0.3">
      <c r="C760" s="139" t="s">
        <v>60</v>
      </c>
      <c r="D760" s="198"/>
      <c r="E760" s="151">
        <v>12</v>
      </c>
      <c r="F760" s="117">
        <v>30000</v>
      </c>
      <c r="G760" s="112">
        <f>D760*E760*F760</f>
        <v>0</v>
      </c>
      <c r="H760" s="165"/>
      <c r="I760" s="113" t="s">
        <v>705</v>
      </c>
      <c r="J760" s="113" t="str">
        <f>VLOOKUP(I760,Presupuesto!$B$11:$C$565,2,0)</f>
        <v>OTROS SERVICIOS TECNICOS Y PROFESIONALES</v>
      </c>
      <c r="K760" s="97" t="str">
        <f t="shared" si="17"/>
        <v>Posgrado</v>
      </c>
      <c r="L760" s="97" t="s">
        <v>394</v>
      </c>
    </row>
    <row r="761" spans="3:12" x14ac:dyDescent="0.25">
      <c r="C761" s="170" t="s">
        <v>58</v>
      </c>
      <c r="D761" s="162"/>
      <c r="E761" s="153">
        <v>0</v>
      </c>
      <c r="F761" s="99">
        <v>0</v>
      </c>
      <c r="G761" s="96">
        <f>F761</f>
        <v>0</v>
      </c>
      <c r="H761" s="163"/>
      <c r="I761" s="100" t="s">
        <v>705</v>
      </c>
      <c r="J761" s="100" t="str">
        <f>VLOOKUP(I761,Presupuesto!$B$11:$C$565,2,0)</f>
        <v>OTROS SERVICIOS TECNICOS Y PROFESIONALES</v>
      </c>
      <c r="K761" s="97" t="str">
        <f t="shared" si="17"/>
        <v>Posgrado</v>
      </c>
      <c r="L761" s="97" t="s">
        <v>394</v>
      </c>
    </row>
    <row r="762" spans="3:12" ht="15.75" thickBot="1" x14ac:dyDescent="0.3">
      <c r="C762" s="171" t="s">
        <v>59</v>
      </c>
      <c r="D762" s="162"/>
      <c r="E762" s="153">
        <v>0</v>
      </c>
      <c r="F762" s="99">
        <v>0</v>
      </c>
      <c r="G762" s="96">
        <f>F762</f>
        <v>0</v>
      </c>
      <c r="H762" s="163"/>
      <c r="I762" s="100" t="s">
        <v>705</v>
      </c>
      <c r="J762" s="100" t="str">
        <f>VLOOKUP(I762,Presupuesto!$B$11:$C$565,2,0)</f>
        <v>OTROS SERVICIOS TECNICOS Y PROFESIONALES</v>
      </c>
      <c r="K762" s="97" t="str">
        <f t="shared" si="17"/>
        <v>Posgrado</v>
      </c>
      <c r="L762" s="97" t="s">
        <v>394</v>
      </c>
    </row>
    <row r="763" spans="3:12" ht="15.75" thickBot="1" x14ac:dyDescent="0.3">
      <c r="C763" s="139" t="s">
        <v>61</v>
      </c>
      <c r="D763" s="198"/>
      <c r="E763" s="151">
        <v>12</v>
      </c>
      <c r="F763" s="117">
        <v>30000</v>
      </c>
      <c r="G763" s="112">
        <f>D763*E763*F763</f>
        <v>0</v>
      </c>
      <c r="H763" s="165"/>
      <c r="I763" s="113" t="s">
        <v>496</v>
      </c>
      <c r="J763" s="113" t="str">
        <f>VLOOKUP(I763,Presupuesto!$B$11:$C$565,2,0)</f>
        <v>SUELDOS Y SALARIOS PERMANENTES</v>
      </c>
      <c r="K763" s="97" t="str">
        <f t="shared" si="17"/>
        <v>Posgrado</v>
      </c>
      <c r="L763" s="97" t="s">
        <v>394</v>
      </c>
    </row>
    <row r="764" spans="3:12" x14ac:dyDescent="0.25">
      <c r="C764" s="170" t="s">
        <v>58</v>
      </c>
      <c r="D764" s="168"/>
      <c r="E764" s="130">
        <v>0</v>
      </c>
      <c r="F764" s="118">
        <f>IF(E763=0,"",(G763/E763)/12*E763)</f>
        <v>0</v>
      </c>
      <c r="G764" s="119">
        <f>F764</f>
        <v>0</v>
      </c>
      <c r="H764" s="163"/>
      <c r="I764" s="100" t="s">
        <v>516</v>
      </c>
      <c r="J764" s="100" t="str">
        <f>VLOOKUP(I764,Presupuesto!$B$11:$C$565,2,0)</f>
        <v>AGUINALDO Y DECIMO CUARTO MES</v>
      </c>
      <c r="K764" s="97" t="str">
        <f t="shared" si="17"/>
        <v>Posgrado</v>
      </c>
      <c r="L764" s="97" t="s">
        <v>394</v>
      </c>
    </row>
    <row r="765" spans="3:12" ht="15.75" thickBot="1" x14ac:dyDescent="0.3">
      <c r="C765" s="172" t="s">
        <v>59</v>
      </c>
      <c r="D765" s="161"/>
      <c r="E765" s="131">
        <v>0</v>
      </c>
      <c r="F765" s="104">
        <f>IF(E763&lt;6,"",((E763-6)/12)*(G763/E763))</f>
        <v>0</v>
      </c>
      <c r="G765" s="104">
        <f>F765</f>
        <v>0</v>
      </c>
      <c r="H765" s="161"/>
      <c r="I765" s="105" t="s">
        <v>519</v>
      </c>
      <c r="J765" s="123" t="str">
        <f>VLOOKUP(I765,Presupuesto!$B$11:$C$565,2,0)</f>
        <v>DECIMOCUARTO MES</v>
      </c>
      <c r="K765" s="105" t="str">
        <f t="shared" si="17"/>
        <v>Posgrado</v>
      </c>
      <c r="L765" s="123" t="s">
        <v>394</v>
      </c>
    </row>
    <row r="767" spans="3:12" ht="15.75" thickBot="1" x14ac:dyDescent="0.3"/>
    <row r="768" spans="3:12" ht="15.75" thickBot="1" x14ac:dyDescent="0.3">
      <c r="C768" s="69" t="s">
        <v>43</v>
      </c>
      <c r="D768" s="30">
        <f>SUM(G775:G825)</f>
        <v>0</v>
      </c>
      <c r="E768" s="92"/>
      <c r="F768" s="92"/>
      <c r="G768" s="92"/>
      <c r="H768" s="75"/>
      <c r="I768" s="75"/>
      <c r="J768" s="75"/>
    </row>
    <row r="769" spans="3:12" x14ac:dyDescent="0.25">
      <c r="D769" s="31"/>
      <c r="E769" s="92"/>
      <c r="F769" s="92"/>
      <c r="G769" s="92"/>
      <c r="H769" s="75"/>
      <c r="I769" s="75"/>
      <c r="J769" s="75"/>
    </row>
    <row r="770" spans="3:12" x14ac:dyDescent="0.25">
      <c r="D770" s="31"/>
      <c r="E770" s="92"/>
      <c r="F770" s="92"/>
      <c r="G770" s="92"/>
      <c r="H770" s="75"/>
      <c r="I770" s="75"/>
      <c r="J770" s="75"/>
    </row>
    <row r="771" spans="3:12" ht="15.75" x14ac:dyDescent="0.25">
      <c r="C771" s="201" t="s">
        <v>392</v>
      </c>
      <c r="D771" s="350"/>
      <c r="E771" s="92"/>
      <c r="F771" s="92"/>
      <c r="G771" s="92"/>
      <c r="H771" s="75"/>
      <c r="I771" s="75"/>
      <c r="J771" s="75"/>
    </row>
    <row r="772" spans="3:12" ht="18.75" x14ac:dyDescent="0.25">
      <c r="C772" s="207" t="e">
        <f>IFERROR(VLOOKUP(D771,'1. Desarrollo e Innov. Curricu.'!$E:$F,2,FALSE),IFERROR(VLOOKUP(D771,'2. Investigación Científica'!$E:$F,2,FALSE),IFERROR(VLOOKUP(D771,'3. Vinculación Univ. Sociedad'!$E:$F,2,FALSE),IFERROR(VLOOKUP(D771,'4. Docencia y Profesorado Univ.'!$E:$F,2,FALSE),IFERROR(VLOOKUP(D771,'5. Estudiantes y Graduados'!$E:$F,2,FALSE),IFERROR(VLOOKUP(D771,'11. Gestion Administrativa'!$E:$F,2,FALSE),IFERROR(VLOOKUP(D771,'13. Gestión Académica'!$E:$F,2,FALSE),IFERROR(VLOOKUP(D771,'8. Asegura. de la Calid. y M'!$E:$F,2,FALSE),IFERROR(VLOOKUP(D771,'6. Gestión del Conocimiento'!$E:$F,2,FALSE),IFERROR(VLOOKUP(D771,'15. Gobernabilidad y Proceso...'!$E:$F,2,FALSE),IFERROR(VLOOKUP(D771,'12. Gestión del Talento Humano'!$E:$F,2,FALSE),IFERROR(VLOOKUP(D771,'14. Internacional... de la E.S.'!$E:$F,2,FALSE),IFERROR(VLOOKUP(D771,'10. Posgrado'!$E:$F,2,FALSE),IFERROR(VLOOKUP(D771,'17. Gestión TIC'!$E:$F,2,FALSE),IFERROR(VLOOKUP(D771,'16. Desa. del Sistema Educ.Sup.'!$E:$F,2,FALSE),IFERROR(VLOOKUP(D771,'9. Cultura de Inno. Insti...'!$E:$F,2,FALSE),VLOOKUP(D771,'7. Lo Esencial de la Reforma U.'!$E:$F,2,0)))))))))))))))))</f>
        <v>#N/A</v>
      </c>
      <c r="D772" s="31"/>
      <c r="E772" s="92"/>
      <c r="F772" s="92"/>
      <c r="G772" s="92"/>
      <c r="H772" s="75"/>
      <c r="I772" s="75"/>
      <c r="J772" s="75"/>
    </row>
    <row r="773" spans="3:12" ht="15.75" thickBot="1" x14ac:dyDescent="0.3">
      <c r="C773" s="176"/>
      <c r="D773" s="31"/>
      <c r="E773" s="92"/>
      <c r="F773" s="92"/>
      <c r="G773" s="92"/>
      <c r="H773" s="75"/>
      <c r="I773" s="75"/>
      <c r="J773" s="75"/>
      <c r="K773" s="152"/>
    </row>
    <row r="774" spans="3:12" ht="30.75" thickBot="1" x14ac:dyDescent="0.3">
      <c r="C774" s="133" t="s">
        <v>44</v>
      </c>
      <c r="D774" s="137" t="s">
        <v>55</v>
      </c>
      <c r="E774" s="169" t="s">
        <v>56</v>
      </c>
      <c r="F774" s="137" t="s">
        <v>57</v>
      </c>
      <c r="G774" s="134" t="s">
        <v>27</v>
      </c>
      <c r="H774" s="132" t="s">
        <v>131</v>
      </c>
      <c r="I774" s="135" t="s">
        <v>46</v>
      </c>
      <c r="J774" s="135" t="s">
        <v>132</v>
      </c>
      <c r="K774" s="135" t="s">
        <v>410</v>
      </c>
      <c r="L774" s="135" t="s">
        <v>411</v>
      </c>
    </row>
    <row r="775" spans="3:12" ht="15.75" thickBot="1" x14ac:dyDescent="0.3">
      <c r="C775" s="136" t="s">
        <v>482</v>
      </c>
      <c r="D775" s="198"/>
      <c r="E775" s="151">
        <v>12</v>
      </c>
      <c r="F775" s="298">
        <f>HLOOKUP($C775,$BZ$2:$CM$3,2,0)</f>
        <v>43674.39</v>
      </c>
      <c r="G775" s="112">
        <f>D775*E775*F775</f>
        <v>0</v>
      </c>
      <c r="H775" s="165"/>
      <c r="I775" s="113" t="s">
        <v>496</v>
      </c>
      <c r="J775" s="113" t="str">
        <f>VLOOKUP(I775,Presupuesto!$B$11:$C$565,2,0)</f>
        <v>SUELDOS Y SALARIOS PERMANENTES</v>
      </c>
      <c r="K775" s="215" t="s">
        <v>1478</v>
      </c>
      <c r="L775" s="97" t="s">
        <v>394</v>
      </c>
    </row>
    <row r="776" spans="3:12" x14ac:dyDescent="0.25">
      <c r="C776" s="170" t="s">
        <v>58</v>
      </c>
      <c r="D776" s="162"/>
      <c r="E776" s="153">
        <v>0</v>
      </c>
      <c r="F776" s="99">
        <f>IF(E775=0,"",(G775/E775)/12*E775)</f>
        <v>0</v>
      </c>
      <c r="G776" s="96">
        <f>F776</f>
        <v>0</v>
      </c>
      <c r="H776" s="163"/>
      <c r="I776" s="115" t="s">
        <v>516</v>
      </c>
      <c r="J776" s="115" t="str">
        <f>VLOOKUP(I776,Presupuesto!$B$11:$C$565,2,0)</f>
        <v>AGUINALDO Y DECIMO CUARTO MES</v>
      </c>
      <c r="K776" s="97" t="str">
        <f t="shared" ref="K776:K807" si="18">$K$775</f>
        <v>Desarrollo del Sistema de Educación Superior</v>
      </c>
      <c r="L776" s="97" t="s">
        <v>412</v>
      </c>
    </row>
    <row r="777" spans="3:12" ht="15.75" thickBot="1" x14ac:dyDescent="0.3">
      <c r="C777" s="171" t="s">
        <v>59</v>
      </c>
      <c r="D777" s="162"/>
      <c r="E777" s="153">
        <v>0</v>
      </c>
      <c r="F777" s="116">
        <f>IF(E775&lt;6,"",((E775-6)/12)*(G775/E775))</f>
        <v>0</v>
      </c>
      <c r="G777" s="96">
        <f>F777</f>
        <v>0</v>
      </c>
      <c r="H777" s="163"/>
      <c r="I777" s="100" t="s">
        <v>519</v>
      </c>
      <c r="J777" s="100" t="str">
        <f>VLOOKUP(I777,Presupuesto!$B$11:$C$565,2,0)</f>
        <v>DECIMOCUARTO MES</v>
      </c>
      <c r="K777" s="97" t="str">
        <f t="shared" si="18"/>
        <v>Desarrollo del Sistema de Educación Superior</v>
      </c>
      <c r="L777" s="97" t="s">
        <v>395</v>
      </c>
    </row>
    <row r="778" spans="3:12" ht="15.75" thickBot="1" x14ac:dyDescent="0.3">
      <c r="C778" s="136" t="s">
        <v>483</v>
      </c>
      <c r="D778" s="198"/>
      <c r="E778" s="151">
        <v>12</v>
      </c>
      <c r="F778" s="298">
        <f>HLOOKUP($C778,$BZ$2:$CM$3,2,0)</f>
        <v>39703.99</v>
      </c>
      <c r="G778" s="112">
        <f>D778*E778*F778</f>
        <v>0</v>
      </c>
      <c r="H778" s="165"/>
      <c r="I778" s="113" t="s">
        <v>496</v>
      </c>
      <c r="J778" s="113" t="str">
        <f>VLOOKUP(I778,Presupuesto!$B$11:$C$565,2,0)</f>
        <v>SUELDOS Y SALARIOS PERMANENTES</v>
      </c>
      <c r="K778" s="97" t="str">
        <f t="shared" si="18"/>
        <v>Desarrollo del Sistema de Educación Superior</v>
      </c>
      <c r="L778" s="97" t="s">
        <v>395</v>
      </c>
    </row>
    <row r="779" spans="3:12" x14ac:dyDescent="0.25">
      <c r="C779" s="170" t="s">
        <v>58</v>
      </c>
      <c r="D779" s="162"/>
      <c r="E779" s="153">
        <v>0</v>
      </c>
      <c r="F779" s="99">
        <f>IF(E778=0,"",(G778/E778)/12*E778)</f>
        <v>0</v>
      </c>
      <c r="G779" s="96">
        <f>F779</f>
        <v>0</v>
      </c>
      <c r="H779" s="163"/>
      <c r="I779" s="115" t="s">
        <v>516</v>
      </c>
      <c r="J779" s="115" t="str">
        <f>VLOOKUP(I779,Presupuesto!$B$11:$C$565,2,0)</f>
        <v>AGUINALDO Y DECIMO CUARTO MES</v>
      </c>
      <c r="K779" s="97" t="str">
        <f t="shared" si="18"/>
        <v>Desarrollo del Sistema de Educación Superior</v>
      </c>
      <c r="L779" s="97" t="s">
        <v>395</v>
      </c>
    </row>
    <row r="780" spans="3:12" ht="15.75" thickBot="1" x14ac:dyDescent="0.3">
      <c r="C780" s="171" t="s">
        <v>59</v>
      </c>
      <c r="D780" s="162"/>
      <c r="E780" s="153">
        <v>0</v>
      </c>
      <c r="F780" s="116">
        <f>IF(E778&lt;6,"",((E778-6)/12)*(G778/E778))</f>
        <v>0</v>
      </c>
      <c r="G780" s="96">
        <f>F780</f>
        <v>0</v>
      </c>
      <c r="H780" s="163"/>
      <c r="I780" s="100" t="s">
        <v>519</v>
      </c>
      <c r="J780" s="100" t="str">
        <f>VLOOKUP(I780,Presupuesto!$B$11:$C$565,2,0)</f>
        <v>DECIMOCUARTO MES</v>
      </c>
      <c r="K780" s="97" t="str">
        <f t="shared" si="18"/>
        <v>Desarrollo del Sistema de Educación Superior</v>
      </c>
      <c r="L780" s="97" t="s">
        <v>395</v>
      </c>
    </row>
    <row r="781" spans="3:12" ht="15.75" thickBot="1" x14ac:dyDescent="0.3">
      <c r="C781" s="136" t="s">
        <v>484</v>
      </c>
      <c r="D781" s="198"/>
      <c r="E781" s="151">
        <v>12</v>
      </c>
      <c r="F781" s="298">
        <f>HLOOKUP($C781,$BZ$2:$CM$3,2,0)</f>
        <v>35733.589999999997</v>
      </c>
      <c r="G781" s="112">
        <f>D781*E781*F781</f>
        <v>0</v>
      </c>
      <c r="H781" s="165"/>
      <c r="I781" s="113" t="s">
        <v>496</v>
      </c>
      <c r="J781" s="113" t="str">
        <f>VLOOKUP(I781,Presupuesto!$B$11:$C$565,2,0)</f>
        <v>SUELDOS Y SALARIOS PERMANENTES</v>
      </c>
      <c r="K781" s="97" t="str">
        <f t="shared" si="18"/>
        <v>Desarrollo del Sistema de Educación Superior</v>
      </c>
      <c r="L781" s="97" t="s">
        <v>395</v>
      </c>
    </row>
    <row r="782" spans="3:12" x14ac:dyDescent="0.25">
      <c r="C782" s="170" t="s">
        <v>58</v>
      </c>
      <c r="D782" s="162"/>
      <c r="E782" s="153">
        <v>0</v>
      </c>
      <c r="F782" s="99">
        <f>IF(E781=0,"",(G781/E781)/12*E781)</f>
        <v>0</v>
      </c>
      <c r="G782" s="96">
        <f>F782</f>
        <v>0</v>
      </c>
      <c r="H782" s="163"/>
      <c r="I782" s="115" t="s">
        <v>516</v>
      </c>
      <c r="J782" s="115" t="str">
        <f>VLOOKUP(I782,Presupuesto!$B$11:$C$565,2,0)</f>
        <v>AGUINALDO Y DECIMO CUARTO MES</v>
      </c>
      <c r="K782" s="97" t="str">
        <f t="shared" si="18"/>
        <v>Desarrollo del Sistema de Educación Superior</v>
      </c>
      <c r="L782" s="97" t="s">
        <v>395</v>
      </c>
    </row>
    <row r="783" spans="3:12" ht="15.75" thickBot="1" x14ac:dyDescent="0.3">
      <c r="C783" s="171" t="s">
        <v>59</v>
      </c>
      <c r="D783" s="162"/>
      <c r="E783" s="153">
        <v>0</v>
      </c>
      <c r="F783" s="116">
        <f>IF(E781&lt;6,"",((E781-6)/12)*(G781/E781))</f>
        <v>0</v>
      </c>
      <c r="G783" s="96">
        <f>F783</f>
        <v>0</v>
      </c>
      <c r="H783" s="163"/>
      <c r="I783" s="100" t="s">
        <v>519</v>
      </c>
      <c r="J783" s="100" t="str">
        <f>VLOOKUP(I783,Presupuesto!$B$11:$C$565,2,0)</f>
        <v>DECIMOCUARTO MES</v>
      </c>
      <c r="K783" s="97" t="str">
        <f t="shared" si="18"/>
        <v>Desarrollo del Sistema de Educación Superior</v>
      </c>
      <c r="L783" s="97" t="s">
        <v>395</v>
      </c>
    </row>
    <row r="784" spans="3:12" ht="15.75" thickBot="1" x14ac:dyDescent="0.3">
      <c r="C784" s="136" t="s">
        <v>485</v>
      </c>
      <c r="D784" s="198"/>
      <c r="E784" s="151">
        <v>12</v>
      </c>
      <c r="F784" s="298">
        <f>HLOOKUP($C784,$BZ$2:$CM$3,2,0)</f>
        <v>31763.19</v>
      </c>
      <c r="G784" s="112">
        <f>D784*E784*F784</f>
        <v>0</v>
      </c>
      <c r="H784" s="165"/>
      <c r="I784" s="113" t="s">
        <v>496</v>
      </c>
      <c r="J784" s="113" t="str">
        <f>VLOOKUP(I784,Presupuesto!$B$11:$C$565,2,0)</f>
        <v>SUELDOS Y SALARIOS PERMANENTES</v>
      </c>
      <c r="K784" s="97" t="str">
        <f t="shared" si="18"/>
        <v>Desarrollo del Sistema de Educación Superior</v>
      </c>
      <c r="L784" s="97" t="s">
        <v>395</v>
      </c>
    </row>
    <row r="785" spans="3:12" x14ac:dyDescent="0.25">
      <c r="C785" s="170" t="s">
        <v>58</v>
      </c>
      <c r="D785" s="162"/>
      <c r="E785" s="153">
        <v>0</v>
      </c>
      <c r="F785" s="99">
        <f>IF(E784=0,"",(G784/E784)/12*E784)</f>
        <v>0</v>
      </c>
      <c r="G785" s="96">
        <f>F785</f>
        <v>0</v>
      </c>
      <c r="H785" s="163"/>
      <c r="I785" s="115" t="s">
        <v>516</v>
      </c>
      <c r="J785" s="115" t="str">
        <f>VLOOKUP(I785,Presupuesto!$B$11:$C$565,2,0)</f>
        <v>AGUINALDO Y DECIMO CUARTO MES</v>
      </c>
      <c r="K785" s="97" t="str">
        <f t="shared" si="18"/>
        <v>Desarrollo del Sistema de Educación Superior</v>
      </c>
      <c r="L785" s="97" t="s">
        <v>395</v>
      </c>
    </row>
    <row r="786" spans="3:12" ht="15.75" thickBot="1" x14ac:dyDescent="0.3">
      <c r="C786" s="171" t="s">
        <v>59</v>
      </c>
      <c r="D786" s="162"/>
      <c r="E786" s="153">
        <v>0</v>
      </c>
      <c r="F786" s="116">
        <f>IF(E784&lt;6,"",((E784-6)/12)*(G784/E784))</f>
        <v>0</v>
      </c>
      <c r="G786" s="96">
        <f>F786</f>
        <v>0</v>
      </c>
      <c r="H786" s="163"/>
      <c r="I786" s="100" t="s">
        <v>519</v>
      </c>
      <c r="J786" s="100" t="str">
        <f>VLOOKUP(I786,Presupuesto!$B$11:$C$565,2,0)</f>
        <v>DECIMOCUARTO MES</v>
      </c>
      <c r="K786" s="97" t="str">
        <f t="shared" si="18"/>
        <v>Desarrollo del Sistema de Educación Superior</v>
      </c>
      <c r="L786" s="97" t="s">
        <v>395</v>
      </c>
    </row>
    <row r="787" spans="3:12" ht="15.75" thickBot="1" x14ac:dyDescent="0.3">
      <c r="C787" s="136" t="s">
        <v>486</v>
      </c>
      <c r="D787" s="198"/>
      <c r="E787" s="151">
        <v>12</v>
      </c>
      <c r="F787" s="298">
        <f>HLOOKUP($C787,$BZ$2:$CM$3,2,0)</f>
        <v>29777.99</v>
      </c>
      <c r="G787" s="112">
        <f>D787*E787*F787</f>
        <v>0</v>
      </c>
      <c r="H787" s="165"/>
      <c r="I787" s="113" t="s">
        <v>496</v>
      </c>
      <c r="J787" s="113" t="str">
        <f>VLOOKUP(I787,Presupuesto!$B$11:$C$565,2,0)</f>
        <v>SUELDOS Y SALARIOS PERMANENTES</v>
      </c>
      <c r="K787" s="97" t="str">
        <f t="shared" si="18"/>
        <v>Desarrollo del Sistema de Educación Superior</v>
      </c>
      <c r="L787" s="97" t="s">
        <v>395</v>
      </c>
    </row>
    <row r="788" spans="3:12" x14ac:dyDescent="0.25">
      <c r="C788" s="170" t="s">
        <v>58</v>
      </c>
      <c r="D788" s="162"/>
      <c r="E788" s="153">
        <v>0</v>
      </c>
      <c r="F788" s="99">
        <f>IF(E787=0,"",(G787/E787)/12*E787)</f>
        <v>0</v>
      </c>
      <c r="G788" s="96">
        <f>F788</f>
        <v>0</v>
      </c>
      <c r="H788" s="163"/>
      <c r="I788" s="115" t="s">
        <v>516</v>
      </c>
      <c r="J788" s="115" t="str">
        <f>VLOOKUP(I788,Presupuesto!$B$11:$C$565,2,0)</f>
        <v>AGUINALDO Y DECIMO CUARTO MES</v>
      </c>
      <c r="K788" s="97" t="str">
        <f t="shared" si="18"/>
        <v>Desarrollo del Sistema de Educación Superior</v>
      </c>
      <c r="L788" s="97" t="s">
        <v>395</v>
      </c>
    </row>
    <row r="789" spans="3:12" ht="15.75" thickBot="1" x14ac:dyDescent="0.3">
      <c r="C789" s="171" t="s">
        <v>59</v>
      </c>
      <c r="D789" s="162"/>
      <c r="E789" s="153">
        <v>0</v>
      </c>
      <c r="F789" s="116">
        <f>IF(E787&lt;6,"",((E787-6)/12)*(G787/E787))</f>
        <v>0</v>
      </c>
      <c r="G789" s="96">
        <f>F789</f>
        <v>0</v>
      </c>
      <c r="H789" s="163"/>
      <c r="I789" s="100" t="s">
        <v>519</v>
      </c>
      <c r="J789" s="100" t="str">
        <f>VLOOKUP(I789,Presupuesto!$B$11:$C$565,2,0)</f>
        <v>DECIMOCUARTO MES</v>
      </c>
      <c r="K789" s="97" t="str">
        <f t="shared" si="18"/>
        <v>Desarrollo del Sistema de Educación Superior</v>
      </c>
      <c r="L789" s="97" t="s">
        <v>395</v>
      </c>
    </row>
    <row r="790" spans="3:12" ht="15.75" thickBot="1" x14ac:dyDescent="0.3">
      <c r="C790" s="136" t="s">
        <v>487</v>
      </c>
      <c r="D790" s="198"/>
      <c r="E790" s="151">
        <v>12</v>
      </c>
      <c r="F790" s="298">
        <f>HLOOKUP($C790,$BZ$2:$CM$3,2,0)</f>
        <v>27792.79</v>
      </c>
      <c r="G790" s="112">
        <f>D790*E790*F790</f>
        <v>0</v>
      </c>
      <c r="H790" s="165"/>
      <c r="I790" s="113" t="s">
        <v>496</v>
      </c>
      <c r="J790" s="113" t="str">
        <f>VLOOKUP(I790,Presupuesto!$B$11:$C$565,2,0)</f>
        <v>SUELDOS Y SALARIOS PERMANENTES</v>
      </c>
      <c r="K790" s="97" t="str">
        <f t="shared" si="18"/>
        <v>Desarrollo del Sistema de Educación Superior</v>
      </c>
      <c r="L790" s="97" t="s">
        <v>395</v>
      </c>
    </row>
    <row r="791" spans="3:12" x14ac:dyDescent="0.25">
      <c r="C791" s="170" t="s">
        <v>58</v>
      </c>
      <c r="D791" s="162"/>
      <c r="E791" s="153">
        <v>0</v>
      </c>
      <c r="F791" s="99">
        <f>IF(E790=0,"",(G790/E790)/12*E790)</f>
        <v>0</v>
      </c>
      <c r="G791" s="96">
        <f>F791</f>
        <v>0</v>
      </c>
      <c r="H791" s="163"/>
      <c r="I791" s="115" t="s">
        <v>516</v>
      </c>
      <c r="J791" s="115" t="str">
        <f>VLOOKUP(I791,Presupuesto!$B$11:$C$565,2,0)</f>
        <v>AGUINALDO Y DECIMO CUARTO MES</v>
      </c>
      <c r="K791" s="97" t="str">
        <f t="shared" si="18"/>
        <v>Desarrollo del Sistema de Educación Superior</v>
      </c>
      <c r="L791" s="97" t="s">
        <v>395</v>
      </c>
    </row>
    <row r="792" spans="3:12" ht="15.75" thickBot="1" x14ac:dyDescent="0.3">
      <c r="C792" s="171" t="s">
        <v>59</v>
      </c>
      <c r="D792" s="162"/>
      <c r="E792" s="153">
        <v>0</v>
      </c>
      <c r="F792" s="116">
        <f>IF(E790&lt;6,"",((E790-6)/12)*(G790/E790))</f>
        <v>0</v>
      </c>
      <c r="G792" s="96">
        <f>F792</f>
        <v>0</v>
      </c>
      <c r="H792" s="163"/>
      <c r="I792" s="100" t="s">
        <v>519</v>
      </c>
      <c r="J792" s="100" t="str">
        <f>VLOOKUP(I792,Presupuesto!$B$11:$C$565,2,0)</f>
        <v>DECIMOCUARTO MES</v>
      </c>
      <c r="K792" s="97" t="str">
        <f t="shared" si="18"/>
        <v>Desarrollo del Sistema de Educación Superior</v>
      </c>
      <c r="L792" s="97" t="s">
        <v>395</v>
      </c>
    </row>
    <row r="793" spans="3:12" ht="15.75" thickBot="1" x14ac:dyDescent="0.3">
      <c r="C793" s="136" t="s">
        <v>488</v>
      </c>
      <c r="D793" s="198"/>
      <c r="E793" s="151">
        <v>12</v>
      </c>
      <c r="F793" s="298">
        <f>HLOOKUP($C793,$BZ$2:$CM$3,2,0)</f>
        <v>18859.39</v>
      </c>
      <c r="G793" s="112">
        <f>D793*E793*F793</f>
        <v>0</v>
      </c>
      <c r="H793" s="165"/>
      <c r="I793" s="113" t="s">
        <v>496</v>
      </c>
      <c r="J793" s="113" t="str">
        <f>VLOOKUP(I793,Presupuesto!$B$11:$C$565,2,0)</f>
        <v>SUELDOS Y SALARIOS PERMANENTES</v>
      </c>
      <c r="K793" s="97" t="str">
        <f t="shared" si="18"/>
        <v>Desarrollo del Sistema de Educación Superior</v>
      </c>
      <c r="L793" s="97" t="s">
        <v>395</v>
      </c>
    </row>
    <row r="794" spans="3:12" x14ac:dyDescent="0.25">
      <c r="C794" s="170" t="s">
        <v>58</v>
      </c>
      <c r="D794" s="162"/>
      <c r="E794" s="153">
        <v>0</v>
      </c>
      <c r="F794" s="99">
        <f>IF(E793=0,"",(G793/E793)/12*E793)</f>
        <v>0</v>
      </c>
      <c r="G794" s="96">
        <f>F794</f>
        <v>0</v>
      </c>
      <c r="H794" s="163"/>
      <c r="I794" s="115" t="s">
        <v>516</v>
      </c>
      <c r="J794" s="115" t="str">
        <f>VLOOKUP(I794,Presupuesto!$B$11:$C$565,2,0)</f>
        <v>AGUINALDO Y DECIMO CUARTO MES</v>
      </c>
      <c r="K794" s="97" t="str">
        <f t="shared" si="18"/>
        <v>Desarrollo del Sistema de Educación Superior</v>
      </c>
      <c r="L794" s="97" t="s">
        <v>395</v>
      </c>
    </row>
    <row r="795" spans="3:12" ht="15.75" thickBot="1" x14ac:dyDescent="0.3">
      <c r="C795" s="171" t="s">
        <v>59</v>
      </c>
      <c r="D795" s="162"/>
      <c r="E795" s="153">
        <v>0</v>
      </c>
      <c r="F795" s="116">
        <f>IF(E793&lt;6,"",((E793-6)/12)*(G793/E793))</f>
        <v>0</v>
      </c>
      <c r="G795" s="96">
        <f>F795</f>
        <v>0</v>
      </c>
      <c r="H795" s="163"/>
      <c r="I795" s="100" t="s">
        <v>519</v>
      </c>
      <c r="J795" s="100" t="str">
        <f>VLOOKUP(I795,Presupuesto!$B$11:$C$565,2,0)</f>
        <v>DECIMOCUARTO MES</v>
      </c>
      <c r="K795" s="97" t="str">
        <f t="shared" si="18"/>
        <v>Desarrollo del Sistema de Educación Superior</v>
      </c>
      <c r="L795" s="97" t="s">
        <v>395</v>
      </c>
    </row>
    <row r="796" spans="3:12" ht="15.75" thickBot="1" x14ac:dyDescent="0.3">
      <c r="C796" s="136" t="s">
        <v>489</v>
      </c>
      <c r="D796" s="198"/>
      <c r="E796" s="151">
        <v>12</v>
      </c>
      <c r="F796" s="298">
        <f>HLOOKUP($C796,$BZ$2:$CM$3,2,0)</f>
        <v>17866.8</v>
      </c>
      <c r="G796" s="112">
        <f>D796*E796*F796</f>
        <v>0</v>
      </c>
      <c r="H796" s="165"/>
      <c r="I796" s="113" t="s">
        <v>496</v>
      </c>
      <c r="J796" s="113" t="str">
        <f>VLOOKUP(I796,Presupuesto!$B$11:$C$565,2,0)</f>
        <v>SUELDOS Y SALARIOS PERMANENTES</v>
      </c>
      <c r="K796" s="97" t="str">
        <f t="shared" si="18"/>
        <v>Desarrollo del Sistema de Educación Superior</v>
      </c>
      <c r="L796" s="97" t="s">
        <v>395</v>
      </c>
    </row>
    <row r="797" spans="3:12" x14ac:dyDescent="0.25">
      <c r="C797" s="170" t="s">
        <v>58</v>
      </c>
      <c r="D797" s="162"/>
      <c r="E797" s="153">
        <v>0</v>
      </c>
      <c r="F797" s="99">
        <f>IF(E796=0,"",(G796/E796)/12*E796)</f>
        <v>0</v>
      </c>
      <c r="G797" s="96">
        <f>F797</f>
        <v>0</v>
      </c>
      <c r="H797" s="163"/>
      <c r="I797" s="115" t="s">
        <v>516</v>
      </c>
      <c r="J797" s="115" t="str">
        <f>VLOOKUP(I797,Presupuesto!$B$11:$C$565,2,0)</f>
        <v>AGUINALDO Y DECIMO CUARTO MES</v>
      </c>
      <c r="K797" s="97" t="str">
        <f t="shared" si="18"/>
        <v>Desarrollo del Sistema de Educación Superior</v>
      </c>
      <c r="L797" s="97" t="s">
        <v>395</v>
      </c>
    </row>
    <row r="798" spans="3:12" ht="15.75" thickBot="1" x14ac:dyDescent="0.3">
      <c r="C798" s="171" t="s">
        <v>59</v>
      </c>
      <c r="D798" s="162"/>
      <c r="E798" s="153">
        <v>0</v>
      </c>
      <c r="F798" s="116">
        <f>IF(E796&lt;6,"",((E796-6)/12)*(G796/E796))</f>
        <v>0</v>
      </c>
      <c r="G798" s="96">
        <f>F798</f>
        <v>0</v>
      </c>
      <c r="H798" s="163"/>
      <c r="I798" s="100" t="s">
        <v>519</v>
      </c>
      <c r="J798" s="100" t="str">
        <f>VLOOKUP(I798,Presupuesto!$B$11:$C$565,2,0)</f>
        <v>DECIMOCUARTO MES</v>
      </c>
      <c r="K798" s="97" t="str">
        <f t="shared" si="18"/>
        <v>Desarrollo del Sistema de Educación Superior</v>
      </c>
      <c r="L798" s="97" t="s">
        <v>395</v>
      </c>
    </row>
    <row r="799" spans="3:12" ht="15.75" thickBot="1" x14ac:dyDescent="0.3">
      <c r="C799" s="136" t="s">
        <v>490</v>
      </c>
      <c r="D799" s="198"/>
      <c r="E799" s="151">
        <v>12</v>
      </c>
      <c r="F799" s="298">
        <f>HLOOKUP($C799,$BZ$2:$CM$3,2,0)</f>
        <v>13896.4</v>
      </c>
      <c r="G799" s="112">
        <f>D799*E799*F799</f>
        <v>0</v>
      </c>
      <c r="H799" s="165"/>
      <c r="I799" s="113" t="s">
        <v>496</v>
      </c>
      <c r="J799" s="113" t="str">
        <f>VLOOKUP(I799,Presupuesto!$B$11:$C$565,2,0)</f>
        <v>SUELDOS Y SALARIOS PERMANENTES</v>
      </c>
      <c r="K799" s="97" t="str">
        <f t="shared" si="18"/>
        <v>Desarrollo del Sistema de Educación Superior</v>
      </c>
      <c r="L799" s="97" t="s">
        <v>395</v>
      </c>
    </row>
    <row r="800" spans="3:12" x14ac:dyDescent="0.25">
      <c r="C800" s="170" t="s">
        <v>58</v>
      </c>
      <c r="D800" s="162"/>
      <c r="E800" s="153">
        <v>0</v>
      </c>
      <c r="F800" s="99">
        <f>IF(E799=0,"",(G799/E799)/12*E799)</f>
        <v>0</v>
      </c>
      <c r="G800" s="96">
        <f>F800</f>
        <v>0</v>
      </c>
      <c r="H800" s="163"/>
      <c r="I800" s="115" t="s">
        <v>516</v>
      </c>
      <c r="J800" s="115" t="str">
        <f>VLOOKUP(I800,Presupuesto!$B$11:$C$565,2,0)</f>
        <v>AGUINALDO Y DECIMO CUARTO MES</v>
      </c>
      <c r="K800" s="97" t="str">
        <f t="shared" si="18"/>
        <v>Desarrollo del Sistema de Educación Superior</v>
      </c>
      <c r="L800" s="97" t="s">
        <v>395</v>
      </c>
    </row>
    <row r="801" spans="3:12" ht="15.75" thickBot="1" x14ac:dyDescent="0.3">
      <c r="C801" s="171" t="s">
        <v>59</v>
      </c>
      <c r="D801" s="162"/>
      <c r="E801" s="153">
        <v>0</v>
      </c>
      <c r="F801" s="116">
        <f>IF(E799&lt;6,"",((E799-6)/12)*(G799/E799))</f>
        <v>0</v>
      </c>
      <c r="G801" s="96">
        <f>F801</f>
        <v>0</v>
      </c>
      <c r="H801" s="163"/>
      <c r="I801" s="100" t="s">
        <v>519</v>
      </c>
      <c r="J801" s="100" t="str">
        <f>VLOOKUP(I801,Presupuesto!$B$11:$C$565,2,0)</f>
        <v>DECIMOCUARTO MES</v>
      </c>
      <c r="K801" s="97" t="str">
        <f t="shared" si="18"/>
        <v>Desarrollo del Sistema de Educación Superior</v>
      </c>
      <c r="L801" s="97" t="s">
        <v>395</v>
      </c>
    </row>
    <row r="802" spans="3:12" ht="15.75" thickBot="1" x14ac:dyDescent="0.3">
      <c r="C802" s="136" t="s">
        <v>491</v>
      </c>
      <c r="D802" s="198"/>
      <c r="E802" s="151">
        <v>12</v>
      </c>
      <c r="F802" s="298">
        <f>HLOOKUP($C802,$BZ$2:$CM$3,2,0)</f>
        <v>15004.09</v>
      </c>
      <c r="G802" s="112">
        <f>D802*E802*F802</f>
        <v>0</v>
      </c>
      <c r="H802" s="165"/>
      <c r="I802" s="113" t="s">
        <v>496</v>
      </c>
      <c r="J802" s="113" t="str">
        <f>VLOOKUP(I802,Presupuesto!$B$11:$C$565,2,0)</f>
        <v>SUELDOS Y SALARIOS PERMANENTES</v>
      </c>
      <c r="K802" s="97" t="str">
        <f t="shared" si="18"/>
        <v>Desarrollo del Sistema de Educación Superior</v>
      </c>
      <c r="L802" s="97" t="s">
        <v>395</v>
      </c>
    </row>
    <row r="803" spans="3:12" x14ac:dyDescent="0.25">
      <c r="C803" s="170" t="s">
        <v>58</v>
      </c>
      <c r="D803" s="162"/>
      <c r="E803" s="153">
        <v>0</v>
      </c>
      <c r="F803" s="99">
        <f>IF(E802=0,"",(G802/E802)/12*E802)</f>
        <v>0</v>
      </c>
      <c r="G803" s="96">
        <f>F803</f>
        <v>0</v>
      </c>
      <c r="H803" s="163"/>
      <c r="I803" s="115" t="s">
        <v>516</v>
      </c>
      <c r="J803" s="115" t="str">
        <f>VLOOKUP(I803,Presupuesto!$B$11:$C$565,2,0)</f>
        <v>AGUINALDO Y DECIMO CUARTO MES</v>
      </c>
      <c r="K803" s="97" t="str">
        <f t="shared" si="18"/>
        <v>Desarrollo del Sistema de Educación Superior</v>
      </c>
      <c r="L803" s="97" t="s">
        <v>395</v>
      </c>
    </row>
    <row r="804" spans="3:12" ht="15.75" thickBot="1" x14ac:dyDescent="0.3">
      <c r="C804" s="171" t="s">
        <v>59</v>
      </c>
      <c r="D804" s="162"/>
      <c r="E804" s="153">
        <v>0</v>
      </c>
      <c r="F804" s="116">
        <f>IF(E802&lt;6,"",((E802-6)/12)*(G802/E802))</f>
        <v>0</v>
      </c>
      <c r="G804" s="96">
        <f>F804</f>
        <v>0</v>
      </c>
      <c r="H804" s="163"/>
      <c r="I804" s="100" t="s">
        <v>519</v>
      </c>
      <c r="J804" s="100" t="str">
        <f>VLOOKUP(I804,Presupuesto!$B$11:$C$565,2,0)</f>
        <v>DECIMOCUARTO MES</v>
      </c>
      <c r="K804" s="97" t="str">
        <f t="shared" si="18"/>
        <v>Desarrollo del Sistema de Educación Superior</v>
      </c>
      <c r="L804" s="97" t="s">
        <v>395</v>
      </c>
    </row>
    <row r="805" spans="3:12" ht="15.75" thickBot="1" x14ac:dyDescent="0.3">
      <c r="C805" s="136" t="s">
        <v>492</v>
      </c>
      <c r="D805" s="198"/>
      <c r="E805" s="151">
        <v>12</v>
      </c>
      <c r="F805" s="298">
        <f>HLOOKUP($C805,$BZ$2:$CM$3,2,0)</f>
        <v>13238.9</v>
      </c>
      <c r="G805" s="112">
        <f>D805*E805*F805</f>
        <v>0</v>
      </c>
      <c r="H805" s="165"/>
      <c r="I805" s="113" t="s">
        <v>496</v>
      </c>
      <c r="J805" s="113" t="str">
        <f>VLOOKUP(I805,Presupuesto!$B$11:$C$565,2,0)</f>
        <v>SUELDOS Y SALARIOS PERMANENTES</v>
      </c>
      <c r="K805" s="97" t="str">
        <f t="shared" si="18"/>
        <v>Desarrollo del Sistema de Educación Superior</v>
      </c>
      <c r="L805" s="97" t="s">
        <v>395</v>
      </c>
    </row>
    <row r="806" spans="3:12" x14ac:dyDescent="0.25">
      <c r="C806" s="170" t="s">
        <v>58</v>
      </c>
      <c r="D806" s="162"/>
      <c r="E806" s="153">
        <v>0</v>
      </c>
      <c r="F806" s="99">
        <f>IF(E805=0,"",(G805/E805)/12*E805)</f>
        <v>0</v>
      </c>
      <c r="G806" s="96">
        <f>F806</f>
        <v>0</v>
      </c>
      <c r="H806" s="163"/>
      <c r="I806" s="115" t="s">
        <v>516</v>
      </c>
      <c r="J806" s="115" t="str">
        <f>VLOOKUP(I806,Presupuesto!$B$11:$C$565,2,0)</f>
        <v>AGUINALDO Y DECIMO CUARTO MES</v>
      </c>
      <c r="K806" s="97" t="str">
        <f t="shared" si="18"/>
        <v>Desarrollo del Sistema de Educación Superior</v>
      </c>
      <c r="L806" s="97" t="s">
        <v>395</v>
      </c>
    </row>
    <row r="807" spans="3:12" ht="15.75" thickBot="1" x14ac:dyDescent="0.3">
      <c r="C807" s="171" t="s">
        <v>59</v>
      </c>
      <c r="D807" s="162"/>
      <c r="E807" s="153">
        <v>0</v>
      </c>
      <c r="F807" s="116">
        <f>IF(E805&lt;6,"",((E805-6)/12)*(G805/E805))</f>
        <v>0</v>
      </c>
      <c r="G807" s="96">
        <f>F807</f>
        <v>0</v>
      </c>
      <c r="H807" s="163"/>
      <c r="I807" s="100" t="s">
        <v>519</v>
      </c>
      <c r="J807" s="100" t="str">
        <f>VLOOKUP(I807,Presupuesto!$B$11:$C$565,2,0)</f>
        <v>DECIMOCUARTO MES</v>
      </c>
      <c r="K807" s="97" t="str">
        <f t="shared" si="18"/>
        <v>Desarrollo del Sistema de Educación Superior</v>
      </c>
      <c r="L807" s="97" t="s">
        <v>395</v>
      </c>
    </row>
    <row r="808" spans="3:12" ht="15.75" thickBot="1" x14ac:dyDescent="0.3">
      <c r="C808" s="136" t="s">
        <v>493</v>
      </c>
      <c r="D808" s="198"/>
      <c r="E808" s="151">
        <v>12</v>
      </c>
      <c r="F808" s="298">
        <f>HLOOKUP($C808,$BZ$2:$CM$3,2,0)</f>
        <v>12356.31</v>
      </c>
      <c r="G808" s="112">
        <f>D808*E808*F808</f>
        <v>0</v>
      </c>
      <c r="H808" s="165"/>
      <c r="I808" s="113" t="s">
        <v>496</v>
      </c>
      <c r="J808" s="113" t="str">
        <f>VLOOKUP(I808,Presupuesto!$B$11:$C$565,2,0)</f>
        <v>SUELDOS Y SALARIOS PERMANENTES</v>
      </c>
      <c r="K808" s="97" t="str">
        <f t="shared" ref="K808:K825" si="19">$K$775</f>
        <v>Desarrollo del Sistema de Educación Superior</v>
      </c>
      <c r="L808" s="97" t="s">
        <v>395</v>
      </c>
    </row>
    <row r="809" spans="3:12" x14ac:dyDescent="0.25">
      <c r="C809" s="170" t="s">
        <v>58</v>
      </c>
      <c r="D809" s="162"/>
      <c r="E809" s="153">
        <v>0</v>
      </c>
      <c r="F809" s="99">
        <f>IF(E808=0,"",(G808/E808)/12*E808)</f>
        <v>0</v>
      </c>
      <c r="G809" s="96">
        <f>F809</f>
        <v>0</v>
      </c>
      <c r="H809" s="163"/>
      <c r="I809" s="115" t="s">
        <v>516</v>
      </c>
      <c r="J809" s="115" t="str">
        <f>VLOOKUP(I809,Presupuesto!$B$11:$C$565,2,0)</f>
        <v>AGUINALDO Y DECIMO CUARTO MES</v>
      </c>
      <c r="K809" s="97" t="str">
        <f t="shared" si="19"/>
        <v>Desarrollo del Sistema de Educación Superior</v>
      </c>
      <c r="L809" s="97" t="s">
        <v>395</v>
      </c>
    </row>
    <row r="810" spans="3:12" ht="15.75" thickBot="1" x14ac:dyDescent="0.3">
      <c r="C810" s="171" t="s">
        <v>59</v>
      </c>
      <c r="D810" s="162"/>
      <c r="E810" s="153">
        <v>0</v>
      </c>
      <c r="F810" s="116">
        <f>IF(E808&lt;6,"",((E808-6)/12)*(G808/E808))</f>
        <v>0</v>
      </c>
      <c r="G810" s="96">
        <f>F810</f>
        <v>0</v>
      </c>
      <c r="H810" s="163"/>
      <c r="I810" s="100" t="s">
        <v>519</v>
      </c>
      <c r="J810" s="100" t="str">
        <f>VLOOKUP(I810,Presupuesto!$B$11:$C$565,2,0)</f>
        <v>DECIMOCUARTO MES</v>
      </c>
      <c r="K810" s="97" t="str">
        <f t="shared" si="19"/>
        <v>Desarrollo del Sistema de Educación Superior</v>
      </c>
      <c r="L810" s="97" t="s">
        <v>395</v>
      </c>
    </row>
    <row r="811" spans="3:12" ht="15.75" thickBot="1" x14ac:dyDescent="0.3">
      <c r="C811" s="136" t="s">
        <v>494</v>
      </c>
      <c r="D811" s="198"/>
      <c r="E811" s="151">
        <v>12</v>
      </c>
      <c r="F811" s="298">
        <f>HLOOKUP($C811,$BZ$2:$CM$3,2,0)</f>
        <v>463.22</v>
      </c>
      <c r="G811" s="112">
        <f>D811*E811*F811</f>
        <v>0</v>
      </c>
      <c r="H811" s="165"/>
      <c r="I811" s="113" t="s">
        <v>496</v>
      </c>
      <c r="J811" s="113" t="str">
        <f>VLOOKUP(I811,Presupuesto!$B$11:$C$565,2,0)</f>
        <v>SUELDOS Y SALARIOS PERMANENTES</v>
      </c>
      <c r="K811" s="97" t="str">
        <f t="shared" si="19"/>
        <v>Desarrollo del Sistema de Educación Superior</v>
      </c>
      <c r="L811" s="97" t="s">
        <v>395</v>
      </c>
    </row>
    <row r="812" spans="3:12" x14ac:dyDescent="0.25">
      <c r="C812" s="170" t="s">
        <v>58</v>
      </c>
      <c r="D812" s="162"/>
      <c r="E812" s="153">
        <v>0</v>
      </c>
      <c r="F812" s="99">
        <f>IF(E811=0,"",(G811/E811)/12*E811)</f>
        <v>0</v>
      </c>
      <c r="G812" s="96">
        <f>F812</f>
        <v>0</v>
      </c>
      <c r="H812" s="163"/>
      <c r="I812" s="115" t="s">
        <v>516</v>
      </c>
      <c r="J812" s="115" t="str">
        <f>VLOOKUP(I812,Presupuesto!$B$11:$C$565,2,0)</f>
        <v>AGUINALDO Y DECIMO CUARTO MES</v>
      </c>
      <c r="K812" s="97" t="str">
        <f t="shared" si="19"/>
        <v>Desarrollo del Sistema de Educación Superior</v>
      </c>
      <c r="L812" s="97" t="s">
        <v>395</v>
      </c>
    </row>
    <row r="813" spans="3:12" ht="15.75" thickBot="1" x14ac:dyDescent="0.3">
      <c r="C813" s="171" t="s">
        <v>59</v>
      </c>
      <c r="D813" s="162"/>
      <c r="E813" s="153">
        <v>0</v>
      </c>
      <c r="F813" s="116">
        <f>IF(E811&lt;6,"",((E811-6)/12)*(G811/E811))</f>
        <v>0</v>
      </c>
      <c r="G813" s="96">
        <f>F813</f>
        <v>0</v>
      </c>
      <c r="H813" s="163"/>
      <c r="I813" s="100" t="s">
        <v>519</v>
      </c>
      <c r="J813" s="100" t="str">
        <f>VLOOKUP(I813,Presupuesto!$B$11:$C$565,2,0)</f>
        <v>DECIMOCUARTO MES</v>
      </c>
      <c r="K813" s="97" t="str">
        <f t="shared" si="19"/>
        <v>Desarrollo del Sistema de Educación Superior</v>
      </c>
      <c r="L813" s="97" t="s">
        <v>395</v>
      </c>
    </row>
    <row r="814" spans="3:12" ht="15.75" thickBot="1" x14ac:dyDescent="0.3">
      <c r="C814" s="136" t="s">
        <v>495</v>
      </c>
      <c r="D814" s="198"/>
      <c r="E814" s="151">
        <v>12</v>
      </c>
      <c r="F814" s="298">
        <f>HLOOKUP($C814,$BZ$2:$CM$3,2,0)</f>
        <v>2007.3</v>
      </c>
      <c r="G814" s="112">
        <f>D814*E814*F814</f>
        <v>0</v>
      </c>
      <c r="H814" s="165"/>
      <c r="I814" s="113" t="s">
        <v>496</v>
      </c>
      <c r="J814" s="113" t="str">
        <f>VLOOKUP(I814,Presupuesto!$B$11:$C$565,2,0)</f>
        <v>SUELDOS Y SALARIOS PERMANENTES</v>
      </c>
      <c r="K814" s="97" t="str">
        <f t="shared" si="19"/>
        <v>Desarrollo del Sistema de Educación Superior</v>
      </c>
      <c r="L814" s="97" t="s">
        <v>395</v>
      </c>
    </row>
    <row r="815" spans="3:12" x14ac:dyDescent="0.25">
      <c r="C815" s="170" t="s">
        <v>58</v>
      </c>
      <c r="D815" s="162"/>
      <c r="E815" s="153">
        <v>0</v>
      </c>
      <c r="F815" s="99">
        <f>IF(E814=0,"",(G814/E814)/12*E814)</f>
        <v>0</v>
      </c>
      <c r="G815" s="96">
        <f>F815</f>
        <v>0</v>
      </c>
      <c r="H815" s="163"/>
      <c r="I815" s="115" t="s">
        <v>516</v>
      </c>
      <c r="J815" s="115" t="str">
        <f>VLOOKUP(I815,Presupuesto!$B$11:$C$565,2,0)</f>
        <v>AGUINALDO Y DECIMO CUARTO MES</v>
      </c>
      <c r="K815" s="97" t="str">
        <f t="shared" si="19"/>
        <v>Desarrollo del Sistema de Educación Superior</v>
      </c>
      <c r="L815" s="97" t="s">
        <v>395</v>
      </c>
    </row>
    <row r="816" spans="3:12" ht="15.75" thickBot="1" x14ac:dyDescent="0.3">
      <c r="C816" s="171" t="s">
        <v>59</v>
      </c>
      <c r="D816" s="162"/>
      <c r="E816" s="153">
        <v>0</v>
      </c>
      <c r="F816" s="116">
        <f>IF(E814&lt;6,"",((E814-6)/12)*(G814/E814))</f>
        <v>0</v>
      </c>
      <c r="G816" s="96">
        <f>F816</f>
        <v>0</v>
      </c>
      <c r="H816" s="163"/>
      <c r="I816" s="100" t="s">
        <v>519</v>
      </c>
      <c r="J816" s="100" t="str">
        <f>VLOOKUP(I816,Presupuesto!$B$11:$C$565,2,0)</f>
        <v>DECIMOCUARTO MES</v>
      </c>
      <c r="K816" s="97" t="str">
        <f t="shared" si="19"/>
        <v>Desarrollo del Sistema de Educación Superior</v>
      </c>
      <c r="L816" s="97" t="s">
        <v>395</v>
      </c>
    </row>
    <row r="817" spans="3:12" ht="15.75" thickBot="1" x14ac:dyDescent="0.3">
      <c r="C817" s="139" t="s">
        <v>83</v>
      </c>
      <c r="D817" s="198"/>
      <c r="E817" s="151">
        <v>12</v>
      </c>
      <c r="F817" s="138">
        <v>30000</v>
      </c>
      <c r="G817" s="112">
        <f>D817*E817*F817</f>
        <v>0</v>
      </c>
      <c r="H817" s="165"/>
      <c r="I817" s="113" t="s">
        <v>564</v>
      </c>
      <c r="J817" s="113" t="str">
        <f>VLOOKUP(I817,Presupuesto!$B$11:$C$565,2,0)</f>
        <v>CONTRATOS ESPECIALES</v>
      </c>
      <c r="K817" s="97" t="str">
        <f t="shared" si="19"/>
        <v>Desarrollo del Sistema de Educación Superior</v>
      </c>
      <c r="L817" s="97" t="s">
        <v>395</v>
      </c>
    </row>
    <row r="818" spans="3:12" x14ac:dyDescent="0.25">
      <c r="C818" s="170" t="s">
        <v>58</v>
      </c>
      <c r="D818" s="162"/>
      <c r="E818" s="153">
        <v>0</v>
      </c>
      <c r="F818" s="116">
        <f>IF(E817=0,"",(G817/E817)/12*E817)</f>
        <v>0</v>
      </c>
      <c r="G818" s="96">
        <f>F818</f>
        <v>0</v>
      </c>
      <c r="H818" s="163"/>
      <c r="I818" s="100" t="s">
        <v>564</v>
      </c>
      <c r="J818" s="100" t="str">
        <f>VLOOKUP(I818,Presupuesto!$B$11:$C$565,2,0)</f>
        <v>CONTRATOS ESPECIALES</v>
      </c>
      <c r="K818" s="97" t="str">
        <f t="shared" si="19"/>
        <v>Desarrollo del Sistema de Educación Superior</v>
      </c>
      <c r="L818" s="97" t="s">
        <v>394</v>
      </c>
    </row>
    <row r="819" spans="3:12" ht="15.75" thickBot="1" x14ac:dyDescent="0.3">
      <c r="C819" s="171" t="s">
        <v>59</v>
      </c>
      <c r="D819" s="162"/>
      <c r="E819" s="153">
        <v>0</v>
      </c>
      <c r="F819" s="99">
        <f>IF(E817&lt;6,"",((E817-6)/12)*(G817/E817))</f>
        <v>0</v>
      </c>
      <c r="G819" s="96">
        <f>F819</f>
        <v>0</v>
      </c>
      <c r="H819" s="163"/>
      <c r="I819" s="100" t="s">
        <v>564</v>
      </c>
      <c r="J819" s="100" t="str">
        <f>VLOOKUP(I819,Presupuesto!$B$11:$C$565,2,0)</f>
        <v>CONTRATOS ESPECIALES</v>
      </c>
      <c r="K819" s="97" t="str">
        <f t="shared" si="19"/>
        <v>Desarrollo del Sistema de Educación Superior</v>
      </c>
      <c r="L819" s="97" t="s">
        <v>399</v>
      </c>
    </row>
    <row r="820" spans="3:12" ht="15.75" thickBot="1" x14ac:dyDescent="0.3">
      <c r="C820" s="139" t="s">
        <v>60</v>
      </c>
      <c r="D820" s="198"/>
      <c r="E820" s="151">
        <v>12</v>
      </c>
      <c r="F820" s="117">
        <v>30000</v>
      </c>
      <c r="G820" s="112">
        <f>D820*E820*F820</f>
        <v>0</v>
      </c>
      <c r="H820" s="165"/>
      <c r="I820" s="113" t="s">
        <v>705</v>
      </c>
      <c r="J820" s="113" t="str">
        <f>VLOOKUP(I820,Presupuesto!$B$11:$C$565,2,0)</f>
        <v>OTROS SERVICIOS TECNICOS Y PROFESIONALES</v>
      </c>
      <c r="K820" s="97" t="str">
        <f t="shared" si="19"/>
        <v>Desarrollo del Sistema de Educación Superior</v>
      </c>
      <c r="L820" s="97" t="s">
        <v>394</v>
      </c>
    </row>
    <row r="821" spans="3:12" x14ac:dyDescent="0.25">
      <c r="C821" s="170" t="s">
        <v>58</v>
      </c>
      <c r="D821" s="162"/>
      <c r="E821" s="153">
        <v>0</v>
      </c>
      <c r="F821" s="99">
        <v>0</v>
      </c>
      <c r="G821" s="96">
        <f>F821</f>
        <v>0</v>
      </c>
      <c r="H821" s="163"/>
      <c r="I821" s="100" t="s">
        <v>705</v>
      </c>
      <c r="J821" s="100" t="str">
        <f>VLOOKUP(I821,Presupuesto!$B$11:$C$565,2,0)</f>
        <v>OTROS SERVICIOS TECNICOS Y PROFESIONALES</v>
      </c>
      <c r="K821" s="97" t="str">
        <f t="shared" si="19"/>
        <v>Desarrollo del Sistema de Educación Superior</v>
      </c>
      <c r="L821" s="97" t="s">
        <v>394</v>
      </c>
    </row>
    <row r="822" spans="3:12" ht="15.75" thickBot="1" x14ac:dyDescent="0.3">
      <c r="C822" s="171" t="s">
        <v>59</v>
      </c>
      <c r="D822" s="162"/>
      <c r="E822" s="153">
        <v>0</v>
      </c>
      <c r="F822" s="99">
        <v>0</v>
      </c>
      <c r="G822" s="96">
        <f>F822</f>
        <v>0</v>
      </c>
      <c r="H822" s="163"/>
      <c r="I822" s="100" t="s">
        <v>705</v>
      </c>
      <c r="J822" s="100" t="str">
        <f>VLOOKUP(I822,Presupuesto!$B$11:$C$565,2,0)</f>
        <v>OTROS SERVICIOS TECNICOS Y PROFESIONALES</v>
      </c>
      <c r="K822" s="97" t="str">
        <f t="shared" si="19"/>
        <v>Desarrollo del Sistema de Educación Superior</v>
      </c>
      <c r="L822" s="97" t="s">
        <v>394</v>
      </c>
    </row>
    <row r="823" spans="3:12" ht="15.75" thickBot="1" x14ac:dyDescent="0.3">
      <c r="C823" s="139" t="s">
        <v>61</v>
      </c>
      <c r="D823" s="198"/>
      <c r="E823" s="151">
        <v>12</v>
      </c>
      <c r="F823" s="117">
        <v>30000</v>
      </c>
      <c r="G823" s="112">
        <f>D823*E823*F823</f>
        <v>0</v>
      </c>
      <c r="H823" s="165"/>
      <c r="I823" s="113" t="s">
        <v>496</v>
      </c>
      <c r="J823" s="113" t="str">
        <f>VLOOKUP(I823,Presupuesto!$B$11:$C$565,2,0)</f>
        <v>SUELDOS Y SALARIOS PERMANENTES</v>
      </c>
      <c r="K823" s="97" t="str">
        <f t="shared" si="19"/>
        <v>Desarrollo del Sistema de Educación Superior</v>
      </c>
      <c r="L823" s="97" t="s">
        <v>394</v>
      </c>
    </row>
    <row r="824" spans="3:12" x14ac:dyDescent="0.25">
      <c r="C824" s="170" t="s">
        <v>58</v>
      </c>
      <c r="D824" s="168"/>
      <c r="E824" s="130">
        <v>0</v>
      </c>
      <c r="F824" s="118">
        <f>IF(E823=0,"",(G823/E823)/12*E823)</f>
        <v>0</v>
      </c>
      <c r="G824" s="119">
        <f>F824</f>
        <v>0</v>
      </c>
      <c r="H824" s="163"/>
      <c r="I824" s="100" t="s">
        <v>516</v>
      </c>
      <c r="J824" s="100" t="str">
        <f>VLOOKUP(I824,Presupuesto!$B$11:$C$565,2,0)</f>
        <v>AGUINALDO Y DECIMO CUARTO MES</v>
      </c>
      <c r="K824" s="97" t="str">
        <f t="shared" si="19"/>
        <v>Desarrollo del Sistema de Educación Superior</v>
      </c>
      <c r="L824" s="97" t="s">
        <v>394</v>
      </c>
    </row>
    <row r="825" spans="3:12" ht="15.75" thickBot="1" x14ac:dyDescent="0.3">
      <c r="C825" s="172" t="s">
        <v>59</v>
      </c>
      <c r="D825" s="161"/>
      <c r="E825" s="131">
        <v>0</v>
      </c>
      <c r="F825" s="104">
        <f>IF(E823&lt;6,"",((E823-6)/12)*(G823/E823))</f>
        <v>0</v>
      </c>
      <c r="G825" s="104">
        <f>F825</f>
        <v>0</v>
      </c>
      <c r="H825" s="161"/>
      <c r="I825" s="105" t="s">
        <v>519</v>
      </c>
      <c r="J825" s="123" t="str">
        <f>VLOOKUP(I825,Presupuesto!$B$11:$C$565,2,0)</f>
        <v>DECIMOCUARTO MES</v>
      </c>
      <c r="K825" s="105" t="str">
        <f t="shared" si="19"/>
        <v>Desarrollo del Sistema de Educación Superior</v>
      </c>
      <c r="L825" s="123" t="s">
        <v>394</v>
      </c>
    </row>
  </sheetData>
  <conditionalFormatting sqref="E814">
    <cfRule type="cellIs" dxfId="13" priority="5" operator="greaterThan">
      <formula>12</formula>
    </cfRule>
  </conditionalFormatting>
  <conditionalFormatting sqref="E99">
    <cfRule type="cellIs" dxfId="12" priority="16" operator="greaterThan">
      <formula>12</formula>
    </cfRule>
  </conditionalFormatting>
  <conditionalFormatting sqref="E334">
    <cfRule type="cellIs" dxfId="11" priority="13" operator="greaterThan">
      <formula>12</formula>
    </cfRule>
  </conditionalFormatting>
  <conditionalFormatting sqref="E274">
    <cfRule type="cellIs" dxfId="10" priority="14" operator="greaterThan">
      <formula>12</formula>
    </cfRule>
  </conditionalFormatting>
  <conditionalFormatting sqref="E394">
    <cfRule type="cellIs" dxfId="9" priority="12" operator="greaterThan">
      <formula>12</formula>
    </cfRule>
  </conditionalFormatting>
  <conditionalFormatting sqref="E454">
    <cfRule type="cellIs" dxfId="8" priority="11" operator="greaterThan">
      <formula>12</formula>
    </cfRule>
  </conditionalFormatting>
  <conditionalFormatting sqref="E514">
    <cfRule type="cellIs" dxfId="7" priority="10" operator="greaterThan">
      <formula>12</formula>
    </cfRule>
  </conditionalFormatting>
  <conditionalFormatting sqref="E574">
    <cfRule type="cellIs" dxfId="6" priority="9" operator="greaterThan">
      <formula>12</formula>
    </cfRule>
  </conditionalFormatting>
  <conditionalFormatting sqref="E634">
    <cfRule type="cellIs" dxfId="5" priority="8" operator="greaterThan">
      <formula>12</formula>
    </cfRule>
  </conditionalFormatting>
  <conditionalFormatting sqref="E694">
    <cfRule type="cellIs" dxfId="4" priority="7" operator="greaterThan">
      <formula>12</formula>
    </cfRule>
  </conditionalFormatting>
  <conditionalFormatting sqref="E754">
    <cfRule type="cellIs" dxfId="3" priority="6" operator="greaterThan">
      <formula>12</formula>
    </cfRule>
  </conditionalFormatting>
  <conditionalFormatting sqref="E110">
    <cfRule type="cellIs" dxfId="2" priority="2" operator="greaterThan">
      <formula>12</formula>
    </cfRule>
  </conditionalFormatting>
  <conditionalFormatting sqref="E121">
    <cfRule type="cellIs" dxfId="1" priority="1" operator="greaterThan">
      <formula>12</formula>
    </cfRule>
  </conditionalFormatting>
  <dataValidations xWindow="1242" yWindow="484" count="6">
    <dataValidation type="list" allowBlank="1" showInputMessage="1" showErrorMessage="1" errorTitle="¡Ingreso no Válido!" error="Por favor seleccione una opción de la lista" promptTitle="Tipo de Presupuesto" prompt="Seleccione una opción de la lista." sqref="H235:H285 H295:H345 H355:H405 H415:H465 H475:H525 H535:H585 H595:H645 H655:H705 H715:H765 H775:H825 H38:H39 H48 H58 H68 H79 H89 H17 H27 H99:H102 H110:H113 H223:H225 H121:H124 H132:H135 H143:H146 H154:H213">
      <formula1>$R$2:$S$2</formula1>
    </dataValidation>
    <dataValidation type="list" allowBlank="1" showInputMessage="1" showErrorMessage="1" errorTitle="¡Ingreso Inválido!" error="Seleccione una opción de la lista" promptTitle="Mes Requerido" prompt="Seleccione el mes en el que requiere el recurso." sqref="L235:L285 L295:L345 L355:L405 L415:L465 L475:L525 L535:L585 L595:L645 L655:L705 L715:L765 L775:L825 L38:L39 L48 L58 L68 L79 L89 L17 L27 L99:L102 L110:L113 L223:L225 L121:L124 L132:L135 L143:L146 L154:L213">
      <formula1>$U$2:$AF$2</formula1>
    </dataValidation>
    <dataValidation type="list" allowBlank="1" showInputMessage="1" showErrorMessage="1" sqref="C99 C223 C235 C238 C241 C244 C247 C250 C253 C256 C259 C262 C265 C268 C271 C274 C295 C298 C301 C304 C307 C310 C313 C316 C319 C322 C325 C328 C331 C334 C355 C358 C361 C364 C367 C370 C373 C376 C379 C382 C385 C388 C391 C394 C415 C418 C421 C424 C427 C430 C433 C436 C439 C442 C445 C448 C451 C454 C475 C478 C481 C484 C487 C490 C493 C496 C499 C502 C505 C508 C511 C514 C535 C538 C541 C544 C547 C550 C553 C556 C559 C562 C565 C568 C571 C574 C595 C598 C601 C604 C607 C610 C613 C616 C619 C622 C625 C628 C631 C634 C655 C658 C661 C664 C667 C670 C673 C676 C679 C682 C685 C688 C691 C694 C715 C718 C721 C724 C727 C730 C733 C736 C739 C742 C745 C748 C751 C754 C775 C778 C781 C784 C787 C790 C793 C796 C799 C802 C805 C808 C811 C814 C110 C121 C132 C143 C154">
      <formula1>$BZ$2:$CM$2</formula1>
    </dataValidation>
    <dataValidation type="list" allowBlank="1" showInputMessage="1" showErrorMessage="1" errorTitle="¡Ingreso Inválido!" error="Verifique el valor ingresado." sqref="I235:I285 I295:I345 I355:I405 I415:I465 I475:I525 I535:I585 I595:I645 I655:I705 I715:I765 I775:I825 I38:I39 I48 I58 I68 I79 I89 I17 I27 I99:I102 I110:I113 I223:I225 I121:I124 I132:I135 I143:I146 I154:I213">
      <formula1>$A$1:$UI$1</formula1>
    </dataValidation>
    <dataValidation type="list" allowBlank="1" showInputMessage="1" showErrorMessage="1" errorTitle="¡Ingreso Inválido!" error="Seleccione una opción de la lista." promptTitle="Dimensión Estratégica" prompt="Seleccione una opción de la lista." sqref="K236:K285 K296:K345 K356:K405 K416:K465 K476:K525 K536:K585 K596:K645 K656:K705 K716:K765 K776:K825 K38:K39 K48 K58 K68 K79 K89 K17 K27 K99:K102 K110:K113 K223:K225 K121:K124 K132:K135 K143:K146 K154:K213">
      <formula1>$A$2:$P$2</formula1>
    </dataValidation>
    <dataValidation type="list" allowBlank="1" showInputMessage="1" showErrorMessage="1" errorTitle="¡Ingreso Inválido!" error="Seleccione una opción de la lista." promptTitle="Dimensión Estratégica" prompt="Seleccione una opción de la lista." sqref="K235 K295 K355 K415 K475 K535 K595 K655 K715 K775">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3"/>
  <sheetViews>
    <sheetView showGridLines="0" topLeftCell="A29" zoomScale="84" zoomScaleNormal="84" workbookViewId="0">
      <selection activeCell="N28" sqref="N28"/>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42.7109375" style="85" customWidth="1"/>
    <col min="10" max="10" width="22.28515625" style="85" bestFit="1" customWidth="1"/>
    <col min="11" max="11" width="13.42578125" style="85" bestFit="1" customWidth="1"/>
    <col min="12"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1454</v>
      </c>
      <c r="K2" s="121" t="s">
        <v>1364</v>
      </c>
      <c r="L2" s="121" t="s">
        <v>1365</v>
      </c>
      <c r="M2" s="121" t="s">
        <v>1366</v>
      </c>
      <c r="N2" s="121" t="s">
        <v>1367</v>
      </c>
      <c r="O2" s="121" t="s">
        <v>1368</v>
      </c>
      <c r="P2" s="121" t="s">
        <v>1478</v>
      </c>
      <c r="Q2" s="121" t="s">
        <v>1516</v>
      </c>
      <c r="R2" s="433" t="str">
        <f>+Presupuesto!D11</f>
        <v>Recurrente</v>
      </c>
      <c r="S2" s="433"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hidden="1" x14ac:dyDescent="0.2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52.5" x14ac:dyDescent="0.25">
      <c r="C5" s="86" t="s">
        <v>384</v>
      </c>
      <c r="D5" s="432">
        <f>SUMIF($C:$C,$C$10,D:D)</f>
        <v>236600</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SUM(F17:F24)</f>
        <v>236600</v>
      </c>
      <c r="E10" s="93"/>
      <c r="F10" s="93"/>
      <c r="G10" s="78"/>
      <c r="H10" s="93"/>
      <c r="I10" s="12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392</v>
      </c>
      <c r="D13" s="571">
        <f>'11. Gestion Administrativa'!E49</f>
        <v>11.35</v>
      </c>
      <c r="E13" s="92"/>
      <c r="F13" s="92"/>
      <c r="G13" s="92"/>
      <c r="H13" s="75"/>
      <c r="I13" s="75"/>
      <c r="J13" s="75"/>
      <c r="K13" s="111"/>
    </row>
    <row r="14" spans="1:555" ht="18.75" x14ac:dyDescent="0.2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Realizar la requisición de compra de equipo de oficina y muebles para la llevar a cabo las actividades académicas y administrativas de la Facultad.</v>
      </c>
      <c r="D14" s="31"/>
      <c r="E14" s="92"/>
      <c r="F14" s="92"/>
      <c r="G14" s="92"/>
      <c r="H14" s="75"/>
      <c r="I14" s="75"/>
      <c r="J14" s="75"/>
      <c r="K14" s="111"/>
    </row>
    <row r="15" spans="1:555" ht="15.75" thickBot="1" x14ac:dyDescent="0.3">
      <c r="B15" s="92"/>
      <c r="C15" s="70"/>
      <c r="D15" s="31"/>
      <c r="E15" s="92"/>
      <c r="F15" s="92"/>
      <c r="G15" s="92"/>
      <c r="H15" s="75"/>
      <c r="I15" s="75"/>
      <c r="J15" s="75"/>
      <c r="K15" s="111"/>
    </row>
    <row r="16" spans="1:555" ht="30.75" thickBot="1" x14ac:dyDescent="0.3">
      <c r="B16" s="92"/>
      <c r="C16" s="125" t="s">
        <v>44</v>
      </c>
      <c r="D16" s="127" t="s">
        <v>55</v>
      </c>
      <c r="E16" s="127" t="s">
        <v>57</v>
      </c>
      <c r="F16" s="126" t="s">
        <v>27</v>
      </c>
      <c r="G16" s="132" t="s">
        <v>131</v>
      </c>
      <c r="H16" s="127" t="s">
        <v>46</v>
      </c>
      <c r="I16" s="127" t="s">
        <v>132</v>
      </c>
      <c r="J16" s="127" t="s">
        <v>410</v>
      </c>
      <c r="K16" s="127" t="s">
        <v>411</v>
      </c>
    </row>
    <row r="17" spans="2:11" x14ac:dyDescent="0.25">
      <c r="B17" s="92"/>
      <c r="C17" s="98" t="s">
        <v>2716</v>
      </c>
      <c r="D17" s="157">
        <v>15</v>
      </c>
      <c r="E17" s="99">
        <v>2400</v>
      </c>
      <c r="F17" s="96">
        <f>D17*E17</f>
        <v>36000</v>
      </c>
      <c r="G17" s="160" t="s">
        <v>129</v>
      </c>
      <c r="H17" s="97" t="s">
        <v>335</v>
      </c>
      <c r="I17" s="97" t="str">
        <f>VLOOKUP(H17,Presupuesto!$B$11:$C$565,2,0)</f>
        <v>EQUIPOS DE OFICINA Y MUEBLES (42140-00)</v>
      </c>
      <c r="J17" s="215" t="s">
        <v>1364</v>
      </c>
      <c r="K17" s="97" t="s">
        <v>395</v>
      </c>
    </row>
    <row r="18" spans="2:11" ht="18" customHeight="1" x14ac:dyDescent="0.25">
      <c r="B18" s="92"/>
      <c r="C18" s="98" t="s">
        <v>2717</v>
      </c>
      <c r="D18" s="157">
        <v>6</v>
      </c>
      <c r="E18" s="99">
        <v>3000</v>
      </c>
      <c r="F18" s="96">
        <f>D18*E18</f>
        <v>18000</v>
      </c>
      <c r="G18" s="160" t="s">
        <v>129</v>
      </c>
      <c r="H18" s="97" t="s">
        <v>335</v>
      </c>
      <c r="I18" s="97" t="str">
        <f>VLOOKUP(H18,Presupuesto!$B$11:$C$565,2,0)</f>
        <v>EQUIPOS DE OFICINA Y MUEBLES (42140-00)</v>
      </c>
      <c r="J18" s="97" t="str">
        <f t="shared" ref="J18:J24" si="0">$J$17</f>
        <v>Gestión Administrativa y  financiera en apoyo al Desarrollo Académico</v>
      </c>
      <c r="K18" s="97" t="s">
        <v>395</v>
      </c>
    </row>
    <row r="19" spans="2:11" x14ac:dyDescent="0.25">
      <c r="B19" s="92"/>
      <c r="C19" s="98" t="s">
        <v>2718</v>
      </c>
      <c r="D19" s="157">
        <v>24</v>
      </c>
      <c r="E19" s="99">
        <v>2500</v>
      </c>
      <c r="F19" s="96">
        <f t="shared" ref="F19:F24" si="1">D19*E19</f>
        <v>60000</v>
      </c>
      <c r="G19" s="160" t="s">
        <v>129</v>
      </c>
      <c r="H19" s="97" t="s">
        <v>335</v>
      </c>
      <c r="I19" s="97" t="str">
        <f>VLOOKUP(H19,Presupuesto!$B$11:$C$565,2,0)</f>
        <v>EQUIPOS DE OFICINA Y MUEBLES (42140-00)</v>
      </c>
      <c r="J19" s="97" t="str">
        <f t="shared" si="0"/>
        <v>Gestión Administrativa y  financiera en apoyo al Desarrollo Académico</v>
      </c>
      <c r="K19" s="97" t="s">
        <v>395</v>
      </c>
    </row>
    <row r="20" spans="2:11" x14ac:dyDescent="0.25">
      <c r="B20" s="92"/>
      <c r="C20" s="98" t="s">
        <v>2719</v>
      </c>
      <c r="D20" s="157">
        <v>8</v>
      </c>
      <c r="E20" s="99">
        <v>2000</v>
      </c>
      <c r="F20" s="96">
        <f t="shared" si="1"/>
        <v>16000</v>
      </c>
      <c r="G20" s="160" t="s">
        <v>129</v>
      </c>
      <c r="H20" s="97" t="s">
        <v>335</v>
      </c>
      <c r="I20" s="97" t="str">
        <f>VLOOKUP(H20,Presupuesto!$B$11:$C$565,2,0)</f>
        <v>EQUIPOS DE OFICINA Y MUEBLES (42140-00)</v>
      </c>
      <c r="J20" s="97" t="str">
        <f t="shared" si="0"/>
        <v>Gestión Administrativa y  financiera en apoyo al Desarrollo Académico</v>
      </c>
      <c r="K20" s="97" t="s">
        <v>395</v>
      </c>
    </row>
    <row r="21" spans="2:11" x14ac:dyDescent="0.25">
      <c r="B21" s="92"/>
      <c r="C21" s="98" t="s">
        <v>2720</v>
      </c>
      <c r="D21" s="157">
        <v>9</v>
      </c>
      <c r="E21" s="99">
        <v>5000</v>
      </c>
      <c r="F21" s="96">
        <f t="shared" si="1"/>
        <v>45000</v>
      </c>
      <c r="G21" s="160" t="s">
        <v>129</v>
      </c>
      <c r="H21" s="97" t="s">
        <v>335</v>
      </c>
      <c r="I21" s="97" t="str">
        <f>VLOOKUP(H21,Presupuesto!$B$11:$C$565,2,0)</f>
        <v>EQUIPOS DE OFICINA Y MUEBLES (42140-00)</v>
      </c>
      <c r="J21" s="97" t="str">
        <f t="shared" si="0"/>
        <v>Gestión Administrativa y  financiera en apoyo al Desarrollo Académico</v>
      </c>
      <c r="K21" s="97" t="s">
        <v>395</v>
      </c>
    </row>
    <row r="22" spans="2:11" x14ac:dyDescent="0.25">
      <c r="B22" s="92"/>
      <c r="C22" s="98" t="s">
        <v>2721</v>
      </c>
      <c r="D22" s="157">
        <v>12</v>
      </c>
      <c r="E22" s="99">
        <v>1800</v>
      </c>
      <c r="F22" s="96">
        <f t="shared" si="1"/>
        <v>21600</v>
      </c>
      <c r="G22" s="160" t="s">
        <v>129</v>
      </c>
      <c r="H22" s="97" t="s">
        <v>335</v>
      </c>
      <c r="I22" s="97" t="str">
        <f>VLOOKUP(H22,Presupuesto!$B$11:$C$565,2,0)</f>
        <v>EQUIPOS DE OFICINA Y MUEBLES (42140-00)</v>
      </c>
      <c r="J22" s="97" t="str">
        <f t="shared" si="0"/>
        <v>Gestión Administrativa y  financiera en apoyo al Desarrollo Académico</v>
      </c>
      <c r="K22" s="97" t="s">
        <v>395</v>
      </c>
    </row>
    <row r="23" spans="2:11" x14ac:dyDescent="0.25">
      <c r="B23" s="92"/>
      <c r="C23" s="98" t="s">
        <v>2722</v>
      </c>
      <c r="D23" s="157">
        <v>4</v>
      </c>
      <c r="E23" s="99">
        <v>6000</v>
      </c>
      <c r="F23" s="96">
        <f t="shared" si="1"/>
        <v>24000</v>
      </c>
      <c r="G23" s="160" t="s">
        <v>129</v>
      </c>
      <c r="H23" s="97" t="s">
        <v>335</v>
      </c>
      <c r="I23" s="97" t="str">
        <f>VLOOKUP(H23,Presupuesto!$B$11:$C$565,2,0)</f>
        <v>EQUIPOS DE OFICINA Y MUEBLES (42140-00)</v>
      </c>
      <c r="J23" s="97" t="str">
        <f t="shared" si="0"/>
        <v>Gestión Administrativa y  financiera en apoyo al Desarrollo Académico</v>
      </c>
      <c r="K23" s="97" t="s">
        <v>395</v>
      </c>
    </row>
    <row r="24" spans="2:11" x14ac:dyDescent="0.25">
      <c r="B24" s="92"/>
      <c r="C24" s="98" t="s">
        <v>2723</v>
      </c>
      <c r="D24" s="157">
        <v>1</v>
      </c>
      <c r="E24" s="99">
        <v>16000</v>
      </c>
      <c r="F24" s="96">
        <f t="shared" si="1"/>
        <v>16000</v>
      </c>
      <c r="G24" s="160" t="s">
        <v>129</v>
      </c>
      <c r="H24" s="97" t="s">
        <v>335</v>
      </c>
      <c r="I24" s="97" t="str">
        <f>VLOOKUP(H24,Presupuesto!$B$11:$C$565,2,0)</f>
        <v>EQUIPOS DE OFICINA Y MUEBLES (42140-00)</v>
      </c>
      <c r="J24" s="97" t="str">
        <f t="shared" si="0"/>
        <v>Gestión Administrativa y  financiera en apoyo al Desarrollo Académico</v>
      </c>
      <c r="K24" s="97" t="s">
        <v>395</v>
      </c>
    </row>
    <row r="25" spans="2:11" x14ac:dyDescent="0.25">
      <c r="B25" s="92"/>
    </row>
    <row r="26" spans="2:11" ht="15.75" thickBot="1" x14ac:dyDescent="0.3">
      <c r="B26" s="92"/>
      <c r="C26" s="325"/>
      <c r="D26" s="326"/>
      <c r="E26" s="327"/>
      <c r="F26" s="327"/>
      <c r="G26" s="328"/>
      <c r="H26" s="327"/>
      <c r="I26" s="327"/>
      <c r="J26" s="154"/>
      <c r="K26" s="154"/>
    </row>
    <row r="27" spans="2:11" ht="15.75" thickBot="1" x14ac:dyDescent="0.3">
      <c r="B27" s="92"/>
      <c r="C27" s="29" t="s">
        <v>43</v>
      </c>
      <c r="D27" s="30">
        <f>SUM(F34:F43)</f>
        <v>0</v>
      </c>
      <c r="E27" s="176"/>
      <c r="F27" s="176"/>
      <c r="G27" s="78"/>
      <c r="H27" s="176"/>
      <c r="I27" s="176"/>
    </row>
    <row r="28" spans="2:11" x14ac:dyDescent="0.25">
      <c r="C28" s="70"/>
      <c r="D28" s="31"/>
      <c r="E28" s="92"/>
      <c r="F28" s="92"/>
      <c r="G28" s="92"/>
      <c r="H28" s="75"/>
      <c r="I28" s="75"/>
      <c r="J28" s="75"/>
      <c r="K28" s="111"/>
    </row>
    <row r="29" spans="2:11" x14ac:dyDescent="0.25">
      <c r="C29" s="70"/>
      <c r="D29" s="31"/>
      <c r="E29" s="92"/>
      <c r="F29" s="92"/>
      <c r="G29" s="92"/>
      <c r="H29" s="75"/>
      <c r="I29" s="75"/>
      <c r="J29" s="75"/>
      <c r="K29" s="111"/>
    </row>
    <row r="30" spans="2:11" ht="15.75" x14ac:dyDescent="0.25">
      <c r="C30" s="201" t="s">
        <v>392</v>
      </c>
      <c r="D30" s="571">
        <f>'11. Gestion Administrativa'!E49</f>
        <v>11.35</v>
      </c>
      <c r="E30" s="92"/>
      <c r="F30" s="92"/>
      <c r="G30" s="92"/>
      <c r="H30" s="75"/>
      <c r="I30" s="75"/>
      <c r="J30" s="75"/>
      <c r="K30" s="111"/>
    </row>
    <row r="31" spans="2:11" ht="18.75" x14ac:dyDescent="0.25">
      <c r="C31" s="207" t="str">
        <f>IFERROR(VLOOKUP(D30,'1. Desarrollo e Innov. Curricu.'!$E:$F,2,FALSE),IFERROR(VLOOKUP(D30,'2. Investigación Científica'!$E:$F,2,FALSE),IFERROR(VLOOKUP(D30,'3. Vinculación Univ. Sociedad'!$E:$F,2,FALSE),IFERROR(VLOOKUP(D30,'4. Docencia y Profesorado Univ.'!$E:$F,2,FALSE),IFERROR(VLOOKUP(D30,'5. Estudiantes y Graduados'!$E:$F,2,FALSE),IFERROR(VLOOKUP(D30,'11. Gestion Administrativa'!$E:$F,2,FALSE),IFERROR(VLOOKUP(D30,'13. Gestión Académica'!$E:$F,2,FALSE),IFERROR(VLOOKUP(D30,'8. Asegura. de la Calid. y M'!$E:$F,2,FALSE),IFERROR(VLOOKUP(D30,'6. Gestión del Conocimiento'!$E:$F,2,FALSE),IFERROR(VLOOKUP(D30,'15. Gobernabilidad y Proceso...'!$E:$F,2,FALSE),IFERROR(VLOOKUP(D30,'12. Gestión del Talento Humano'!$E:$F,2,FALSE),IFERROR(VLOOKUP(D30,'14. Internacional... de la E.S.'!$E:$F,2,FALSE),IFERROR(VLOOKUP(D30,'10. Posgrado'!$E:$F,2,FALSE),IFERROR(VLOOKUP(D30,'17. Gestión TIC'!$E:$F,2,FALSE),IFERROR(VLOOKUP(D30,'16. Desa. del Sistema Educ.Sup.'!$E:$F,2,FALSE),IFERROR(VLOOKUP(D30,'9. Cultura de Inno. Insti...'!$E:$F,2,FALSE),VLOOKUP(D30,'7. Lo Esencial de la Reforma U.'!$E:$F,2,0)))))))))))))))))</f>
        <v>Realizar la requisición de compra de equipo de oficina y muebles para la llevar a cabo las actividades académicas y administrativas de la Facultad.</v>
      </c>
      <c r="D31" s="31"/>
      <c r="E31" s="92"/>
      <c r="F31" s="92"/>
      <c r="G31" s="92"/>
      <c r="H31" s="75"/>
      <c r="I31" s="75"/>
      <c r="J31" s="75"/>
      <c r="K31" s="111"/>
    </row>
    <row r="32" spans="2:11" ht="15.75" thickBot="1" x14ac:dyDescent="0.3">
      <c r="C32" s="70"/>
      <c r="D32" s="31"/>
      <c r="E32" s="92"/>
      <c r="F32" s="92"/>
      <c r="G32" s="92"/>
      <c r="H32" s="75"/>
      <c r="I32" s="75"/>
      <c r="J32" s="75"/>
      <c r="K32" s="111"/>
    </row>
    <row r="33" spans="3:11" ht="30.75" thickBot="1" x14ac:dyDescent="0.3">
      <c r="C33" s="125" t="s">
        <v>44</v>
      </c>
      <c r="D33" s="127" t="s">
        <v>55</v>
      </c>
      <c r="E33" s="127" t="s">
        <v>57</v>
      </c>
      <c r="F33" s="126" t="s">
        <v>27</v>
      </c>
      <c r="G33" s="132" t="s">
        <v>131</v>
      </c>
      <c r="H33" s="127" t="s">
        <v>46</v>
      </c>
      <c r="I33" s="127" t="s">
        <v>132</v>
      </c>
      <c r="J33" s="127" t="s">
        <v>410</v>
      </c>
      <c r="K33" s="127" t="s">
        <v>411</v>
      </c>
    </row>
    <row r="34" spans="3:11" x14ac:dyDescent="0.25">
      <c r="C34" s="94" t="s">
        <v>63</v>
      </c>
      <c r="D34" s="157"/>
      <c r="E34" s="95">
        <v>2800</v>
      </c>
      <c r="F34" s="96">
        <f>D34*E34</f>
        <v>0</v>
      </c>
      <c r="G34" s="160"/>
      <c r="H34" s="97" t="s">
        <v>985</v>
      </c>
      <c r="I34" s="97" t="str">
        <f>VLOOKUP(H34,Presupuesto!$B$11:$C$565,2,0)</f>
        <v>MUEBLES VARIOS DE OFICINA</v>
      </c>
      <c r="J34" s="215" t="s">
        <v>1454</v>
      </c>
      <c r="K34" s="97" t="s">
        <v>404</v>
      </c>
    </row>
    <row r="35" spans="3:11" x14ac:dyDescent="0.25">
      <c r="C35" s="98" t="s">
        <v>64</v>
      </c>
      <c r="D35" s="150"/>
      <c r="E35" s="99">
        <v>2400</v>
      </c>
      <c r="F35" s="96">
        <f>D35*E35</f>
        <v>0</v>
      </c>
      <c r="G35" s="160"/>
      <c r="H35" s="100" t="s">
        <v>985</v>
      </c>
      <c r="I35" s="97" t="str">
        <f>VLOOKUP(H35,Presupuesto!$B$11:$C$565,2,0)</f>
        <v>MUEBLES VARIOS DE OFICINA</v>
      </c>
      <c r="J35" s="97" t="str">
        <f>$J$34</f>
        <v>Posgrado</v>
      </c>
      <c r="K35" s="97" t="s">
        <v>412</v>
      </c>
    </row>
    <row r="36" spans="3:11" x14ac:dyDescent="0.25">
      <c r="C36" s="98" t="s">
        <v>65</v>
      </c>
      <c r="D36" s="150"/>
      <c r="E36" s="99">
        <v>1000</v>
      </c>
      <c r="F36" s="96">
        <f t="shared" ref="F36:F43" si="2">D36*E36</f>
        <v>0</v>
      </c>
      <c r="G36" s="160"/>
      <c r="H36" s="100" t="s">
        <v>985</v>
      </c>
      <c r="I36" s="97" t="str">
        <f>VLOOKUP(H36,Presupuesto!$B$11:$C$565,2,0)</f>
        <v>MUEBLES VARIOS DE OFICINA</v>
      </c>
      <c r="J36" s="97" t="str">
        <f t="shared" ref="J36:J43" si="3">$J$34</f>
        <v>Posgrado</v>
      </c>
      <c r="K36" s="97" t="s">
        <v>395</v>
      </c>
    </row>
    <row r="37" spans="3:11" x14ac:dyDescent="0.25">
      <c r="C37" s="98" t="s">
        <v>66</v>
      </c>
      <c r="D37" s="150"/>
      <c r="E37" s="99">
        <v>6000</v>
      </c>
      <c r="F37" s="96">
        <f t="shared" si="2"/>
        <v>0</v>
      </c>
      <c r="G37" s="160"/>
      <c r="H37" s="100" t="s">
        <v>985</v>
      </c>
      <c r="I37" s="97" t="str">
        <f>VLOOKUP(H37,Presupuesto!$B$11:$C$565,2,0)</f>
        <v>MUEBLES VARIOS DE OFICINA</v>
      </c>
      <c r="J37" s="97" t="str">
        <f t="shared" si="3"/>
        <v>Posgrado</v>
      </c>
      <c r="K37" s="97" t="s">
        <v>395</v>
      </c>
    </row>
    <row r="38" spans="3:11" x14ac:dyDescent="0.25">
      <c r="C38" s="98" t="s">
        <v>67</v>
      </c>
      <c r="D38" s="150"/>
      <c r="E38" s="99">
        <v>3000</v>
      </c>
      <c r="F38" s="96">
        <f t="shared" si="2"/>
        <v>0</v>
      </c>
      <c r="G38" s="160"/>
      <c r="H38" s="100" t="s">
        <v>985</v>
      </c>
      <c r="I38" s="97" t="str">
        <f>VLOOKUP(H38,Presupuesto!$B$11:$C$565,2,0)</f>
        <v>MUEBLES VARIOS DE OFICINA</v>
      </c>
      <c r="J38" s="97" t="str">
        <f t="shared" si="3"/>
        <v>Posgrado</v>
      </c>
      <c r="K38" s="97" t="s">
        <v>395</v>
      </c>
    </row>
    <row r="39" spans="3:11" x14ac:dyDescent="0.25">
      <c r="C39" s="98" t="s">
        <v>68</v>
      </c>
      <c r="D39" s="150"/>
      <c r="E39" s="99">
        <v>10000</v>
      </c>
      <c r="F39" s="96">
        <f t="shared" si="2"/>
        <v>0</v>
      </c>
      <c r="G39" s="160"/>
      <c r="H39" s="100" t="s">
        <v>985</v>
      </c>
      <c r="I39" s="97" t="str">
        <f>VLOOKUP(H39,Presupuesto!$B$11:$C$565,2,0)</f>
        <v>MUEBLES VARIOS DE OFICINA</v>
      </c>
      <c r="J39" s="97" t="str">
        <f t="shared" si="3"/>
        <v>Posgrado</v>
      </c>
      <c r="K39" s="97" t="s">
        <v>395</v>
      </c>
    </row>
    <row r="40" spans="3:11" x14ac:dyDescent="0.25">
      <c r="C40" s="98" t="s">
        <v>69</v>
      </c>
      <c r="D40" s="150"/>
      <c r="E40" s="99">
        <v>8000</v>
      </c>
      <c r="F40" s="96">
        <f t="shared" si="2"/>
        <v>0</v>
      </c>
      <c r="G40" s="160"/>
      <c r="H40" s="100" t="s">
        <v>988</v>
      </c>
      <c r="I40" s="97" t="str">
        <f>VLOOKUP(H40,Presupuesto!$B$11:$C$565,2,0)</f>
        <v>EQUIPOS VARIOS DE OFICINA</v>
      </c>
      <c r="J40" s="97" t="str">
        <f t="shared" si="3"/>
        <v>Posgrado</v>
      </c>
      <c r="K40" s="97" t="s">
        <v>395</v>
      </c>
    </row>
    <row r="41" spans="3:11" x14ac:dyDescent="0.25">
      <c r="C41" s="98" t="s">
        <v>70</v>
      </c>
      <c r="D41" s="150"/>
      <c r="E41" s="99">
        <v>2000</v>
      </c>
      <c r="F41" s="96">
        <f t="shared" si="2"/>
        <v>0</v>
      </c>
      <c r="G41" s="160"/>
      <c r="H41" s="100" t="s">
        <v>988</v>
      </c>
      <c r="I41" s="97" t="str">
        <f>VLOOKUP(H41,Presupuesto!$B$11:$C$565,2,0)</f>
        <v>EQUIPOS VARIOS DE OFICINA</v>
      </c>
      <c r="J41" s="97" t="str">
        <f t="shared" si="3"/>
        <v>Posgrado</v>
      </c>
      <c r="K41" s="97" t="s">
        <v>403</v>
      </c>
    </row>
    <row r="42" spans="3:11" x14ac:dyDescent="0.25">
      <c r="C42" s="98" t="s">
        <v>71</v>
      </c>
      <c r="D42" s="150"/>
      <c r="E42" s="99">
        <v>5000</v>
      </c>
      <c r="F42" s="96">
        <f t="shared" si="2"/>
        <v>0</v>
      </c>
      <c r="G42" s="160"/>
      <c r="H42" s="100" t="s">
        <v>988</v>
      </c>
      <c r="I42" s="97" t="str">
        <f>VLOOKUP(H42,Presupuesto!$B$11:$C$565,2,0)</f>
        <v>EQUIPOS VARIOS DE OFICINA</v>
      </c>
      <c r="J42" s="97" t="str">
        <f t="shared" si="3"/>
        <v>Posgrado</v>
      </c>
      <c r="K42" s="97" t="s">
        <v>399</v>
      </c>
    </row>
    <row r="43" spans="3:11" ht="15.75" thickBot="1" x14ac:dyDescent="0.3">
      <c r="C43" s="101" t="s">
        <v>72</v>
      </c>
      <c r="D43" s="158"/>
      <c r="E43" s="103">
        <v>100000</v>
      </c>
      <c r="F43" s="104">
        <f t="shared" si="2"/>
        <v>0</v>
      </c>
      <c r="G43" s="161"/>
      <c r="H43" s="105" t="s">
        <v>988</v>
      </c>
      <c r="I43" s="105" t="str">
        <f>VLOOKUP(H43,Presupuesto!$B$11:$C$565,2,0)</f>
        <v>EQUIPOS VARIOS DE OFICINA</v>
      </c>
      <c r="J43" s="105" t="str">
        <f t="shared" si="3"/>
        <v>Posgrado</v>
      </c>
      <c r="K43" s="123" t="s">
        <v>394</v>
      </c>
    </row>
    <row r="45" spans="3:11" ht="15.75" thickBot="1" x14ac:dyDescent="0.3"/>
    <row r="46" spans="3:11" ht="15.75" thickBot="1" x14ac:dyDescent="0.3">
      <c r="C46" s="29" t="s">
        <v>43</v>
      </c>
      <c r="D46" s="30">
        <f>SUM(F53:F62)</f>
        <v>0</v>
      </c>
      <c r="E46" s="176"/>
      <c r="F46" s="176"/>
      <c r="G46" s="78"/>
      <c r="H46" s="176"/>
      <c r="I46" s="176"/>
    </row>
    <row r="47" spans="3:11" x14ac:dyDescent="0.25">
      <c r="C47" s="70"/>
      <c r="D47" s="31"/>
      <c r="E47" s="92"/>
      <c r="F47" s="92"/>
      <c r="G47" s="92"/>
      <c r="H47" s="75"/>
      <c r="I47" s="75"/>
      <c r="J47" s="75"/>
      <c r="K47" s="111"/>
    </row>
    <row r="48" spans="3:11" x14ac:dyDescent="0.25">
      <c r="C48" s="70"/>
      <c r="D48" s="31"/>
      <c r="E48" s="92"/>
      <c r="F48" s="92"/>
      <c r="G48" s="92"/>
      <c r="H48" s="75"/>
      <c r="I48" s="75"/>
      <c r="J48" s="75"/>
      <c r="K48" s="111"/>
    </row>
    <row r="49" spans="3:11" ht="15.75" x14ac:dyDescent="0.25">
      <c r="C49" s="201" t="s">
        <v>392</v>
      </c>
      <c r="D49" s="350"/>
      <c r="E49" s="92"/>
      <c r="F49" s="92"/>
      <c r="G49" s="92"/>
      <c r="H49" s="75"/>
      <c r="I49" s="75"/>
      <c r="J49" s="75"/>
      <c r="K49" s="111"/>
    </row>
    <row r="50" spans="3:11" ht="18.75" x14ac:dyDescent="0.25">
      <c r="C50" s="207" t="e">
        <f>IFERROR(VLOOKUP(D49,'1. Desarrollo e Innov. Curricu.'!$E:$F,2,FALSE),IFERROR(VLOOKUP(D49,'2. Investigación Científica'!$E:$F,2,FALSE),IFERROR(VLOOKUP(D49,'3. Vinculación Univ. Sociedad'!$E:$F,2,FALSE),IFERROR(VLOOKUP(D49,'4. Docencia y Profesorado Univ.'!$E:$F,2,FALSE),IFERROR(VLOOKUP(D49,'5. Estudiantes y Graduados'!$E:$F,2,FALSE),IFERROR(VLOOKUP(D49,'11. Gestion Administrativa'!$E:$F,2,FALSE),IFERROR(VLOOKUP(D49,'13. Gestión Académica'!$E:$F,2,FALSE),IFERROR(VLOOKUP(D49,'8. Asegura. de la Calid. y M'!$E:$F,2,FALSE),IFERROR(VLOOKUP(D49,'6. Gestión del Conocimiento'!$E:$F,2,FALSE),IFERROR(VLOOKUP(D49,'15. Gobernabilidad y Proceso...'!$E:$F,2,FALSE),IFERROR(VLOOKUP(D49,'12. Gestión del Talento Humano'!$E:$F,2,FALSE),IFERROR(VLOOKUP(D49,'14. Internacional... de la E.S.'!$E:$F,2,FALSE),IFERROR(VLOOKUP(D49,'10. Posgrado'!$E:$F,2,FALSE),IFERROR(VLOOKUP(D49,'17. Gestión TIC'!$E:$F,2,FALSE),IFERROR(VLOOKUP(D49,'16. Desa. del Sistema Educ.Sup.'!$E:$F,2,FALSE),IFERROR(VLOOKUP(D49,'9. Cultura de Inno. Insti...'!$E:$F,2,FALSE),VLOOKUP(D49,'7. Lo Esencial de la Reforma U.'!$E:$F,2,0)))))))))))))))))</f>
        <v>#N/A</v>
      </c>
      <c r="D50" s="31"/>
      <c r="E50" s="92"/>
      <c r="F50" s="92"/>
      <c r="G50" s="92"/>
      <c r="H50" s="75"/>
      <c r="I50" s="75"/>
      <c r="J50" s="75"/>
      <c r="K50" s="111"/>
    </row>
    <row r="51" spans="3:11" ht="15.75" thickBot="1" x14ac:dyDescent="0.3">
      <c r="C51" s="70"/>
      <c r="D51" s="31"/>
      <c r="E51" s="92"/>
      <c r="F51" s="92"/>
      <c r="G51" s="92"/>
      <c r="H51" s="75"/>
      <c r="I51" s="75"/>
      <c r="J51" s="75"/>
      <c r="K51" s="111"/>
    </row>
    <row r="52" spans="3:11" ht="30.75" thickBot="1" x14ac:dyDescent="0.3">
      <c r="C52" s="125" t="s">
        <v>44</v>
      </c>
      <c r="D52" s="127" t="s">
        <v>55</v>
      </c>
      <c r="E52" s="127" t="s">
        <v>57</v>
      </c>
      <c r="F52" s="126" t="s">
        <v>27</v>
      </c>
      <c r="G52" s="132" t="s">
        <v>131</v>
      </c>
      <c r="H52" s="127" t="s">
        <v>46</v>
      </c>
      <c r="I52" s="127" t="s">
        <v>132</v>
      </c>
      <c r="J52" s="127" t="s">
        <v>410</v>
      </c>
      <c r="K52" s="127" t="s">
        <v>411</v>
      </c>
    </row>
    <row r="53" spans="3:11" x14ac:dyDescent="0.25">
      <c r="C53" s="94" t="s">
        <v>63</v>
      </c>
      <c r="D53" s="157"/>
      <c r="E53" s="95">
        <v>2800</v>
      </c>
      <c r="F53" s="96">
        <f>D53*E53</f>
        <v>0</v>
      </c>
      <c r="G53" s="160"/>
      <c r="H53" s="97" t="s">
        <v>985</v>
      </c>
      <c r="I53" s="97" t="str">
        <f>VLOOKUP(H53,Presupuesto!$B$11:$C$565,2,0)</f>
        <v>MUEBLES VARIOS DE OFICINA</v>
      </c>
      <c r="J53" s="215" t="s">
        <v>1454</v>
      </c>
      <c r="K53" s="97" t="s">
        <v>404</v>
      </c>
    </row>
    <row r="54" spans="3:11" x14ac:dyDescent="0.25">
      <c r="C54" s="98" t="s">
        <v>64</v>
      </c>
      <c r="D54" s="150"/>
      <c r="E54" s="99">
        <v>2400</v>
      </c>
      <c r="F54" s="96">
        <f>D54*E54</f>
        <v>0</v>
      </c>
      <c r="G54" s="160"/>
      <c r="H54" s="100" t="s">
        <v>985</v>
      </c>
      <c r="I54" s="97" t="str">
        <f>VLOOKUP(H54,Presupuesto!$B$11:$C$565,2,0)</f>
        <v>MUEBLES VARIOS DE OFICINA</v>
      </c>
      <c r="J54" s="97" t="str">
        <f>$J$53</f>
        <v>Posgrado</v>
      </c>
      <c r="K54" s="97" t="s">
        <v>412</v>
      </c>
    </row>
    <row r="55" spans="3:11" x14ac:dyDescent="0.25">
      <c r="C55" s="98" t="s">
        <v>65</v>
      </c>
      <c r="D55" s="150"/>
      <c r="E55" s="99">
        <v>1000</v>
      </c>
      <c r="F55" s="96">
        <f t="shared" ref="F55:F62" si="4">D55*E55</f>
        <v>0</v>
      </c>
      <c r="G55" s="160"/>
      <c r="H55" s="100" t="s">
        <v>985</v>
      </c>
      <c r="I55" s="97" t="str">
        <f>VLOOKUP(H55,Presupuesto!$B$11:$C$565,2,0)</f>
        <v>MUEBLES VARIOS DE OFICINA</v>
      </c>
      <c r="J55" s="97" t="str">
        <f t="shared" ref="J55:J62" si="5">$J$17</f>
        <v>Gestión Administrativa y  financiera en apoyo al Desarrollo Académico</v>
      </c>
      <c r="K55" s="97" t="s">
        <v>395</v>
      </c>
    </row>
    <row r="56" spans="3:11" x14ac:dyDescent="0.25">
      <c r="C56" s="98" t="s">
        <v>66</v>
      </c>
      <c r="D56" s="150"/>
      <c r="E56" s="99">
        <v>6000</v>
      </c>
      <c r="F56" s="96">
        <f t="shared" si="4"/>
        <v>0</v>
      </c>
      <c r="G56" s="160"/>
      <c r="H56" s="100" t="s">
        <v>985</v>
      </c>
      <c r="I56" s="97" t="str">
        <f>VLOOKUP(H56,Presupuesto!$B$11:$C$565,2,0)</f>
        <v>MUEBLES VARIOS DE OFICINA</v>
      </c>
      <c r="J56" s="97" t="str">
        <f t="shared" si="5"/>
        <v>Gestión Administrativa y  financiera en apoyo al Desarrollo Académico</v>
      </c>
      <c r="K56" s="97" t="s">
        <v>395</v>
      </c>
    </row>
    <row r="57" spans="3:11" x14ac:dyDescent="0.25">
      <c r="C57" s="98" t="s">
        <v>67</v>
      </c>
      <c r="D57" s="150"/>
      <c r="E57" s="99">
        <v>3000</v>
      </c>
      <c r="F57" s="96">
        <f t="shared" si="4"/>
        <v>0</v>
      </c>
      <c r="G57" s="160"/>
      <c r="H57" s="100" t="s">
        <v>985</v>
      </c>
      <c r="I57" s="97" t="str">
        <f>VLOOKUP(H57,Presupuesto!$B$11:$C$565,2,0)</f>
        <v>MUEBLES VARIOS DE OFICINA</v>
      </c>
      <c r="J57" s="97" t="str">
        <f t="shared" si="5"/>
        <v>Gestión Administrativa y  financiera en apoyo al Desarrollo Académico</v>
      </c>
      <c r="K57" s="97" t="s">
        <v>395</v>
      </c>
    </row>
    <row r="58" spans="3:11" x14ac:dyDescent="0.25">
      <c r="C58" s="98" t="s">
        <v>68</v>
      </c>
      <c r="D58" s="150"/>
      <c r="E58" s="99">
        <v>10000</v>
      </c>
      <c r="F58" s="96">
        <f t="shared" si="4"/>
        <v>0</v>
      </c>
      <c r="G58" s="160"/>
      <c r="H58" s="100" t="s">
        <v>985</v>
      </c>
      <c r="I58" s="97" t="str">
        <f>VLOOKUP(H58,Presupuesto!$B$11:$C$565,2,0)</f>
        <v>MUEBLES VARIOS DE OFICINA</v>
      </c>
      <c r="J58" s="97" t="str">
        <f t="shared" si="5"/>
        <v>Gestión Administrativa y  financiera en apoyo al Desarrollo Académico</v>
      </c>
      <c r="K58" s="97" t="s">
        <v>395</v>
      </c>
    </row>
    <row r="59" spans="3:11" x14ac:dyDescent="0.25">
      <c r="C59" s="98" t="s">
        <v>69</v>
      </c>
      <c r="D59" s="150"/>
      <c r="E59" s="99">
        <v>8000</v>
      </c>
      <c r="F59" s="96">
        <f t="shared" si="4"/>
        <v>0</v>
      </c>
      <c r="G59" s="160"/>
      <c r="H59" s="100" t="s">
        <v>988</v>
      </c>
      <c r="I59" s="97" t="str">
        <f>VLOOKUP(H59,Presupuesto!$B$11:$C$565,2,0)</f>
        <v>EQUIPOS VARIOS DE OFICINA</v>
      </c>
      <c r="J59" s="97" t="str">
        <f t="shared" si="5"/>
        <v>Gestión Administrativa y  financiera en apoyo al Desarrollo Académico</v>
      </c>
      <c r="K59" s="97" t="s">
        <v>395</v>
      </c>
    </row>
    <row r="60" spans="3:11" x14ac:dyDescent="0.25">
      <c r="C60" s="98" t="s">
        <v>70</v>
      </c>
      <c r="D60" s="150"/>
      <c r="E60" s="99">
        <v>2000</v>
      </c>
      <c r="F60" s="96">
        <f t="shared" si="4"/>
        <v>0</v>
      </c>
      <c r="G60" s="160"/>
      <c r="H60" s="100" t="s">
        <v>988</v>
      </c>
      <c r="I60" s="97" t="str">
        <f>VLOOKUP(H60,Presupuesto!$B$11:$C$565,2,0)</f>
        <v>EQUIPOS VARIOS DE OFICINA</v>
      </c>
      <c r="J60" s="97" t="str">
        <f t="shared" si="5"/>
        <v>Gestión Administrativa y  financiera en apoyo al Desarrollo Académico</v>
      </c>
      <c r="K60" s="97" t="s">
        <v>403</v>
      </c>
    </row>
    <row r="61" spans="3:11" x14ac:dyDescent="0.25">
      <c r="C61" s="98" t="s">
        <v>71</v>
      </c>
      <c r="D61" s="150"/>
      <c r="E61" s="99">
        <v>5000</v>
      </c>
      <c r="F61" s="96">
        <f t="shared" si="4"/>
        <v>0</v>
      </c>
      <c r="G61" s="160"/>
      <c r="H61" s="100" t="s">
        <v>988</v>
      </c>
      <c r="I61" s="97" t="str">
        <f>VLOOKUP(H61,Presupuesto!$B$11:$C$565,2,0)</f>
        <v>EQUIPOS VARIOS DE OFICINA</v>
      </c>
      <c r="J61" s="97" t="str">
        <f t="shared" si="5"/>
        <v>Gestión Administrativa y  financiera en apoyo al Desarrollo Académico</v>
      </c>
      <c r="K61" s="97" t="s">
        <v>399</v>
      </c>
    </row>
    <row r="62" spans="3:11" ht="15.75" thickBot="1" x14ac:dyDescent="0.3">
      <c r="C62" s="101" t="s">
        <v>72</v>
      </c>
      <c r="D62" s="158"/>
      <c r="E62" s="103">
        <v>100000</v>
      </c>
      <c r="F62" s="104">
        <f t="shared" si="4"/>
        <v>0</v>
      </c>
      <c r="G62" s="161"/>
      <c r="H62" s="105" t="s">
        <v>988</v>
      </c>
      <c r="I62" s="105" t="str">
        <f>VLOOKUP(H62,Presupuesto!$B$11:$C$565,2,0)</f>
        <v>EQUIPOS VARIOS DE OFICINA</v>
      </c>
      <c r="J62" s="105" t="str">
        <f t="shared" si="5"/>
        <v>Gestión Administrativa y  financiera en apoyo al Desarrollo Académico</v>
      </c>
      <c r="K62" s="123" t="s">
        <v>394</v>
      </c>
    </row>
    <row r="64" spans="3:11" ht="15.75" thickBot="1" x14ac:dyDescent="0.3">
      <c r="C64" s="325"/>
      <c r="D64" s="326"/>
      <c r="E64" s="327"/>
      <c r="F64" s="327"/>
      <c r="G64" s="328"/>
      <c r="H64" s="327"/>
      <c r="I64" s="327"/>
      <c r="J64" s="154"/>
      <c r="K64" s="154"/>
    </row>
    <row r="65" spans="3:11" ht="15.75" thickBot="1" x14ac:dyDescent="0.3">
      <c r="C65" s="29" t="s">
        <v>43</v>
      </c>
      <c r="D65" s="30">
        <f>SUM(F72:F81)</f>
        <v>0</v>
      </c>
      <c r="E65" s="176"/>
      <c r="F65" s="176"/>
      <c r="G65" s="78"/>
      <c r="H65" s="176"/>
      <c r="I65" s="176"/>
    </row>
    <row r="66" spans="3:11" x14ac:dyDescent="0.25">
      <c r="C66" s="70"/>
      <c r="D66" s="31"/>
      <c r="E66" s="92"/>
      <c r="F66" s="92"/>
      <c r="G66" s="92"/>
      <c r="H66" s="75"/>
      <c r="I66" s="75"/>
      <c r="J66" s="75"/>
      <c r="K66" s="111"/>
    </row>
    <row r="67" spans="3:11" x14ac:dyDescent="0.25">
      <c r="C67" s="70"/>
      <c r="D67" s="31"/>
      <c r="E67" s="92"/>
      <c r="F67" s="92"/>
      <c r="G67" s="92"/>
      <c r="H67" s="75"/>
      <c r="I67" s="75"/>
      <c r="J67" s="75"/>
      <c r="K67" s="111"/>
    </row>
    <row r="68" spans="3:11" ht="15.75" x14ac:dyDescent="0.25">
      <c r="C68" s="201" t="s">
        <v>392</v>
      </c>
      <c r="D68" s="350"/>
      <c r="E68" s="92"/>
      <c r="F68" s="92"/>
      <c r="G68" s="92"/>
      <c r="H68" s="75"/>
      <c r="I68" s="75"/>
      <c r="J68" s="75"/>
      <c r="K68" s="111"/>
    </row>
    <row r="69" spans="3:11" ht="18.75" x14ac:dyDescent="0.25">
      <c r="C69" s="207" t="e">
        <f>IFERROR(VLOOKUP(D68,'1. Desarrollo e Innov. Curricu.'!$E:$F,2,FALSE),IFERROR(VLOOKUP(D68,'2. Investigación Científica'!$E:$F,2,FALSE),IFERROR(VLOOKUP(D68,'3. Vinculación Univ. Sociedad'!$E:$F,2,FALSE),IFERROR(VLOOKUP(D68,'4. Docencia y Profesorado Univ.'!$E:$F,2,FALSE),IFERROR(VLOOKUP(D68,'5. Estudiantes y Graduados'!$E:$F,2,FALSE),IFERROR(VLOOKUP(D68,'11. Gestion Administrativa'!$E:$F,2,FALSE),IFERROR(VLOOKUP(D68,'13. Gestión Académica'!$E:$F,2,FALSE),IFERROR(VLOOKUP(D68,'8. Asegura. de la Calid. y M'!$E:$F,2,FALSE),IFERROR(VLOOKUP(D68,'6. Gestión del Conocimiento'!$E:$F,2,FALSE),IFERROR(VLOOKUP(D68,'15. Gobernabilidad y Proceso...'!$E:$F,2,FALSE),IFERROR(VLOOKUP(D68,'12. Gestión del Talento Humano'!$E:$F,2,FALSE),IFERROR(VLOOKUP(D68,'14. Internacional... de la E.S.'!$E:$F,2,FALSE),IFERROR(VLOOKUP(D68,'10. Posgrado'!$E:$F,2,FALSE),IFERROR(VLOOKUP(D68,'17. Gestión TIC'!$E:$F,2,FALSE),IFERROR(VLOOKUP(D68,'16. Desa. del Sistema Educ.Sup.'!$E:$F,2,FALSE),IFERROR(VLOOKUP(D68,'9. Cultura de Inno. Insti...'!$E:$F,2,FALSE),VLOOKUP(D68,'7. Lo Esencial de la Reforma U.'!$E:$F,2,0)))))))))))))))))</f>
        <v>#N/A</v>
      </c>
      <c r="D69" s="31"/>
      <c r="E69" s="92"/>
      <c r="F69" s="92"/>
      <c r="G69" s="92"/>
      <c r="H69" s="75"/>
      <c r="I69" s="75"/>
      <c r="J69" s="75"/>
      <c r="K69" s="111"/>
    </row>
    <row r="70" spans="3:11" ht="15.75" thickBot="1" x14ac:dyDescent="0.3">
      <c r="C70" s="70"/>
      <c r="D70" s="31"/>
      <c r="E70" s="92"/>
      <c r="F70" s="92"/>
      <c r="G70" s="92"/>
      <c r="H70" s="75"/>
      <c r="I70" s="75"/>
      <c r="J70" s="75"/>
      <c r="K70" s="111"/>
    </row>
    <row r="71" spans="3:11" ht="30.75" thickBot="1" x14ac:dyDescent="0.3">
      <c r="C71" s="125" t="s">
        <v>44</v>
      </c>
      <c r="D71" s="127" t="s">
        <v>55</v>
      </c>
      <c r="E71" s="127" t="s">
        <v>57</v>
      </c>
      <c r="F71" s="126" t="s">
        <v>27</v>
      </c>
      <c r="G71" s="132" t="s">
        <v>131</v>
      </c>
      <c r="H71" s="127" t="s">
        <v>46</v>
      </c>
      <c r="I71" s="127" t="s">
        <v>132</v>
      </c>
      <c r="J71" s="127" t="s">
        <v>410</v>
      </c>
      <c r="K71" s="127" t="s">
        <v>411</v>
      </c>
    </row>
    <row r="72" spans="3:11" x14ac:dyDescent="0.25">
      <c r="C72" s="94" t="s">
        <v>63</v>
      </c>
      <c r="D72" s="157"/>
      <c r="E72" s="95">
        <v>2800</v>
      </c>
      <c r="F72" s="96">
        <f>D72*E72</f>
        <v>0</v>
      </c>
      <c r="G72" s="160"/>
      <c r="H72" s="97" t="s">
        <v>985</v>
      </c>
      <c r="I72" s="97" t="str">
        <f>VLOOKUP(H72,Presupuesto!$B$11:$C$565,2,0)</f>
        <v>MUEBLES VARIOS DE OFICINA</v>
      </c>
      <c r="J72" s="215" t="s">
        <v>1454</v>
      </c>
      <c r="K72" s="97" t="s">
        <v>404</v>
      </c>
    </row>
    <row r="73" spans="3:11" x14ac:dyDescent="0.25">
      <c r="C73" s="98" t="s">
        <v>64</v>
      </c>
      <c r="D73" s="150"/>
      <c r="E73" s="99">
        <v>2400</v>
      </c>
      <c r="F73" s="96">
        <f>D73*E73</f>
        <v>0</v>
      </c>
      <c r="G73" s="160"/>
      <c r="H73" s="100" t="s">
        <v>985</v>
      </c>
      <c r="I73" s="97" t="str">
        <f>VLOOKUP(H73,Presupuesto!$B$11:$C$565,2,0)</f>
        <v>MUEBLES VARIOS DE OFICINA</v>
      </c>
      <c r="J73" s="97" t="str">
        <f>$J$72</f>
        <v>Posgrado</v>
      </c>
      <c r="K73" s="97" t="s">
        <v>412</v>
      </c>
    </row>
    <row r="74" spans="3:11" x14ac:dyDescent="0.25">
      <c r="C74" s="98" t="s">
        <v>65</v>
      </c>
      <c r="D74" s="150"/>
      <c r="E74" s="99">
        <v>1000</v>
      </c>
      <c r="F74" s="96">
        <f t="shared" ref="F74:F81" si="6">D74*E74</f>
        <v>0</v>
      </c>
      <c r="G74" s="160"/>
      <c r="H74" s="100" t="s">
        <v>985</v>
      </c>
      <c r="I74" s="97" t="str">
        <f>VLOOKUP(H74,Presupuesto!$B$11:$C$565,2,0)</f>
        <v>MUEBLES VARIOS DE OFICINA</v>
      </c>
      <c r="J74" s="97" t="str">
        <f t="shared" ref="J74:J81" si="7">$J$72</f>
        <v>Posgrado</v>
      </c>
      <c r="K74" s="97" t="s">
        <v>395</v>
      </c>
    </row>
    <row r="75" spans="3:11" x14ac:dyDescent="0.25">
      <c r="C75" s="98" t="s">
        <v>66</v>
      </c>
      <c r="D75" s="150"/>
      <c r="E75" s="99">
        <v>6000</v>
      </c>
      <c r="F75" s="96">
        <f t="shared" si="6"/>
        <v>0</v>
      </c>
      <c r="G75" s="160"/>
      <c r="H75" s="100" t="s">
        <v>985</v>
      </c>
      <c r="I75" s="97" t="str">
        <f>VLOOKUP(H75,Presupuesto!$B$11:$C$565,2,0)</f>
        <v>MUEBLES VARIOS DE OFICINA</v>
      </c>
      <c r="J75" s="97" t="str">
        <f t="shared" si="7"/>
        <v>Posgrado</v>
      </c>
      <c r="K75" s="97" t="s">
        <v>395</v>
      </c>
    </row>
    <row r="76" spans="3:11" x14ac:dyDescent="0.25">
      <c r="C76" s="98" t="s">
        <v>67</v>
      </c>
      <c r="D76" s="150"/>
      <c r="E76" s="99">
        <v>3000</v>
      </c>
      <c r="F76" s="96">
        <f t="shared" si="6"/>
        <v>0</v>
      </c>
      <c r="G76" s="160"/>
      <c r="H76" s="100" t="s">
        <v>985</v>
      </c>
      <c r="I76" s="97" t="str">
        <f>VLOOKUP(H76,Presupuesto!$B$11:$C$565,2,0)</f>
        <v>MUEBLES VARIOS DE OFICINA</v>
      </c>
      <c r="J76" s="97" t="str">
        <f t="shared" si="7"/>
        <v>Posgrado</v>
      </c>
      <c r="K76" s="97" t="s">
        <v>395</v>
      </c>
    </row>
    <row r="77" spans="3:11" x14ac:dyDescent="0.25">
      <c r="C77" s="98" t="s">
        <v>68</v>
      </c>
      <c r="D77" s="150"/>
      <c r="E77" s="99">
        <v>10000</v>
      </c>
      <c r="F77" s="96">
        <f t="shared" si="6"/>
        <v>0</v>
      </c>
      <c r="G77" s="160"/>
      <c r="H77" s="100" t="s">
        <v>985</v>
      </c>
      <c r="I77" s="97" t="str">
        <f>VLOOKUP(H77,Presupuesto!$B$11:$C$565,2,0)</f>
        <v>MUEBLES VARIOS DE OFICINA</v>
      </c>
      <c r="J77" s="97" t="str">
        <f t="shared" si="7"/>
        <v>Posgrado</v>
      </c>
      <c r="K77" s="97" t="s">
        <v>395</v>
      </c>
    </row>
    <row r="78" spans="3:11" x14ac:dyDescent="0.25">
      <c r="C78" s="98" t="s">
        <v>69</v>
      </c>
      <c r="D78" s="150"/>
      <c r="E78" s="99">
        <v>8000</v>
      </c>
      <c r="F78" s="96">
        <f t="shared" si="6"/>
        <v>0</v>
      </c>
      <c r="G78" s="160"/>
      <c r="H78" s="100" t="s">
        <v>988</v>
      </c>
      <c r="I78" s="97" t="str">
        <f>VLOOKUP(H78,Presupuesto!$B$11:$C$565,2,0)</f>
        <v>EQUIPOS VARIOS DE OFICINA</v>
      </c>
      <c r="J78" s="97" t="str">
        <f t="shared" si="7"/>
        <v>Posgrado</v>
      </c>
      <c r="K78" s="97" t="s">
        <v>395</v>
      </c>
    </row>
    <row r="79" spans="3:11" x14ac:dyDescent="0.25">
      <c r="C79" s="98" t="s">
        <v>70</v>
      </c>
      <c r="D79" s="150"/>
      <c r="E79" s="99">
        <v>2000</v>
      </c>
      <c r="F79" s="96">
        <f t="shared" si="6"/>
        <v>0</v>
      </c>
      <c r="G79" s="160"/>
      <c r="H79" s="100" t="s">
        <v>988</v>
      </c>
      <c r="I79" s="97" t="str">
        <f>VLOOKUP(H79,Presupuesto!$B$11:$C$565,2,0)</f>
        <v>EQUIPOS VARIOS DE OFICINA</v>
      </c>
      <c r="J79" s="97" t="str">
        <f t="shared" si="7"/>
        <v>Posgrado</v>
      </c>
      <c r="K79" s="97" t="s">
        <v>403</v>
      </c>
    </row>
    <row r="80" spans="3:11" x14ac:dyDescent="0.25">
      <c r="C80" s="98" t="s">
        <v>71</v>
      </c>
      <c r="D80" s="150"/>
      <c r="E80" s="99">
        <v>5000</v>
      </c>
      <c r="F80" s="96">
        <f t="shared" si="6"/>
        <v>0</v>
      </c>
      <c r="G80" s="160"/>
      <c r="H80" s="100" t="s">
        <v>988</v>
      </c>
      <c r="I80" s="97" t="str">
        <f>VLOOKUP(H80,Presupuesto!$B$11:$C$565,2,0)</f>
        <v>EQUIPOS VARIOS DE OFICINA</v>
      </c>
      <c r="J80" s="97" t="str">
        <f t="shared" si="7"/>
        <v>Posgrado</v>
      </c>
      <c r="K80" s="97" t="s">
        <v>399</v>
      </c>
    </row>
    <row r="81" spans="3:11" ht="15.75" thickBot="1" x14ac:dyDescent="0.3">
      <c r="C81" s="101" t="s">
        <v>72</v>
      </c>
      <c r="D81" s="158"/>
      <c r="E81" s="103">
        <v>100000</v>
      </c>
      <c r="F81" s="104">
        <f t="shared" si="6"/>
        <v>0</v>
      </c>
      <c r="G81" s="161"/>
      <c r="H81" s="105" t="s">
        <v>988</v>
      </c>
      <c r="I81" s="105" t="str">
        <f>VLOOKUP(H81,Presupuesto!$B$11:$C$565,2,0)</f>
        <v>EQUIPOS VARIOS DE OFICINA</v>
      </c>
      <c r="J81" s="105" t="str">
        <f t="shared" si="7"/>
        <v>Posgrado</v>
      </c>
      <c r="K81" s="123" t="s">
        <v>394</v>
      </c>
    </row>
    <row r="83" spans="3:11" ht="15.75" thickBot="1" x14ac:dyDescent="0.3"/>
    <row r="84" spans="3:11" ht="15.75" thickBot="1" x14ac:dyDescent="0.3">
      <c r="C84" s="29" t="s">
        <v>43</v>
      </c>
      <c r="D84" s="30">
        <f>SUM(F91:F100)</f>
        <v>0</v>
      </c>
      <c r="E84" s="176"/>
      <c r="F84" s="176"/>
      <c r="G84" s="78"/>
      <c r="H84" s="176"/>
      <c r="I84" s="176"/>
    </row>
    <row r="85" spans="3:11" x14ac:dyDescent="0.25">
      <c r="C85" s="70"/>
      <c r="D85" s="31"/>
      <c r="E85" s="92"/>
      <c r="F85" s="92"/>
      <c r="G85" s="92"/>
      <c r="H85" s="75"/>
      <c r="I85" s="75"/>
      <c r="J85" s="75"/>
      <c r="K85" s="111"/>
    </row>
    <row r="86" spans="3:11" x14ac:dyDescent="0.25">
      <c r="C86" s="70"/>
      <c r="D86" s="31"/>
      <c r="E86" s="92"/>
      <c r="F86" s="92"/>
      <c r="G86" s="92"/>
      <c r="H86" s="75"/>
      <c r="I86" s="75"/>
      <c r="J86" s="75"/>
      <c r="K86" s="111"/>
    </row>
    <row r="87" spans="3:11" ht="15.75" x14ac:dyDescent="0.25">
      <c r="C87" s="201" t="s">
        <v>392</v>
      </c>
      <c r="D87" s="350"/>
      <c r="E87" s="92"/>
      <c r="F87" s="92"/>
      <c r="G87" s="92"/>
      <c r="H87" s="75"/>
      <c r="I87" s="75"/>
      <c r="J87" s="75"/>
      <c r="K87" s="111"/>
    </row>
    <row r="88" spans="3:11" ht="18.75" x14ac:dyDescent="0.25">
      <c r="C88" s="207" t="e">
        <f>IFERROR(VLOOKUP(D87,'1. Desarrollo e Innov. Curricu.'!$E:$F,2,FALSE),IFERROR(VLOOKUP(D87,'2. Investigación Científica'!$E:$F,2,FALSE),IFERROR(VLOOKUP(D87,'3. Vinculación Univ. Sociedad'!$E:$F,2,FALSE),IFERROR(VLOOKUP(D87,'4. Docencia y Profesorado Univ.'!$E:$F,2,FALSE),IFERROR(VLOOKUP(D87,'5. Estudiantes y Graduados'!$E:$F,2,FALSE),IFERROR(VLOOKUP(D87,'11. Gestion Administrativa'!$E:$F,2,FALSE),IFERROR(VLOOKUP(D87,'13. Gestión Académica'!$E:$F,2,FALSE),IFERROR(VLOOKUP(D87,'8. Asegura. de la Calid. y M'!$E:$F,2,FALSE),IFERROR(VLOOKUP(D87,'6. Gestión del Conocimiento'!$E:$F,2,FALSE),IFERROR(VLOOKUP(D87,'15. Gobernabilidad y Proceso...'!$E:$F,2,FALSE),IFERROR(VLOOKUP(D87,'12. Gestión del Talento Humano'!$E:$F,2,FALSE),IFERROR(VLOOKUP(D87,'14. Internacional... de la E.S.'!$E:$F,2,FALSE),IFERROR(VLOOKUP(D87,'10. Posgrado'!$E:$F,2,FALSE),IFERROR(VLOOKUP(D87,'17. Gestión TIC'!$E:$F,2,FALSE),IFERROR(VLOOKUP(D87,'16. Desa. del Sistema Educ.Sup.'!$E:$F,2,FALSE),IFERROR(VLOOKUP(D87,'9. Cultura de Inno. Insti...'!$E:$F,2,FALSE),VLOOKUP(D87,'7. Lo Esencial de la Reforma U.'!$E:$F,2,0)))))))))))))))))</f>
        <v>#N/A</v>
      </c>
      <c r="D88" s="31"/>
      <c r="E88" s="92"/>
      <c r="F88" s="92"/>
      <c r="G88" s="92"/>
      <c r="H88" s="75"/>
      <c r="I88" s="75"/>
      <c r="J88" s="75"/>
      <c r="K88" s="111"/>
    </row>
    <row r="89" spans="3:11" ht="15.75" thickBot="1" x14ac:dyDescent="0.3">
      <c r="C89" s="70"/>
      <c r="D89" s="31"/>
      <c r="E89" s="92"/>
      <c r="F89" s="92"/>
      <c r="G89" s="92"/>
      <c r="H89" s="75"/>
      <c r="I89" s="75"/>
      <c r="J89" s="75"/>
      <c r="K89" s="111"/>
    </row>
    <row r="90" spans="3:11" ht="30.75" thickBot="1" x14ac:dyDescent="0.3">
      <c r="C90" s="125" t="s">
        <v>44</v>
      </c>
      <c r="D90" s="127" t="s">
        <v>55</v>
      </c>
      <c r="E90" s="127" t="s">
        <v>57</v>
      </c>
      <c r="F90" s="126" t="s">
        <v>27</v>
      </c>
      <c r="G90" s="132" t="s">
        <v>131</v>
      </c>
      <c r="H90" s="127" t="s">
        <v>46</v>
      </c>
      <c r="I90" s="127" t="s">
        <v>132</v>
      </c>
      <c r="J90" s="127" t="s">
        <v>410</v>
      </c>
      <c r="K90" s="127" t="s">
        <v>411</v>
      </c>
    </row>
    <row r="91" spans="3:11" x14ac:dyDescent="0.25">
      <c r="C91" s="94" t="s">
        <v>63</v>
      </c>
      <c r="D91" s="157"/>
      <c r="E91" s="95">
        <v>2800</v>
      </c>
      <c r="F91" s="96">
        <f>D91*E91</f>
        <v>0</v>
      </c>
      <c r="G91" s="160"/>
      <c r="H91" s="97" t="s">
        <v>985</v>
      </c>
      <c r="I91" s="97" t="str">
        <f>VLOOKUP(H91,Presupuesto!$B$11:$C$565,2,0)</f>
        <v>MUEBLES VARIOS DE OFICINA</v>
      </c>
      <c r="J91" s="215" t="s">
        <v>1454</v>
      </c>
      <c r="K91" s="97" t="s">
        <v>404</v>
      </c>
    </row>
    <row r="92" spans="3:11" x14ac:dyDescent="0.25">
      <c r="C92" s="98" t="s">
        <v>64</v>
      </c>
      <c r="D92" s="150"/>
      <c r="E92" s="99">
        <v>2400</v>
      </c>
      <c r="F92" s="96">
        <f>D92*E92</f>
        <v>0</v>
      </c>
      <c r="G92" s="160"/>
      <c r="H92" s="100" t="s">
        <v>985</v>
      </c>
      <c r="I92" s="97" t="str">
        <f>VLOOKUP(H92,Presupuesto!$B$11:$C$565,2,0)</f>
        <v>MUEBLES VARIOS DE OFICINA</v>
      </c>
      <c r="J92" s="97" t="str">
        <f>$J$91</f>
        <v>Posgrado</v>
      </c>
      <c r="K92" s="97" t="s">
        <v>412</v>
      </c>
    </row>
    <row r="93" spans="3:11" x14ac:dyDescent="0.25">
      <c r="C93" s="98" t="s">
        <v>65</v>
      </c>
      <c r="D93" s="150"/>
      <c r="E93" s="99">
        <v>1000</v>
      </c>
      <c r="F93" s="96">
        <f t="shared" ref="F93:F100" si="8">D93*E93</f>
        <v>0</v>
      </c>
      <c r="G93" s="160"/>
      <c r="H93" s="100" t="s">
        <v>985</v>
      </c>
      <c r="I93" s="97" t="str">
        <f>VLOOKUP(H93,Presupuesto!$B$11:$C$565,2,0)</f>
        <v>MUEBLES VARIOS DE OFICINA</v>
      </c>
      <c r="J93" s="97" t="str">
        <f t="shared" ref="J93:J100" si="9">$J$91</f>
        <v>Posgrado</v>
      </c>
      <c r="K93" s="97" t="s">
        <v>395</v>
      </c>
    </row>
    <row r="94" spans="3:11" x14ac:dyDescent="0.25">
      <c r="C94" s="98" t="s">
        <v>66</v>
      </c>
      <c r="D94" s="150"/>
      <c r="E94" s="99">
        <v>6000</v>
      </c>
      <c r="F94" s="96">
        <f t="shared" si="8"/>
        <v>0</v>
      </c>
      <c r="G94" s="160"/>
      <c r="H94" s="100" t="s">
        <v>985</v>
      </c>
      <c r="I94" s="97" t="str">
        <f>VLOOKUP(H94,Presupuesto!$B$11:$C$565,2,0)</f>
        <v>MUEBLES VARIOS DE OFICINA</v>
      </c>
      <c r="J94" s="97" t="str">
        <f t="shared" si="9"/>
        <v>Posgrado</v>
      </c>
      <c r="K94" s="97" t="s">
        <v>395</v>
      </c>
    </row>
    <row r="95" spans="3:11" x14ac:dyDescent="0.25">
      <c r="C95" s="98" t="s">
        <v>67</v>
      </c>
      <c r="D95" s="150"/>
      <c r="E95" s="99">
        <v>3000</v>
      </c>
      <c r="F95" s="96">
        <f t="shared" si="8"/>
        <v>0</v>
      </c>
      <c r="G95" s="160"/>
      <c r="H95" s="100" t="s">
        <v>985</v>
      </c>
      <c r="I95" s="97" t="str">
        <f>VLOOKUP(H95,Presupuesto!$B$11:$C$565,2,0)</f>
        <v>MUEBLES VARIOS DE OFICINA</v>
      </c>
      <c r="J95" s="97" t="str">
        <f t="shared" si="9"/>
        <v>Posgrado</v>
      </c>
      <c r="K95" s="97" t="s">
        <v>395</v>
      </c>
    </row>
    <row r="96" spans="3:11" x14ac:dyDescent="0.25">
      <c r="C96" s="98" t="s">
        <v>68</v>
      </c>
      <c r="D96" s="150"/>
      <c r="E96" s="99">
        <v>10000</v>
      </c>
      <c r="F96" s="96">
        <f t="shared" si="8"/>
        <v>0</v>
      </c>
      <c r="G96" s="160"/>
      <c r="H96" s="100" t="s">
        <v>985</v>
      </c>
      <c r="I96" s="97" t="str">
        <f>VLOOKUP(H96,Presupuesto!$B$11:$C$565,2,0)</f>
        <v>MUEBLES VARIOS DE OFICINA</v>
      </c>
      <c r="J96" s="97" t="str">
        <f t="shared" si="9"/>
        <v>Posgrado</v>
      </c>
      <c r="K96" s="97" t="s">
        <v>395</v>
      </c>
    </row>
    <row r="97" spans="3:11" x14ac:dyDescent="0.25">
      <c r="C97" s="98" t="s">
        <v>69</v>
      </c>
      <c r="D97" s="150"/>
      <c r="E97" s="99">
        <v>8000</v>
      </c>
      <c r="F97" s="96">
        <f t="shared" si="8"/>
        <v>0</v>
      </c>
      <c r="G97" s="160"/>
      <c r="H97" s="100" t="s">
        <v>988</v>
      </c>
      <c r="I97" s="97" t="str">
        <f>VLOOKUP(H97,Presupuesto!$B$11:$C$565,2,0)</f>
        <v>EQUIPOS VARIOS DE OFICINA</v>
      </c>
      <c r="J97" s="97" t="str">
        <f t="shared" si="9"/>
        <v>Posgrado</v>
      </c>
      <c r="K97" s="97" t="s">
        <v>395</v>
      </c>
    </row>
    <row r="98" spans="3:11" x14ac:dyDescent="0.25">
      <c r="C98" s="98" t="s">
        <v>70</v>
      </c>
      <c r="D98" s="150"/>
      <c r="E98" s="99">
        <v>2000</v>
      </c>
      <c r="F98" s="96">
        <f t="shared" si="8"/>
        <v>0</v>
      </c>
      <c r="G98" s="160"/>
      <c r="H98" s="100" t="s">
        <v>988</v>
      </c>
      <c r="I98" s="97" t="str">
        <f>VLOOKUP(H98,Presupuesto!$B$11:$C$565,2,0)</f>
        <v>EQUIPOS VARIOS DE OFICINA</v>
      </c>
      <c r="J98" s="97" t="str">
        <f t="shared" si="9"/>
        <v>Posgrado</v>
      </c>
      <c r="K98" s="97" t="s">
        <v>403</v>
      </c>
    </row>
    <row r="99" spans="3:11" x14ac:dyDescent="0.25">
      <c r="C99" s="98" t="s">
        <v>71</v>
      </c>
      <c r="D99" s="150"/>
      <c r="E99" s="99">
        <v>5000</v>
      </c>
      <c r="F99" s="96">
        <f t="shared" si="8"/>
        <v>0</v>
      </c>
      <c r="G99" s="160"/>
      <c r="H99" s="100" t="s">
        <v>988</v>
      </c>
      <c r="I99" s="97" t="str">
        <f>VLOOKUP(H99,Presupuesto!$B$11:$C$565,2,0)</f>
        <v>EQUIPOS VARIOS DE OFICINA</v>
      </c>
      <c r="J99" s="97" t="str">
        <f t="shared" si="9"/>
        <v>Posgrado</v>
      </c>
      <c r="K99" s="97" t="s">
        <v>399</v>
      </c>
    </row>
    <row r="100" spans="3:11" ht="15.75" thickBot="1" x14ac:dyDescent="0.3">
      <c r="C100" s="101" t="s">
        <v>72</v>
      </c>
      <c r="D100" s="158"/>
      <c r="E100" s="103">
        <v>100000</v>
      </c>
      <c r="F100" s="104">
        <f t="shared" si="8"/>
        <v>0</v>
      </c>
      <c r="G100" s="161"/>
      <c r="H100" s="105" t="s">
        <v>988</v>
      </c>
      <c r="I100" s="105" t="str">
        <f>VLOOKUP(H100,Presupuesto!$B$11:$C$565,2,0)</f>
        <v>EQUIPOS VARIOS DE OFICINA</v>
      </c>
      <c r="J100" s="105" t="str">
        <f t="shared" si="9"/>
        <v>Posgrado</v>
      </c>
      <c r="K100" s="123" t="s">
        <v>394</v>
      </c>
    </row>
    <row r="102" spans="3:11" ht="15.75" thickBot="1" x14ac:dyDescent="0.3">
      <c r="C102" s="325"/>
      <c r="D102" s="326"/>
      <c r="E102" s="327"/>
      <c r="F102" s="327"/>
      <c r="G102" s="328"/>
      <c r="H102" s="327"/>
      <c r="I102" s="327"/>
      <c r="J102" s="154"/>
      <c r="K102" s="154"/>
    </row>
    <row r="103" spans="3:11" ht="15.75" thickBot="1" x14ac:dyDescent="0.3">
      <c r="C103" s="29" t="s">
        <v>43</v>
      </c>
      <c r="D103" s="30">
        <f>SUM(F110:F119)</f>
        <v>0</v>
      </c>
      <c r="E103" s="176"/>
      <c r="F103" s="176"/>
      <c r="G103" s="78"/>
      <c r="H103" s="176"/>
      <c r="I103" s="176"/>
    </row>
    <row r="104" spans="3:11" x14ac:dyDescent="0.25">
      <c r="C104" s="70"/>
      <c r="D104" s="31"/>
      <c r="E104" s="92"/>
      <c r="F104" s="92"/>
      <c r="G104" s="92"/>
      <c r="H104" s="75"/>
      <c r="I104" s="75"/>
      <c r="J104" s="75"/>
      <c r="K104" s="111"/>
    </row>
    <row r="105" spans="3:11" x14ac:dyDescent="0.25">
      <c r="C105" s="70"/>
      <c r="D105" s="31"/>
      <c r="E105" s="92"/>
      <c r="F105" s="92"/>
      <c r="G105" s="92"/>
      <c r="H105" s="75"/>
      <c r="I105" s="75"/>
      <c r="J105" s="75"/>
      <c r="K105" s="111"/>
    </row>
    <row r="106" spans="3:11" ht="15.75" x14ac:dyDescent="0.25">
      <c r="C106" s="201" t="s">
        <v>392</v>
      </c>
      <c r="D106" s="350"/>
      <c r="E106" s="92"/>
      <c r="F106" s="92"/>
      <c r="G106" s="92"/>
      <c r="H106" s="75"/>
      <c r="I106" s="75"/>
      <c r="J106" s="75"/>
      <c r="K106" s="111"/>
    </row>
    <row r="107" spans="3:11" ht="18.75" x14ac:dyDescent="0.25">
      <c r="C107" s="207"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2"/>
      <c r="F107" s="92"/>
      <c r="G107" s="92"/>
      <c r="H107" s="75"/>
      <c r="I107" s="75"/>
      <c r="J107" s="75"/>
      <c r="K107" s="111"/>
    </row>
    <row r="108" spans="3:11" ht="15.75" thickBot="1" x14ac:dyDescent="0.3">
      <c r="C108" s="70"/>
      <c r="D108" s="31"/>
      <c r="E108" s="92"/>
      <c r="F108" s="92"/>
      <c r="G108" s="92"/>
      <c r="H108" s="75"/>
      <c r="I108" s="75"/>
      <c r="J108" s="75"/>
      <c r="K108" s="111"/>
    </row>
    <row r="109" spans="3:11" ht="30.75" thickBot="1" x14ac:dyDescent="0.3">
      <c r="C109" s="125" t="s">
        <v>44</v>
      </c>
      <c r="D109" s="127" t="s">
        <v>55</v>
      </c>
      <c r="E109" s="127" t="s">
        <v>57</v>
      </c>
      <c r="F109" s="126" t="s">
        <v>27</v>
      </c>
      <c r="G109" s="132" t="s">
        <v>131</v>
      </c>
      <c r="H109" s="127" t="s">
        <v>46</v>
      </c>
      <c r="I109" s="127" t="s">
        <v>132</v>
      </c>
      <c r="J109" s="127" t="s">
        <v>410</v>
      </c>
      <c r="K109" s="127" t="s">
        <v>411</v>
      </c>
    </row>
    <row r="110" spans="3:11" x14ac:dyDescent="0.25">
      <c r="C110" s="94" t="s">
        <v>63</v>
      </c>
      <c r="D110" s="157"/>
      <c r="E110" s="95">
        <v>2800</v>
      </c>
      <c r="F110" s="96">
        <f>D110*E110</f>
        <v>0</v>
      </c>
      <c r="G110" s="160"/>
      <c r="H110" s="97" t="s">
        <v>985</v>
      </c>
      <c r="I110" s="97" t="str">
        <f>VLOOKUP(H110,Presupuesto!$B$11:$C$565,2,0)</f>
        <v>MUEBLES VARIOS DE OFICINA</v>
      </c>
      <c r="J110" s="215" t="s">
        <v>1454</v>
      </c>
      <c r="K110" s="97" t="s">
        <v>404</v>
      </c>
    </row>
    <row r="111" spans="3:11" x14ac:dyDescent="0.25">
      <c r="C111" s="98" t="s">
        <v>64</v>
      </c>
      <c r="D111" s="150"/>
      <c r="E111" s="99">
        <v>2400</v>
      </c>
      <c r="F111" s="96">
        <f>D111*E111</f>
        <v>0</v>
      </c>
      <c r="G111" s="160"/>
      <c r="H111" s="100" t="s">
        <v>985</v>
      </c>
      <c r="I111" s="97" t="str">
        <f>VLOOKUP(H111,Presupuesto!$B$11:$C$565,2,0)</f>
        <v>MUEBLES VARIOS DE OFICINA</v>
      </c>
      <c r="J111" s="97" t="str">
        <f>$J$110</f>
        <v>Posgrado</v>
      </c>
      <c r="K111" s="97" t="s">
        <v>412</v>
      </c>
    </row>
    <row r="112" spans="3:11" x14ac:dyDescent="0.25">
      <c r="C112" s="98" t="s">
        <v>65</v>
      </c>
      <c r="D112" s="150"/>
      <c r="E112" s="99">
        <v>1000</v>
      </c>
      <c r="F112" s="96">
        <f t="shared" ref="F112:F119" si="10">D112*E112</f>
        <v>0</v>
      </c>
      <c r="G112" s="160"/>
      <c r="H112" s="100" t="s">
        <v>985</v>
      </c>
      <c r="I112" s="97" t="str">
        <f>VLOOKUP(H112,Presupuesto!$B$11:$C$565,2,0)</f>
        <v>MUEBLES VARIOS DE OFICINA</v>
      </c>
      <c r="J112" s="97" t="str">
        <f t="shared" ref="J112:J119" si="11">$J$110</f>
        <v>Posgrado</v>
      </c>
      <c r="K112" s="97" t="s">
        <v>395</v>
      </c>
    </row>
    <row r="113" spans="3:11" x14ac:dyDescent="0.25">
      <c r="C113" s="98" t="s">
        <v>66</v>
      </c>
      <c r="D113" s="150"/>
      <c r="E113" s="99">
        <v>6000</v>
      </c>
      <c r="F113" s="96">
        <f t="shared" si="10"/>
        <v>0</v>
      </c>
      <c r="G113" s="160"/>
      <c r="H113" s="100" t="s">
        <v>985</v>
      </c>
      <c r="I113" s="97" t="str">
        <f>VLOOKUP(H113,Presupuesto!$B$11:$C$565,2,0)</f>
        <v>MUEBLES VARIOS DE OFICINA</v>
      </c>
      <c r="J113" s="97" t="str">
        <f t="shared" si="11"/>
        <v>Posgrado</v>
      </c>
      <c r="K113" s="97" t="s">
        <v>395</v>
      </c>
    </row>
    <row r="114" spans="3:11" x14ac:dyDescent="0.25">
      <c r="C114" s="98" t="s">
        <v>67</v>
      </c>
      <c r="D114" s="150"/>
      <c r="E114" s="99">
        <v>3000</v>
      </c>
      <c r="F114" s="96">
        <f t="shared" si="10"/>
        <v>0</v>
      </c>
      <c r="G114" s="160"/>
      <c r="H114" s="100" t="s">
        <v>985</v>
      </c>
      <c r="I114" s="97" t="str">
        <f>VLOOKUP(H114,Presupuesto!$B$11:$C$565,2,0)</f>
        <v>MUEBLES VARIOS DE OFICINA</v>
      </c>
      <c r="J114" s="97" t="str">
        <f t="shared" si="11"/>
        <v>Posgrado</v>
      </c>
      <c r="K114" s="97" t="s">
        <v>395</v>
      </c>
    </row>
    <row r="115" spans="3:11" x14ac:dyDescent="0.25">
      <c r="C115" s="98" t="s">
        <v>68</v>
      </c>
      <c r="D115" s="150"/>
      <c r="E115" s="99">
        <v>10000</v>
      </c>
      <c r="F115" s="96">
        <f t="shared" si="10"/>
        <v>0</v>
      </c>
      <c r="G115" s="160"/>
      <c r="H115" s="100" t="s">
        <v>985</v>
      </c>
      <c r="I115" s="97" t="str">
        <f>VLOOKUP(H115,Presupuesto!$B$11:$C$565,2,0)</f>
        <v>MUEBLES VARIOS DE OFICINA</v>
      </c>
      <c r="J115" s="97" t="str">
        <f t="shared" si="11"/>
        <v>Posgrado</v>
      </c>
      <c r="K115" s="97" t="s">
        <v>395</v>
      </c>
    </row>
    <row r="116" spans="3:11" x14ac:dyDescent="0.25">
      <c r="C116" s="98" t="s">
        <v>69</v>
      </c>
      <c r="D116" s="150"/>
      <c r="E116" s="99">
        <v>8000</v>
      </c>
      <c r="F116" s="96">
        <f t="shared" si="10"/>
        <v>0</v>
      </c>
      <c r="G116" s="160"/>
      <c r="H116" s="100" t="s">
        <v>988</v>
      </c>
      <c r="I116" s="97" t="str">
        <f>VLOOKUP(H116,Presupuesto!$B$11:$C$565,2,0)</f>
        <v>EQUIPOS VARIOS DE OFICINA</v>
      </c>
      <c r="J116" s="97" t="str">
        <f t="shared" si="11"/>
        <v>Posgrado</v>
      </c>
      <c r="K116" s="97" t="s">
        <v>395</v>
      </c>
    </row>
    <row r="117" spans="3:11" x14ac:dyDescent="0.25">
      <c r="C117" s="98" t="s">
        <v>70</v>
      </c>
      <c r="D117" s="150"/>
      <c r="E117" s="99">
        <v>2000</v>
      </c>
      <c r="F117" s="96">
        <f t="shared" si="10"/>
        <v>0</v>
      </c>
      <c r="G117" s="160"/>
      <c r="H117" s="100" t="s">
        <v>988</v>
      </c>
      <c r="I117" s="97" t="str">
        <f>VLOOKUP(H117,Presupuesto!$B$11:$C$565,2,0)</f>
        <v>EQUIPOS VARIOS DE OFICINA</v>
      </c>
      <c r="J117" s="97" t="str">
        <f t="shared" si="11"/>
        <v>Posgrado</v>
      </c>
      <c r="K117" s="97" t="s">
        <v>403</v>
      </c>
    </row>
    <row r="118" spans="3:11" x14ac:dyDescent="0.25">
      <c r="C118" s="98" t="s">
        <v>71</v>
      </c>
      <c r="D118" s="150"/>
      <c r="E118" s="99">
        <v>5000</v>
      </c>
      <c r="F118" s="96">
        <f t="shared" si="10"/>
        <v>0</v>
      </c>
      <c r="G118" s="160"/>
      <c r="H118" s="100" t="s">
        <v>988</v>
      </c>
      <c r="I118" s="97" t="str">
        <f>VLOOKUP(H118,Presupuesto!$B$11:$C$565,2,0)</f>
        <v>EQUIPOS VARIOS DE OFICINA</v>
      </c>
      <c r="J118" s="97" t="str">
        <f t="shared" si="11"/>
        <v>Posgrado</v>
      </c>
      <c r="K118" s="97" t="s">
        <v>399</v>
      </c>
    </row>
    <row r="119" spans="3:11" ht="15.75" thickBot="1" x14ac:dyDescent="0.3">
      <c r="C119" s="101" t="s">
        <v>72</v>
      </c>
      <c r="D119" s="158"/>
      <c r="E119" s="103">
        <v>100000</v>
      </c>
      <c r="F119" s="104">
        <f t="shared" si="10"/>
        <v>0</v>
      </c>
      <c r="G119" s="161"/>
      <c r="H119" s="105" t="s">
        <v>988</v>
      </c>
      <c r="I119" s="105" t="str">
        <f>VLOOKUP(H119,Presupuesto!$B$11:$C$565,2,0)</f>
        <v>EQUIPOS VARIOS DE OFICINA</v>
      </c>
      <c r="J119" s="105" t="str">
        <f t="shared" si="11"/>
        <v>Posgrado</v>
      </c>
      <c r="K119" s="123" t="s">
        <v>394</v>
      </c>
    </row>
    <row r="121" spans="3:11" ht="15.75" thickBot="1" x14ac:dyDescent="0.3"/>
    <row r="122" spans="3:11" ht="15.75" thickBot="1" x14ac:dyDescent="0.3">
      <c r="C122" s="29" t="s">
        <v>43</v>
      </c>
      <c r="D122" s="30">
        <f>SUM(F129:F138)</f>
        <v>0</v>
      </c>
      <c r="E122" s="176"/>
      <c r="F122" s="176"/>
      <c r="G122" s="78"/>
      <c r="H122" s="176"/>
      <c r="I122" s="176"/>
    </row>
    <row r="123" spans="3:11" x14ac:dyDescent="0.25">
      <c r="C123" s="70"/>
      <c r="D123" s="31"/>
      <c r="E123" s="92"/>
      <c r="F123" s="92"/>
      <c r="G123" s="92"/>
      <c r="H123" s="75"/>
      <c r="I123" s="75"/>
      <c r="J123" s="75"/>
      <c r="K123" s="111"/>
    </row>
    <row r="124" spans="3:11" x14ac:dyDescent="0.25">
      <c r="C124" s="70"/>
      <c r="D124" s="31"/>
      <c r="E124" s="92"/>
      <c r="F124" s="92"/>
      <c r="G124" s="92"/>
      <c r="H124" s="75"/>
      <c r="I124" s="75"/>
      <c r="J124" s="75"/>
      <c r="K124" s="111"/>
    </row>
    <row r="125" spans="3:11" ht="15.75" x14ac:dyDescent="0.25">
      <c r="C125" s="201" t="s">
        <v>392</v>
      </c>
      <c r="D125" s="350"/>
      <c r="E125" s="92"/>
      <c r="F125" s="92"/>
      <c r="G125" s="92"/>
      <c r="H125" s="75"/>
      <c r="I125" s="75"/>
      <c r="J125" s="75"/>
      <c r="K125" s="111"/>
    </row>
    <row r="126" spans="3:11" ht="18.75" x14ac:dyDescent="0.25">
      <c r="C126" s="207" t="e">
        <f>IFERROR(VLOOKUP(D125,'1. Desarrollo e Innov. Curricu.'!$E:$F,2,FALSE),IFERROR(VLOOKUP(D125,'2. Investigación Científica'!$E:$F,2,FALSE),IFERROR(VLOOKUP(D125,'3. Vinculación Univ. Sociedad'!$E:$F,2,FALSE),IFERROR(VLOOKUP(D125,'4. Docencia y Profesorado Univ.'!$E:$F,2,FALSE),IFERROR(VLOOKUP(D125,'5. Estudiantes y Graduados'!$E:$F,2,FALSE),IFERROR(VLOOKUP(D125,'11. Gestion Administrativa'!$E:$F,2,FALSE),IFERROR(VLOOKUP(D125,'13. Gestión Académica'!$E:$F,2,FALSE),IFERROR(VLOOKUP(D125,'8. Asegura. de la Calid. y M'!$E:$F,2,FALSE),IFERROR(VLOOKUP(D125,'6. Gestión del Conocimiento'!$E:$F,2,FALSE),IFERROR(VLOOKUP(D125,'15. Gobernabilidad y Proceso...'!$E:$F,2,FALSE),IFERROR(VLOOKUP(D125,'12. Gestión del Talento Humano'!$E:$F,2,FALSE),IFERROR(VLOOKUP(D125,'14. Internacional... de la E.S.'!$E:$F,2,FALSE),IFERROR(VLOOKUP(D125,'10. Posgrado'!$E:$F,2,FALSE),IFERROR(VLOOKUP(D125,'17. Gestión TIC'!$E:$F,2,FALSE),IFERROR(VLOOKUP(D125,'16. Desa. del Sistema Educ.Sup.'!$E:$F,2,FALSE),IFERROR(VLOOKUP(D125,'9. Cultura de Inno. Insti...'!$E:$F,2,FALSE),VLOOKUP(D125,'7. Lo Esencial de la Reforma U.'!$E:$F,2,0)))))))))))))))))</f>
        <v>#N/A</v>
      </c>
      <c r="D126" s="31"/>
      <c r="E126" s="92"/>
      <c r="F126" s="92"/>
      <c r="G126" s="92"/>
      <c r="H126" s="75"/>
      <c r="I126" s="75"/>
      <c r="J126" s="75"/>
      <c r="K126" s="111"/>
    </row>
    <row r="127" spans="3:11" ht="15.75" thickBot="1" x14ac:dyDescent="0.3">
      <c r="C127" s="70"/>
      <c r="D127" s="31"/>
      <c r="E127" s="92"/>
      <c r="F127" s="92"/>
      <c r="G127" s="92"/>
      <c r="H127" s="75"/>
      <c r="I127" s="75"/>
      <c r="J127" s="75"/>
      <c r="K127" s="111"/>
    </row>
    <row r="128" spans="3:11" ht="30.75" thickBot="1" x14ac:dyDescent="0.3">
      <c r="C128" s="125" t="s">
        <v>44</v>
      </c>
      <c r="D128" s="127" t="s">
        <v>55</v>
      </c>
      <c r="E128" s="127" t="s">
        <v>57</v>
      </c>
      <c r="F128" s="126" t="s">
        <v>27</v>
      </c>
      <c r="G128" s="132" t="s">
        <v>131</v>
      </c>
      <c r="H128" s="127" t="s">
        <v>46</v>
      </c>
      <c r="I128" s="127" t="s">
        <v>132</v>
      </c>
      <c r="J128" s="127" t="s">
        <v>410</v>
      </c>
      <c r="K128" s="127" t="s">
        <v>411</v>
      </c>
    </row>
    <row r="129" spans="3:11" x14ac:dyDescent="0.25">
      <c r="C129" s="94" t="s">
        <v>63</v>
      </c>
      <c r="D129" s="157"/>
      <c r="E129" s="95">
        <v>2800</v>
      </c>
      <c r="F129" s="96">
        <f>D129*E129</f>
        <v>0</v>
      </c>
      <c r="G129" s="160"/>
      <c r="H129" s="97" t="s">
        <v>985</v>
      </c>
      <c r="I129" s="97" t="str">
        <f>VLOOKUP(H129,Presupuesto!$B$11:$C$565,2,0)</f>
        <v>MUEBLES VARIOS DE OFICINA</v>
      </c>
      <c r="J129" s="215" t="s">
        <v>1454</v>
      </c>
      <c r="K129" s="97" t="s">
        <v>404</v>
      </c>
    </row>
    <row r="130" spans="3:11" x14ac:dyDescent="0.25">
      <c r="C130" s="98" t="s">
        <v>64</v>
      </c>
      <c r="D130" s="150"/>
      <c r="E130" s="99">
        <v>2400</v>
      </c>
      <c r="F130" s="96">
        <f>D130*E130</f>
        <v>0</v>
      </c>
      <c r="G130" s="160"/>
      <c r="H130" s="100" t="s">
        <v>985</v>
      </c>
      <c r="I130" s="97" t="str">
        <f>VLOOKUP(H130,Presupuesto!$B$11:$C$565,2,0)</f>
        <v>MUEBLES VARIOS DE OFICINA</v>
      </c>
      <c r="J130" s="97" t="str">
        <f>$J$129</f>
        <v>Posgrado</v>
      </c>
      <c r="K130" s="97" t="s">
        <v>412</v>
      </c>
    </row>
    <row r="131" spans="3:11" x14ac:dyDescent="0.25">
      <c r="C131" s="98" t="s">
        <v>65</v>
      </c>
      <c r="D131" s="150"/>
      <c r="E131" s="99">
        <v>1000</v>
      </c>
      <c r="F131" s="96">
        <f t="shared" ref="F131:F138" si="12">D131*E131</f>
        <v>0</v>
      </c>
      <c r="G131" s="160"/>
      <c r="H131" s="100" t="s">
        <v>985</v>
      </c>
      <c r="I131" s="97" t="str">
        <f>VLOOKUP(H131,Presupuesto!$B$11:$C$565,2,0)</f>
        <v>MUEBLES VARIOS DE OFICINA</v>
      </c>
      <c r="J131" s="97" t="str">
        <f t="shared" ref="J131:J138" si="13">$J$129</f>
        <v>Posgrado</v>
      </c>
      <c r="K131" s="97" t="s">
        <v>395</v>
      </c>
    </row>
    <row r="132" spans="3:11" x14ac:dyDescent="0.25">
      <c r="C132" s="98" t="s">
        <v>66</v>
      </c>
      <c r="D132" s="150"/>
      <c r="E132" s="99">
        <v>6000</v>
      </c>
      <c r="F132" s="96">
        <f t="shared" si="12"/>
        <v>0</v>
      </c>
      <c r="G132" s="160"/>
      <c r="H132" s="100" t="s">
        <v>985</v>
      </c>
      <c r="I132" s="97" t="str">
        <f>VLOOKUP(H132,Presupuesto!$B$11:$C$565,2,0)</f>
        <v>MUEBLES VARIOS DE OFICINA</v>
      </c>
      <c r="J132" s="97" t="str">
        <f t="shared" si="13"/>
        <v>Posgrado</v>
      </c>
      <c r="K132" s="97" t="s">
        <v>395</v>
      </c>
    </row>
    <row r="133" spans="3:11" x14ac:dyDescent="0.25">
      <c r="C133" s="98" t="s">
        <v>67</v>
      </c>
      <c r="D133" s="150"/>
      <c r="E133" s="99">
        <v>3000</v>
      </c>
      <c r="F133" s="96">
        <f t="shared" si="12"/>
        <v>0</v>
      </c>
      <c r="G133" s="160"/>
      <c r="H133" s="100" t="s">
        <v>985</v>
      </c>
      <c r="I133" s="97" t="str">
        <f>VLOOKUP(H133,Presupuesto!$B$11:$C$565,2,0)</f>
        <v>MUEBLES VARIOS DE OFICINA</v>
      </c>
      <c r="J133" s="97" t="str">
        <f t="shared" si="13"/>
        <v>Posgrado</v>
      </c>
      <c r="K133" s="97" t="s">
        <v>395</v>
      </c>
    </row>
    <row r="134" spans="3:11" x14ac:dyDescent="0.25">
      <c r="C134" s="98" t="s">
        <v>68</v>
      </c>
      <c r="D134" s="150"/>
      <c r="E134" s="99">
        <v>10000</v>
      </c>
      <c r="F134" s="96">
        <f t="shared" si="12"/>
        <v>0</v>
      </c>
      <c r="G134" s="160"/>
      <c r="H134" s="100" t="s">
        <v>985</v>
      </c>
      <c r="I134" s="97" t="str">
        <f>VLOOKUP(H134,Presupuesto!$B$11:$C$565,2,0)</f>
        <v>MUEBLES VARIOS DE OFICINA</v>
      </c>
      <c r="J134" s="97" t="str">
        <f t="shared" si="13"/>
        <v>Posgrado</v>
      </c>
      <c r="K134" s="97" t="s">
        <v>395</v>
      </c>
    </row>
    <row r="135" spans="3:11" x14ac:dyDescent="0.25">
      <c r="C135" s="98" t="s">
        <v>69</v>
      </c>
      <c r="D135" s="150"/>
      <c r="E135" s="99">
        <v>8000</v>
      </c>
      <c r="F135" s="96">
        <f t="shared" si="12"/>
        <v>0</v>
      </c>
      <c r="G135" s="160"/>
      <c r="H135" s="100" t="s">
        <v>988</v>
      </c>
      <c r="I135" s="97" t="str">
        <f>VLOOKUP(H135,Presupuesto!$B$11:$C$565,2,0)</f>
        <v>EQUIPOS VARIOS DE OFICINA</v>
      </c>
      <c r="J135" s="97" t="str">
        <f t="shared" si="13"/>
        <v>Posgrado</v>
      </c>
      <c r="K135" s="97" t="s">
        <v>395</v>
      </c>
    </row>
    <row r="136" spans="3:11" x14ac:dyDescent="0.25">
      <c r="C136" s="98" t="s">
        <v>70</v>
      </c>
      <c r="D136" s="150"/>
      <c r="E136" s="99">
        <v>2000</v>
      </c>
      <c r="F136" s="96">
        <f t="shared" si="12"/>
        <v>0</v>
      </c>
      <c r="G136" s="160"/>
      <c r="H136" s="100" t="s">
        <v>988</v>
      </c>
      <c r="I136" s="97" t="str">
        <f>VLOOKUP(H136,Presupuesto!$B$11:$C$565,2,0)</f>
        <v>EQUIPOS VARIOS DE OFICINA</v>
      </c>
      <c r="J136" s="97" t="str">
        <f t="shared" si="13"/>
        <v>Posgrado</v>
      </c>
      <c r="K136" s="97" t="s">
        <v>403</v>
      </c>
    </row>
    <row r="137" spans="3:11" x14ac:dyDescent="0.25">
      <c r="C137" s="98" t="s">
        <v>71</v>
      </c>
      <c r="D137" s="150"/>
      <c r="E137" s="99">
        <v>5000</v>
      </c>
      <c r="F137" s="96">
        <f t="shared" si="12"/>
        <v>0</v>
      </c>
      <c r="G137" s="160"/>
      <c r="H137" s="100" t="s">
        <v>988</v>
      </c>
      <c r="I137" s="97" t="str">
        <f>VLOOKUP(H137,Presupuesto!$B$11:$C$565,2,0)</f>
        <v>EQUIPOS VARIOS DE OFICINA</v>
      </c>
      <c r="J137" s="97" t="str">
        <f t="shared" si="13"/>
        <v>Posgrado</v>
      </c>
      <c r="K137" s="97" t="s">
        <v>399</v>
      </c>
    </row>
    <row r="138" spans="3:11" ht="15.75" thickBot="1" x14ac:dyDescent="0.3">
      <c r="C138" s="101" t="s">
        <v>72</v>
      </c>
      <c r="D138" s="158"/>
      <c r="E138" s="103">
        <v>100000</v>
      </c>
      <c r="F138" s="104">
        <f t="shared" si="12"/>
        <v>0</v>
      </c>
      <c r="G138" s="161"/>
      <c r="H138" s="105" t="s">
        <v>988</v>
      </c>
      <c r="I138" s="105" t="str">
        <f>VLOOKUP(H138,Presupuesto!$B$11:$C$565,2,0)</f>
        <v>EQUIPOS VARIOS DE OFICINA</v>
      </c>
      <c r="J138" s="105" t="str">
        <f t="shared" si="13"/>
        <v>Posgrado</v>
      </c>
      <c r="K138" s="123" t="s">
        <v>394</v>
      </c>
    </row>
    <row r="140" spans="3:11" ht="15.75" thickBot="1" x14ac:dyDescent="0.3">
      <c r="C140" s="325"/>
      <c r="D140" s="326"/>
      <c r="E140" s="327"/>
      <c r="F140" s="327"/>
      <c r="G140" s="328"/>
      <c r="H140" s="327"/>
      <c r="I140" s="327"/>
      <c r="J140" s="154"/>
      <c r="K140" s="154"/>
    </row>
    <row r="141" spans="3:11" ht="15.75" thickBot="1" x14ac:dyDescent="0.3">
      <c r="C141" s="29" t="s">
        <v>43</v>
      </c>
      <c r="D141" s="30">
        <f>SUM(F148:F157)</f>
        <v>0</v>
      </c>
      <c r="E141" s="176"/>
      <c r="F141" s="176"/>
      <c r="G141" s="78"/>
      <c r="H141" s="176"/>
      <c r="I141" s="176"/>
    </row>
    <row r="142" spans="3:11" x14ac:dyDescent="0.25">
      <c r="C142" s="70"/>
      <c r="D142" s="31"/>
      <c r="E142" s="92"/>
      <c r="F142" s="92"/>
      <c r="G142" s="92"/>
      <c r="H142" s="75"/>
      <c r="I142" s="75"/>
      <c r="J142" s="75"/>
      <c r="K142" s="111"/>
    </row>
    <row r="143" spans="3:11" x14ac:dyDescent="0.25">
      <c r="C143" s="70"/>
      <c r="D143" s="31"/>
      <c r="E143" s="92"/>
      <c r="F143" s="92"/>
      <c r="G143" s="92"/>
      <c r="H143" s="75"/>
      <c r="I143" s="75"/>
      <c r="J143" s="75"/>
      <c r="K143" s="111"/>
    </row>
    <row r="144" spans="3:11" ht="15.75" x14ac:dyDescent="0.25">
      <c r="C144" s="201" t="s">
        <v>392</v>
      </c>
      <c r="D144" s="350"/>
      <c r="E144" s="92"/>
      <c r="F144" s="92"/>
      <c r="G144" s="92"/>
      <c r="H144" s="75"/>
      <c r="I144" s="75"/>
      <c r="J144" s="75"/>
      <c r="K144" s="111"/>
    </row>
    <row r="145" spans="3:11" ht="18.75" x14ac:dyDescent="0.25">
      <c r="C145" s="207" t="e">
        <f>IFERROR(VLOOKUP(D144,'1. Desarrollo e Innov. Curricu.'!$E:$F,2,FALSE),IFERROR(VLOOKUP(D144,'2. Investigación Científica'!$E:$F,2,FALSE),IFERROR(VLOOKUP(D144,'3. Vinculación Univ. Sociedad'!$E:$F,2,FALSE),IFERROR(VLOOKUP(D144,'4. Docencia y Profesorado Univ.'!$E:$F,2,FALSE),IFERROR(VLOOKUP(D144,'5. Estudiantes y Graduados'!$E:$F,2,FALSE),IFERROR(VLOOKUP(D144,'11. Gestion Administrativa'!$E:$F,2,FALSE),IFERROR(VLOOKUP(D144,'13. Gestión Académica'!$E:$F,2,FALSE),IFERROR(VLOOKUP(D144,'8. Asegura. de la Calid. y M'!$E:$F,2,FALSE),IFERROR(VLOOKUP(D144,'6. Gestión del Conocimiento'!$E:$F,2,FALSE),IFERROR(VLOOKUP(D144,'15. Gobernabilidad y Proceso...'!$E:$F,2,FALSE),IFERROR(VLOOKUP(D144,'12. Gestión del Talento Humano'!$E:$F,2,FALSE),IFERROR(VLOOKUP(D144,'14. Internacional... de la E.S.'!$E:$F,2,FALSE),IFERROR(VLOOKUP(D144,'10. Posgrado'!$E:$F,2,FALSE),IFERROR(VLOOKUP(D144,'17. Gestión TIC'!$E:$F,2,FALSE),IFERROR(VLOOKUP(D144,'16. Desa. del Sistema Educ.Sup.'!$E:$F,2,FALSE),IFERROR(VLOOKUP(D144,'9. Cultura de Inno. Insti...'!$E:$F,2,FALSE),VLOOKUP(D144,'7. Lo Esencial de la Reforma U.'!$E:$F,2,0)))))))))))))))))</f>
        <v>#N/A</v>
      </c>
      <c r="D145" s="31"/>
      <c r="E145" s="92"/>
      <c r="F145" s="92"/>
      <c r="G145" s="92"/>
      <c r="H145" s="75"/>
      <c r="I145" s="75"/>
      <c r="J145" s="75"/>
      <c r="K145" s="111"/>
    </row>
    <row r="146" spans="3:11" ht="15.75" thickBot="1" x14ac:dyDescent="0.3">
      <c r="C146" s="70"/>
      <c r="D146" s="31"/>
      <c r="E146" s="92"/>
      <c r="F146" s="92"/>
      <c r="G146" s="92"/>
      <c r="H146" s="75"/>
      <c r="I146" s="75"/>
      <c r="J146" s="75"/>
      <c r="K146" s="111"/>
    </row>
    <row r="147" spans="3:11" ht="30.75" thickBot="1" x14ac:dyDescent="0.3">
      <c r="C147" s="125" t="s">
        <v>44</v>
      </c>
      <c r="D147" s="127" t="s">
        <v>55</v>
      </c>
      <c r="E147" s="127" t="s">
        <v>57</v>
      </c>
      <c r="F147" s="126" t="s">
        <v>27</v>
      </c>
      <c r="G147" s="132" t="s">
        <v>131</v>
      </c>
      <c r="H147" s="127" t="s">
        <v>46</v>
      </c>
      <c r="I147" s="127" t="s">
        <v>132</v>
      </c>
      <c r="J147" s="127" t="s">
        <v>410</v>
      </c>
      <c r="K147" s="127" t="s">
        <v>411</v>
      </c>
    </row>
    <row r="148" spans="3:11" x14ac:dyDescent="0.25">
      <c r="C148" s="94" t="s">
        <v>63</v>
      </c>
      <c r="D148" s="157"/>
      <c r="E148" s="95">
        <v>2800</v>
      </c>
      <c r="F148" s="96">
        <f>D148*E148</f>
        <v>0</v>
      </c>
      <c r="G148" s="160"/>
      <c r="H148" s="97" t="s">
        <v>985</v>
      </c>
      <c r="I148" s="97" t="str">
        <f>VLOOKUP(H148,Presupuesto!$B$11:$C$565,2,0)</f>
        <v>MUEBLES VARIOS DE OFICINA</v>
      </c>
      <c r="J148" s="215" t="s">
        <v>1454</v>
      </c>
      <c r="K148" s="97" t="s">
        <v>404</v>
      </c>
    </row>
    <row r="149" spans="3:11" x14ac:dyDescent="0.25">
      <c r="C149" s="98" t="s">
        <v>64</v>
      </c>
      <c r="D149" s="150"/>
      <c r="E149" s="99">
        <v>2400</v>
      </c>
      <c r="F149" s="96">
        <f>D149*E149</f>
        <v>0</v>
      </c>
      <c r="G149" s="160"/>
      <c r="H149" s="100" t="s">
        <v>985</v>
      </c>
      <c r="I149" s="97" t="str">
        <f>VLOOKUP(H149,Presupuesto!$B$11:$C$565,2,0)</f>
        <v>MUEBLES VARIOS DE OFICINA</v>
      </c>
      <c r="J149" s="97" t="str">
        <f>$J$148</f>
        <v>Posgrado</v>
      </c>
      <c r="K149" s="97" t="s">
        <v>412</v>
      </c>
    </row>
    <row r="150" spans="3:11" x14ac:dyDescent="0.25">
      <c r="C150" s="98" t="s">
        <v>65</v>
      </c>
      <c r="D150" s="150"/>
      <c r="E150" s="99">
        <v>1000</v>
      </c>
      <c r="F150" s="96">
        <f t="shared" ref="F150:F157" si="14">D150*E150</f>
        <v>0</v>
      </c>
      <c r="G150" s="160"/>
      <c r="H150" s="100" t="s">
        <v>985</v>
      </c>
      <c r="I150" s="97" t="str">
        <f>VLOOKUP(H150,Presupuesto!$B$11:$C$565,2,0)</f>
        <v>MUEBLES VARIOS DE OFICINA</v>
      </c>
      <c r="J150" s="97" t="str">
        <f t="shared" ref="J150:J157" si="15">$J$148</f>
        <v>Posgrado</v>
      </c>
      <c r="K150" s="97" t="s">
        <v>395</v>
      </c>
    </row>
    <row r="151" spans="3:11" x14ac:dyDescent="0.25">
      <c r="C151" s="98" t="s">
        <v>66</v>
      </c>
      <c r="D151" s="150"/>
      <c r="E151" s="99">
        <v>6000</v>
      </c>
      <c r="F151" s="96">
        <f t="shared" si="14"/>
        <v>0</v>
      </c>
      <c r="G151" s="160"/>
      <c r="H151" s="100" t="s">
        <v>985</v>
      </c>
      <c r="I151" s="97" t="str">
        <f>VLOOKUP(H151,Presupuesto!$B$11:$C$565,2,0)</f>
        <v>MUEBLES VARIOS DE OFICINA</v>
      </c>
      <c r="J151" s="97" t="str">
        <f t="shared" si="15"/>
        <v>Posgrado</v>
      </c>
      <c r="K151" s="97" t="s">
        <v>395</v>
      </c>
    </row>
    <row r="152" spans="3:11" x14ac:dyDescent="0.25">
      <c r="C152" s="98" t="s">
        <v>67</v>
      </c>
      <c r="D152" s="150"/>
      <c r="E152" s="99">
        <v>3000</v>
      </c>
      <c r="F152" s="96">
        <f t="shared" si="14"/>
        <v>0</v>
      </c>
      <c r="G152" s="160"/>
      <c r="H152" s="100" t="s">
        <v>985</v>
      </c>
      <c r="I152" s="97" t="str">
        <f>VLOOKUP(H152,Presupuesto!$B$11:$C$565,2,0)</f>
        <v>MUEBLES VARIOS DE OFICINA</v>
      </c>
      <c r="J152" s="97" t="str">
        <f t="shared" si="15"/>
        <v>Posgrado</v>
      </c>
      <c r="K152" s="97" t="s">
        <v>395</v>
      </c>
    </row>
    <row r="153" spans="3:11" x14ac:dyDescent="0.25">
      <c r="C153" s="98" t="s">
        <v>68</v>
      </c>
      <c r="D153" s="150"/>
      <c r="E153" s="99">
        <v>10000</v>
      </c>
      <c r="F153" s="96">
        <f t="shared" si="14"/>
        <v>0</v>
      </c>
      <c r="G153" s="160"/>
      <c r="H153" s="100" t="s">
        <v>985</v>
      </c>
      <c r="I153" s="97" t="str">
        <f>VLOOKUP(H153,Presupuesto!$B$11:$C$565,2,0)</f>
        <v>MUEBLES VARIOS DE OFICINA</v>
      </c>
      <c r="J153" s="97" t="str">
        <f t="shared" si="15"/>
        <v>Posgrado</v>
      </c>
      <c r="K153" s="97" t="s">
        <v>395</v>
      </c>
    </row>
    <row r="154" spans="3:11" x14ac:dyDescent="0.25">
      <c r="C154" s="98" t="s">
        <v>69</v>
      </c>
      <c r="D154" s="150"/>
      <c r="E154" s="99">
        <v>8000</v>
      </c>
      <c r="F154" s="96">
        <f t="shared" si="14"/>
        <v>0</v>
      </c>
      <c r="G154" s="160"/>
      <c r="H154" s="100" t="s">
        <v>988</v>
      </c>
      <c r="I154" s="97" t="str">
        <f>VLOOKUP(H154,Presupuesto!$B$11:$C$565,2,0)</f>
        <v>EQUIPOS VARIOS DE OFICINA</v>
      </c>
      <c r="J154" s="97" t="str">
        <f t="shared" si="15"/>
        <v>Posgrado</v>
      </c>
      <c r="K154" s="97" t="s">
        <v>395</v>
      </c>
    </row>
    <row r="155" spans="3:11" x14ac:dyDescent="0.25">
      <c r="C155" s="98" t="s">
        <v>70</v>
      </c>
      <c r="D155" s="150"/>
      <c r="E155" s="99">
        <v>2000</v>
      </c>
      <c r="F155" s="96">
        <f t="shared" si="14"/>
        <v>0</v>
      </c>
      <c r="G155" s="160"/>
      <c r="H155" s="100" t="s">
        <v>988</v>
      </c>
      <c r="I155" s="97" t="str">
        <f>VLOOKUP(H155,Presupuesto!$B$11:$C$565,2,0)</f>
        <v>EQUIPOS VARIOS DE OFICINA</v>
      </c>
      <c r="J155" s="97" t="str">
        <f t="shared" si="15"/>
        <v>Posgrado</v>
      </c>
      <c r="K155" s="97" t="s">
        <v>403</v>
      </c>
    </row>
    <row r="156" spans="3:11" x14ac:dyDescent="0.25">
      <c r="C156" s="98" t="s">
        <v>71</v>
      </c>
      <c r="D156" s="150"/>
      <c r="E156" s="99">
        <v>5000</v>
      </c>
      <c r="F156" s="96">
        <f t="shared" si="14"/>
        <v>0</v>
      </c>
      <c r="G156" s="160"/>
      <c r="H156" s="100" t="s">
        <v>988</v>
      </c>
      <c r="I156" s="97" t="str">
        <f>VLOOKUP(H156,Presupuesto!$B$11:$C$565,2,0)</f>
        <v>EQUIPOS VARIOS DE OFICINA</v>
      </c>
      <c r="J156" s="97" t="str">
        <f t="shared" si="15"/>
        <v>Posgrado</v>
      </c>
      <c r="K156" s="97" t="s">
        <v>399</v>
      </c>
    </row>
    <row r="157" spans="3:11" ht="15.75" thickBot="1" x14ac:dyDescent="0.3">
      <c r="C157" s="101" t="s">
        <v>72</v>
      </c>
      <c r="D157" s="158"/>
      <c r="E157" s="103">
        <v>100000</v>
      </c>
      <c r="F157" s="104">
        <f t="shared" si="14"/>
        <v>0</v>
      </c>
      <c r="G157" s="161"/>
      <c r="H157" s="105" t="s">
        <v>988</v>
      </c>
      <c r="I157" s="105" t="str">
        <f>VLOOKUP(H157,Presupuesto!$B$11:$C$565,2,0)</f>
        <v>EQUIPOS VARIOS DE OFICINA</v>
      </c>
      <c r="J157" s="105" t="str">
        <f t="shared" si="15"/>
        <v>Posgrado</v>
      </c>
      <c r="K157" s="123" t="s">
        <v>394</v>
      </c>
    </row>
    <row r="159" spans="3:11" ht="15.75" thickBot="1" x14ac:dyDescent="0.3"/>
    <row r="160" spans="3:11" ht="15.75" thickBot="1" x14ac:dyDescent="0.3">
      <c r="C160" s="29" t="s">
        <v>43</v>
      </c>
      <c r="D160" s="30">
        <f>SUM(F167:F176)</f>
        <v>0</v>
      </c>
      <c r="E160" s="176"/>
      <c r="F160" s="176"/>
      <c r="G160" s="78"/>
      <c r="H160" s="176"/>
      <c r="I160" s="176"/>
    </row>
    <row r="161" spans="3:11" x14ac:dyDescent="0.25">
      <c r="C161" s="70"/>
      <c r="D161" s="31"/>
      <c r="E161" s="92"/>
      <c r="F161" s="92"/>
      <c r="G161" s="92"/>
      <c r="H161" s="75"/>
      <c r="I161" s="75"/>
      <c r="J161" s="75"/>
      <c r="K161" s="111"/>
    </row>
    <row r="162" spans="3:11" x14ac:dyDescent="0.25">
      <c r="C162" s="70"/>
      <c r="D162" s="31"/>
      <c r="E162" s="92"/>
      <c r="F162" s="92"/>
      <c r="G162" s="92"/>
      <c r="H162" s="75"/>
      <c r="I162" s="75"/>
      <c r="J162" s="75"/>
      <c r="K162" s="111"/>
    </row>
    <row r="163" spans="3:11" ht="15.75" x14ac:dyDescent="0.25">
      <c r="C163" s="201" t="s">
        <v>392</v>
      </c>
      <c r="D163" s="350"/>
      <c r="E163" s="92"/>
      <c r="F163" s="92"/>
      <c r="G163" s="92"/>
      <c r="H163" s="75"/>
      <c r="I163" s="75"/>
      <c r="J163" s="75"/>
      <c r="K163" s="111"/>
    </row>
    <row r="164" spans="3:11" ht="18.75" x14ac:dyDescent="0.25">
      <c r="C164" s="207" t="e">
        <f>IFERROR(VLOOKUP(D163,'1. Desarrollo e Innov. Curricu.'!$E:$F,2,FALSE),IFERROR(VLOOKUP(D163,'2. Investigación Científica'!$E:$F,2,FALSE),IFERROR(VLOOKUP(D163,'3. Vinculación Univ. Sociedad'!$E:$F,2,FALSE),IFERROR(VLOOKUP(D163,'4. Docencia y Profesorado Univ.'!$E:$F,2,FALSE),IFERROR(VLOOKUP(D163,'5. Estudiantes y Graduados'!$E:$F,2,FALSE),IFERROR(VLOOKUP(D163,'11. Gestion Administrativa'!$E:$F,2,FALSE),IFERROR(VLOOKUP(D163,'13. Gestión Académica'!$E:$F,2,FALSE),IFERROR(VLOOKUP(D163,'8. Asegura. de la Calid. y M'!$E:$F,2,FALSE),IFERROR(VLOOKUP(D163,'6. Gestión del Conocimiento'!$E:$F,2,FALSE),IFERROR(VLOOKUP(D163,'15. Gobernabilidad y Proceso...'!$E:$F,2,FALSE),IFERROR(VLOOKUP(D163,'12. Gestión del Talento Humano'!$E:$F,2,FALSE),IFERROR(VLOOKUP(D163,'14. Internacional... de la E.S.'!$E:$F,2,FALSE),IFERROR(VLOOKUP(D163,'10. Posgrado'!$E:$F,2,FALSE),IFERROR(VLOOKUP(D163,'17. Gestión TIC'!$E:$F,2,FALSE),IFERROR(VLOOKUP(D163,'16. Desa. del Sistema Educ.Sup.'!$E:$F,2,FALSE),IFERROR(VLOOKUP(D163,'9. Cultura de Inno. Insti...'!$E:$F,2,FALSE),VLOOKUP(D163,'7. Lo Esencial de la Reforma U.'!$E:$F,2,0)))))))))))))))))</f>
        <v>#N/A</v>
      </c>
      <c r="D164" s="31"/>
      <c r="E164" s="92"/>
      <c r="F164" s="92"/>
      <c r="G164" s="92"/>
      <c r="H164" s="75"/>
      <c r="I164" s="75"/>
      <c r="J164" s="75"/>
      <c r="K164" s="111"/>
    </row>
    <row r="165" spans="3:11" ht="15.75" thickBot="1" x14ac:dyDescent="0.3">
      <c r="C165" s="70"/>
      <c r="D165" s="31"/>
      <c r="E165" s="92"/>
      <c r="F165" s="92"/>
      <c r="G165" s="92"/>
      <c r="H165" s="75"/>
      <c r="I165" s="75"/>
      <c r="J165" s="75"/>
      <c r="K165" s="111"/>
    </row>
    <row r="166" spans="3:11" ht="30.75" thickBot="1" x14ac:dyDescent="0.3">
      <c r="C166" s="125" t="s">
        <v>44</v>
      </c>
      <c r="D166" s="127" t="s">
        <v>55</v>
      </c>
      <c r="E166" s="127" t="s">
        <v>57</v>
      </c>
      <c r="F166" s="126" t="s">
        <v>27</v>
      </c>
      <c r="G166" s="132" t="s">
        <v>131</v>
      </c>
      <c r="H166" s="127" t="s">
        <v>46</v>
      </c>
      <c r="I166" s="127" t="s">
        <v>132</v>
      </c>
      <c r="J166" s="127" t="s">
        <v>410</v>
      </c>
      <c r="K166" s="127" t="s">
        <v>411</v>
      </c>
    </row>
    <row r="167" spans="3:11" x14ac:dyDescent="0.25">
      <c r="C167" s="94" t="s">
        <v>63</v>
      </c>
      <c r="D167" s="157"/>
      <c r="E167" s="95">
        <v>2800</v>
      </c>
      <c r="F167" s="96">
        <f>D167*E167</f>
        <v>0</v>
      </c>
      <c r="G167" s="160"/>
      <c r="H167" s="97" t="s">
        <v>985</v>
      </c>
      <c r="I167" s="97" t="str">
        <f>VLOOKUP(H167,Presupuesto!$B$11:$C$565,2,0)</f>
        <v>MUEBLES VARIOS DE OFICINA</v>
      </c>
      <c r="J167" s="215" t="s">
        <v>1454</v>
      </c>
      <c r="K167" s="97" t="s">
        <v>404</v>
      </c>
    </row>
    <row r="168" spans="3:11" x14ac:dyDescent="0.25">
      <c r="C168" s="98" t="s">
        <v>64</v>
      </c>
      <c r="D168" s="150"/>
      <c r="E168" s="99">
        <v>2400</v>
      </c>
      <c r="F168" s="96">
        <f>D168*E168</f>
        <v>0</v>
      </c>
      <c r="G168" s="160"/>
      <c r="H168" s="100" t="s">
        <v>985</v>
      </c>
      <c r="I168" s="97" t="str">
        <f>VLOOKUP(H168,Presupuesto!$B$11:$C$565,2,0)</f>
        <v>MUEBLES VARIOS DE OFICINA</v>
      </c>
      <c r="J168" s="97" t="str">
        <f>$J$167</f>
        <v>Posgrado</v>
      </c>
      <c r="K168" s="97" t="s">
        <v>412</v>
      </c>
    </row>
    <row r="169" spans="3:11" x14ac:dyDescent="0.25">
      <c r="C169" s="98" t="s">
        <v>65</v>
      </c>
      <c r="D169" s="150"/>
      <c r="E169" s="99">
        <v>1000</v>
      </c>
      <c r="F169" s="96">
        <f t="shared" ref="F169:F176" si="16">D169*E169</f>
        <v>0</v>
      </c>
      <c r="G169" s="160"/>
      <c r="H169" s="100" t="s">
        <v>985</v>
      </c>
      <c r="I169" s="97" t="str">
        <f>VLOOKUP(H169,Presupuesto!$B$11:$C$565,2,0)</f>
        <v>MUEBLES VARIOS DE OFICINA</v>
      </c>
      <c r="J169" s="97" t="str">
        <f t="shared" ref="J169:J176" si="17">$J$167</f>
        <v>Posgrado</v>
      </c>
      <c r="K169" s="97" t="s">
        <v>395</v>
      </c>
    </row>
    <row r="170" spans="3:11" x14ac:dyDescent="0.25">
      <c r="C170" s="98" t="s">
        <v>66</v>
      </c>
      <c r="D170" s="150"/>
      <c r="E170" s="99">
        <v>6000</v>
      </c>
      <c r="F170" s="96">
        <f t="shared" si="16"/>
        <v>0</v>
      </c>
      <c r="G170" s="160"/>
      <c r="H170" s="100" t="s">
        <v>985</v>
      </c>
      <c r="I170" s="97" t="str">
        <f>VLOOKUP(H170,Presupuesto!$B$11:$C$565,2,0)</f>
        <v>MUEBLES VARIOS DE OFICINA</v>
      </c>
      <c r="J170" s="97" t="str">
        <f t="shared" si="17"/>
        <v>Posgrado</v>
      </c>
      <c r="K170" s="97" t="s">
        <v>395</v>
      </c>
    </row>
    <row r="171" spans="3:11" x14ac:dyDescent="0.25">
      <c r="C171" s="98" t="s">
        <v>67</v>
      </c>
      <c r="D171" s="150"/>
      <c r="E171" s="99">
        <v>3000</v>
      </c>
      <c r="F171" s="96">
        <f t="shared" si="16"/>
        <v>0</v>
      </c>
      <c r="G171" s="160"/>
      <c r="H171" s="100" t="s">
        <v>985</v>
      </c>
      <c r="I171" s="97" t="str">
        <f>VLOOKUP(H171,Presupuesto!$B$11:$C$565,2,0)</f>
        <v>MUEBLES VARIOS DE OFICINA</v>
      </c>
      <c r="J171" s="97" t="str">
        <f t="shared" si="17"/>
        <v>Posgrado</v>
      </c>
      <c r="K171" s="97" t="s">
        <v>395</v>
      </c>
    </row>
    <row r="172" spans="3:11" x14ac:dyDescent="0.25">
      <c r="C172" s="98" t="s">
        <v>68</v>
      </c>
      <c r="D172" s="150"/>
      <c r="E172" s="99">
        <v>10000</v>
      </c>
      <c r="F172" s="96">
        <f t="shared" si="16"/>
        <v>0</v>
      </c>
      <c r="G172" s="160"/>
      <c r="H172" s="100" t="s">
        <v>985</v>
      </c>
      <c r="I172" s="97" t="str">
        <f>VLOOKUP(H172,Presupuesto!$B$11:$C$565,2,0)</f>
        <v>MUEBLES VARIOS DE OFICINA</v>
      </c>
      <c r="J172" s="97" t="str">
        <f t="shared" si="17"/>
        <v>Posgrado</v>
      </c>
      <c r="K172" s="97" t="s">
        <v>395</v>
      </c>
    </row>
    <row r="173" spans="3:11" x14ac:dyDescent="0.25">
      <c r="C173" s="98" t="s">
        <v>69</v>
      </c>
      <c r="D173" s="150"/>
      <c r="E173" s="99">
        <v>8000</v>
      </c>
      <c r="F173" s="96">
        <f t="shared" si="16"/>
        <v>0</v>
      </c>
      <c r="G173" s="160"/>
      <c r="H173" s="100" t="s">
        <v>988</v>
      </c>
      <c r="I173" s="97" t="str">
        <f>VLOOKUP(H173,Presupuesto!$B$11:$C$565,2,0)</f>
        <v>EQUIPOS VARIOS DE OFICINA</v>
      </c>
      <c r="J173" s="97" t="str">
        <f t="shared" si="17"/>
        <v>Posgrado</v>
      </c>
      <c r="K173" s="97" t="s">
        <v>395</v>
      </c>
    </row>
    <row r="174" spans="3:11" x14ac:dyDescent="0.25">
      <c r="C174" s="98" t="s">
        <v>70</v>
      </c>
      <c r="D174" s="150"/>
      <c r="E174" s="99">
        <v>2000</v>
      </c>
      <c r="F174" s="96">
        <f t="shared" si="16"/>
        <v>0</v>
      </c>
      <c r="G174" s="160"/>
      <c r="H174" s="100" t="s">
        <v>988</v>
      </c>
      <c r="I174" s="97" t="str">
        <f>VLOOKUP(H174,Presupuesto!$B$11:$C$565,2,0)</f>
        <v>EQUIPOS VARIOS DE OFICINA</v>
      </c>
      <c r="J174" s="97" t="str">
        <f t="shared" si="17"/>
        <v>Posgrado</v>
      </c>
      <c r="K174" s="97" t="s">
        <v>403</v>
      </c>
    </row>
    <row r="175" spans="3:11" x14ac:dyDescent="0.25">
      <c r="C175" s="98" t="s">
        <v>71</v>
      </c>
      <c r="D175" s="150"/>
      <c r="E175" s="99">
        <v>5000</v>
      </c>
      <c r="F175" s="96">
        <f t="shared" si="16"/>
        <v>0</v>
      </c>
      <c r="G175" s="160"/>
      <c r="H175" s="100" t="s">
        <v>988</v>
      </c>
      <c r="I175" s="97" t="str">
        <f>VLOOKUP(H175,Presupuesto!$B$11:$C$565,2,0)</f>
        <v>EQUIPOS VARIOS DE OFICINA</v>
      </c>
      <c r="J175" s="97" t="str">
        <f t="shared" si="17"/>
        <v>Posgrado</v>
      </c>
      <c r="K175" s="97" t="s">
        <v>399</v>
      </c>
    </row>
    <row r="176" spans="3:11" ht="15.75" thickBot="1" x14ac:dyDescent="0.3">
      <c r="C176" s="101" t="s">
        <v>72</v>
      </c>
      <c r="D176" s="158"/>
      <c r="E176" s="103">
        <v>100000</v>
      </c>
      <c r="F176" s="104">
        <f t="shared" si="16"/>
        <v>0</v>
      </c>
      <c r="G176" s="161"/>
      <c r="H176" s="105" t="s">
        <v>988</v>
      </c>
      <c r="I176" s="105" t="str">
        <f>VLOOKUP(H176,Presupuesto!$B$11:$C$565,2,0)</f>
        <v>EQUIPOS VARIOS DE OFICINA</v>
      </c>
      <c r="J176" s="105" t="str">
        <f t="shared" si="17"/>
        <v>Posgrado</v>
      </c>
      <c r="K176" s="123" t="s">
        <v>394</v>
      </c>
    </row>
    <row r="178" spans="3:11" ht="15.75" thickBot="1" x14ac:dyDescent="0.3">
      <c r="C178" s="325"/>
      <c r="D178" s="326"/>
      <c r="E178" s="327"/>
      <c r="F178" s="327"/>
      <c r="G178" s="328"/>
      <c r="H178" s="327"/>
      <c r="I178" s="327"/>
      <c r="J178" s="154"/>
      <c r="K178" s="154"/>
    </row>
    <row r="179" spans="3:11" ht="15.75" thickBot="1" x14ac:dyDescent="0.3">
      <c r="C179" s="29" t="s">
        <v>43</v>
      </c>
      <c r="D179" s="30">
        <f>SUM(F186:F195)</f>
        <v>0</v>
      </c>
      <c r="E179" s="176"/>
      <c r="F179" s="176"/>
      <c r="G179" s="78"/>
      <c r="H179" s="176"/>
      <c r="I179" s="176"/>
    </row>
    <row r="180" spans="3:11" x14ac:dyDescent="0.25">
      <c r="C180" s="70"/>
      <c r="D180" s="31"/>
      <c r="E180" s="92"/>
      <c r="F180" s="92"/>
      <c r="G180" s="92"/>
      <c r="H180" s="75"/>
      <c r="I180" s="75"/>
      <c r="J180" s="75"/>
      <c r="K180" s="111"/>
    </row>
    <row r="181" spans="3:11" x14ac:dyDescent="0.25">
      <c r="C181" s="70"/>
      <c r="D181" s="31"/>
      <c r="E181" s="92"/>
      <c r="F181" s="92"/>
      <c r="G181" s="92"/>
      <c r="H181" s="75"/>
      <c r="I181" s="75"/>
      <c r="J181" s="75"/>
      <c r="K181" s="111"/>
    </row>
    <row r="182" spans="3:11" ht="15.75" x14ac:dyDescent="0.25">
      <c r="C182" s="201" t="s">
        <v>392</v>
      </c>
      <c r="D182" s="350"/>
      <c r="E182" s="92"/>
      <c r="F182" s="92"/>
      <c r="G182" s="92"/>
      <c r="H182" s="75"/>
      <c r="I182" s="75"/>
      <c r="J182" s="75"/>
      <c r="K182" s="111"/>
    </row>
    <row r="183" spans="3:11" ht="18.75" x14ac:dyDescent="0.25">
      <c r="C183" s="207" t="e">
        <f>IFERROR(VLOOKUP(D182,'1. Desarrollo e Innov. Curricu.'!$E:$F,2,FALSE),IFERROR(VLOOKUP(D182,'2. Investigación Científica'!$E:$F,2,FALSE),IFERROR(VLOOKUP(D182,'3. Vinculación Univ. Sociedad'!$E:$F,2,FALSE),IFERROR(VLOOKUP(D182,'4. Docencia y Profesorado Univ.'!$E:$F,2,FALSE),IFERROR(VLOOKUP(D182,'5. Estudiantes y Graduados'!$E:$F,2,FALSE),IFERROR(VLOOKUP(D182,'11. Gestion Administrativa'!$E:$F,2,FALSE),IFERROR(VLOOKUP(D182,'13. Gestión Académica'!$E:$F,2,FALSE),IFERROR(VLOOKUP(D182,'8. Asegura. de la Calid. y M'!$E:$F,2,FALSE),IFERROR(VLOOKUP(D182,'6. Gestión del Conocimiento'!$E:$F,2,FALSE),IFERROR(VLOOKUP(D182,'15. Gobernabilidad y Proceso...'!$E:$F,2,FALSE),IFERROR(VLOOKUP(D182,'12. Gestión del Talento Humano'!$E:$F,2,FALSE),IFERROR(VLOOKUP(D182,'14. Internacional... de la E.S.'!$E:$F,2,FALSE),IFERROR(VLOOKUP(D182,'10. Posgrado'!$E:$F,2,FALSE),IFERROR(VLOOKUP(D182,'17. Gestión TIC'!$E:$F,2,FALSE),IFERROR(VLOOKUP(D182,'16. Desa. del Sistema Educ.Sup.'!$E:$F,2,FALSE),IFERROR(VLOOKUP(D182,'9. Cultura de Inno. Insti...'!$E:$F,2,FALSE),VLOOKUP(D182,'7. Lo Esencial de la Reforma U.'!$E:$F,2,0)))))))))))))))))</f>
        <v>#N/A</v>
      </c>
      <c r="D183" s="31"/>
      <c r="E183" s="92"/>
      <c r="F183" s="92"/>
      <c r="G183" s="92"/>
      <c r="H183" s="75"/>
      <c r="I183" s="75"/>
      <c r="J183" s="75"/>
      <c r="K183" s="111"/>
    </row>
    <row r="184" spans="3:11" ht="15.75" thickBot="1" x14ac:dyDescent="0.3">
      <c r="C184" s="70"/>
      <c r="D184" s="31"/>
      <c r="E184" s="92"/>
      <c r="F184" s="92"/>
      <c r="G184" s="92"/>
      <c r="H184" s="75"/>
      <c r="I184" s="75"/>
      <c r="J184" s="75"/>
      <c r="K184" s="111"/>
    </row>
    <row r="185" spans="3:11" ht="30.75" thickBot="1" x14ac:dyDescent="0.3">
      <c r="C185" s="125" t="s">
        <v>44</v>
      </c>
      <c r="D185" s="127" t="s">
        <v>55</v>
      </c>
      <c r="E185" s="127" t="s">
        <v>57</v>
      </c>
      <c r="F185" s="126" t="s">
        <v>27</v>
      </c>
      <c r="G185" s="132" t="s">
        <v>131</v>
      </c>
      <c r="H185" s="127" t="s">
        <v>46</v>
      </c>
      <c r="I185" s="127" t="s">
        <v>132</v>
      </c>
      <c r="J185" s="127" t="s">
        <v>410</v>
      </c>
      <c r="K185" s="127" t="s">
        <v>411</v>
      </c>
    </row>
    <row r="186" spans="3:11" x14ac:dyDescent="0.25">
      <c r="C186" s="94" t="s">
        <v>63</v>
      </c>
      <c r="D186" s="157"/>
      <c r="E186" s="95">
        <v>2800</v>
      </c>
      <c r="F186" s="96">
        <f>D186*E186</f>
        <v>0</v>
      </c>
      <c r="G186" s="160"/>
      <c r="H186" s="97" t="s">
        <v>985</v>
      </c>
      <c r="I186" s="97" t="str">
        <f>VLOOKUP(H186,Presupuesto!$B$11:$C$565,2,0)</f>
        <v>MUEBLES VARIOS DE OFICINA</v>
      </c>
      <c r="J186" s="215" t="s">
        <v>1454</v>
      </c>
      <c r="K186" s="97" t="s">
        <v>404</v>
      </c>
    </row>
    <row r="187" spans="3:11" x14ac:dyDescent="0.25">
      <c r="C187" s="98" t="s">
        <v>64</v>
      </c>
      <c r="D187" s="150"/>
      <c r="E187" s="99">
        <v>2400</v>
      </c>
      <c r="F187" s="96">
        <f>D187*E187</f>
        <v>0</v>
      </c>
      <c r="G187" s="160"/>
      <c r="H187" s="100" t="s">
        <v>985</v>
      </c>
      <c r="I187" s="97" t="str">
        <f>VLOOKUP(H187,Presupuesto!$B$11:$C$565,2,0)</f>
        <v>MUEBLES VARIOS DE OFICINA</v>
      </c>
      <c r="J187" s="97" t="str">
        <f>$J$186</f>
        <v>Posgrado</v>
      </c>
      <c r="K187" s="97" t="s">
        <v>412</v>
      </c>
    </row>
    <row r="188" spans="3:11" x14ac:dyDescent="0.25">
      <c r="C188" s="98" t="s">
        <v>65</v>
      </c>
      <c r="D188" s="150"/>
      <c r="E188" s="99">
        <v>1000</v>
      </c>
      <c r="F188" s="96">
        <f t="shared" ref="F188:F195" si="18">D188*E188</f>
        <v>0</v>
      </c>
      <c r="G188" s="160"/>
      <c r="H188" s="100" t="s">
        <v>985</v>
      </c>
      <c r="I188" s="97" t="str">
        <f>VLOOKUP(H188,Presupuesto!$B$11:$C$565,2,0)</f>
        <v>MUEBLES VARIOS DE OFICINA</v>
      </c>
      <c r="J188" s="97" t="str">
        <f t="shared" ref="J188:J195" si="19">$J$186</f>
        <v>Posgrado</v>
      </c>
      <c r="K188" s="97" t="s">
        <v>395</v>
      </c>
    </row>
    <row r="189" spans="3:11" x14ac:dyDescent="0.25">
      <c r="C189" s="98" t="s">
        <v>66</v>
      </c>
      <c r="D189" s="150"/>
      <c r="E189" s="99">
        <v>6000</v>
      </c>
      <c r="F189" s="96">
        <f t="shared" si="18"/>
        <v>0</v>
      </c>
      <c r="G189" s="160"/>
      <c r="H189" s="100" t="s">
        <v>985</v>
      </c>
      <c r="I189" s="97" t="str">
        <f>VLOOKUP(H189,Presupuesto!$B$11:$C$565,2,0)</f>
        <v>MUEBLES VARIOS DE OFICINA</v>
      </c>
      <c r="J189" s="97" t="str">
        <f t="shared" si="19"/>
        <v>Posgrado</v>
      </c>
      <c r="K189" s="97" t="s">
        <v>395</v>
      </c>
    </row>
    <row r="190" spans="3:11" x14ac:dyDescent="0.25">
      <c r="C190" s="98" t="s">
        <v>67</v>
      </c>
      <c r="D190" s="150"/>
      <c r="E190" s="99">
        <v>3000</v>
      </c>
      <c r="F190" s="96">
        <f t="shared" si="18"/>
        <v>0</v>
      </c>
      <c r="G190" s="160"/>
      <c r="H190" s="100" t="s">
        <v>985</v>
      </c>
      <c r="I190" s="97" t="str">
        <f>VLOOKUP(H190,Presupuesto!$B$11:$C$565,2,0)</f>
        <v>MUEBLES VARIOS DE OFICINA</v>
      </c>
      <c r="J190" s="97" t="str">
        <f t="shared" si="19"/>
        <v>Posgrado</v>
      </c>
      <c r="K190" s="97" t="s">
        <v>395</v>
      </c>
    </row>
    <row r="191" spans="3:11" x14ac:dyDescent="0.25">
      <c r="C191" s="98" t="s">
        <v>68</v>
      </c>
      <c r="D191" s="150"/>
      <c r="E191" s="99">
        <v>10000</v>
      </c>
      <c r="F191" s="96">
        <f t="shared" si="18"/>
        <v>0</v>
      </c>
      <c r="G191" s="160"/>
      <c r="H191" s="100" t="s">
        <v>985</v>
      </c>
      <c r="I191" s="97" t="str">
        <f>VLOOKUP(H191,Presupuesto!$B$11:$C$565,2,0)</f>
        <v>MUEBLES VARIOS DE OFICINA</v>
      </c>
      <c r="J191" s="97" t="str">
        <f t="shared" si="19"/>
        <v>Posgrado</v>
      </c>
      <c r="K191" s="97" t="s">
        <v>395</v>
      </c>
    </row>
    <row r="192" spans="3:11" x14ac:dyDescent="0.25">
      <c r="C192" s="98" t="s">
        <v>69</v>
      </c>
      <c r="D192" s="150"/>
      <c r="E192" s="99">
        <v>8000</v>
      </c>
      <c r="F192" s="96">
        <f t="shared" si="18"/>
        <v>0</v>
      </c>
      <c r="G192" s="160"/>
      <c r="H192" s="100" t="s">
        <v>988</v>
      </c>
      <c r="I192" s="97" t="str">
        <f>VLOOKUP(H192,Presupuesto!$B$11:$C$565,2,0)</f>
        <v>EQUIPOS VARIOS DE OFICINA</v>
      </c>
      <c r="J192" s="97" t="str">
        <f t="shared" si="19"/>
        <v>Posgrado</v>
      </c>
      <c r="K192" s="97" t="s">
        <v>395</v>
      </c>
    </row>
    <row r="193" spans="3:11" x14ac:dyDescent="0.25">
      <c r="C193" s="98" t="s">
        <v>70</v>
      </c>
      <c r="D193" s="150"/>
      <c r="E193" s="99">
        <v>2000</v>
      </c>
      <c r="F193" s="96">
        <f t="shared" si="18"/>
        <v>0</v>
      </c>
      <c r="G193" s="160"/>
      <c r="H193" s="100" t="s">
        <v>988</v>
      </c>
      <c r="I193" s="97" t="str">
        <f>VLOOKUP(H193,Presupuesto!$B$11:$C$565,2,0)</f>
        <v>EQUIPOS VARIOS DE OFICINA</v>
      </c>
      <c r="J193" s="97" t="str">
        <f t="shared" si="19"/>
        <v>Posgrado</v>
      </c>
      <c r="K193" s="97" t="s">
        <v>403</v>
      </c>
    </row>
    <row r="194" spans="3:11" x14ac:dyDescent="0.25">
      <c r="C194" s="98" t="s">
        <v>71</v>
      </c>
      <c r="D194" s="150"/>
      <c r="E194" s="99">
        <v>5000</v>
      </c>
      <c r="F194" s="96">
        <f t="shared" si="18"/>
        <v>0</v>
      </c>
      <c r="G194" s="160"/>
      <c r="H194" s="100" t="s">
        <v>988</v>
      </c>
      <c r="I194" s="97" t="str">
        <f>VLOOKUP(H194,Presupuesto!$B$11:$C$565,2,0)</f>
        <v>EQUIPOS VARIOS DE OFICINA</v>
      </c>
      <c r="J194" s="97" t="str">
        <f t="shared" si="19"/>
        <v>Posgrado</v>
      </c>
      <c r="K194" s="97" t="s">
        <v>399</v>
      </c>
    </row>
    <row r="195" spans="3:11" ht="15.75" thickBot="1" x14ac:dyDescent="0.3">
      <c r="C195" s="101" t="s">
        <v>72</v>
      </c>
      <c r="D195" s="158"/>
      <c r="E195" s="103">
        <v>100000</v>
      </c>
      <c r="F195" s="104">
        <f t="shared" si="18"/>
        <v>0</v>
      </c>
      <c r="G195" s="161"/>
      <c r="H195" s="105" t="s">
        <v>988</v>
      </c>
      <c r="I195" s="105" t="str">
        <f>VLOOKUP(H195,Presupuesto!$B$11:$C$565,2,0)</f>
        <v>EQUIPOS VARIOS DE OFICINA</v>
      </c>
      <c r="J195" s="105" t="str">
        <f t="shared" si="19"/>
        <v>Posgrado</v>
      </c>
      <c r="K195" s="123" t="s">
        <v>394</v>
      </c>
    </row>
    <row r="197" spans="3:11" ht="15.75" thickBot="1" x14ac:dyDescent="0.3"/>
    <row r="198" spans="3:11" ht="15.75" thickBot="1" x14ac:dyDescent="0.3">
      <c r="C198" s="29" t="s">
        <v>43</v>
      </c>
      <c r="D198" s="30">
        <f>SUM(F205:F214)</f>
        <v>0</v>
      </c>
      <c r="E198" s="176"/>
      <c r="F198" s="176"/>
      <c r="G198" s="78"/>
      <c r="H198" s="176"/>
      <c r="I198" s="176"/>
    </row>
    <row r="199" spans="3:11" x14ac:dyDescent="0.25">
      <c r="C199" s="70"/>
      <c r="D199" s="31"/>
      <c r="E199" s="92"/>
      <c r="F199" s="92"/>
      <c r="G199" s="92"/>
      <c r="H199" s="75"/>
      <c r="I199" s="75"/>
      <c r="J199" s="75"/>
      <c r="K199" s="111"/>
    </row>
    <row r="200" spans="3:11" x14ac:dyDescent="0.25">
      <c r="C200" s="70"/>
      <c r="D200" s="31"/>
      <c r="E200" s="92"/>
      <c r="F200" s="92"/>
      <c r="G200" s="92"/>
      <c r="H200" s="75"/>
      <c r="I200" s="75"/>
      <c r="J200" s="75"/>
      <c r="K200" s="111"/>
    </row>
    <row r="201" spans="3:11" ht="15.75" x14ac:dyDescent="0.25">
      <c r="C201" s="201" t="s">
        <v>392</v>
      </c>
      <c r="D201" s="350"/>
      <c r="E201" s="92"/>
      <c r="F201" s="92"/>
      <c r="G201" s="92"/>
      <c r="H201" s="75"/>
      <c r="I201" s="75"/>
      <c r="J201" s="75"/>
      <c r="K201" s="111"/>
    </row>
    <row r="202" spans="3:11" ht="18.75" x14ac:dyDescent="0.25">
      <c r="C202" s="207" t="e">
        <f>IFERROR(VLOOKUP(D201,'1. Desarrollo e Innov. Curricu.'!$E:$F,2,FALSE),IFERROR(VLOOKUP(D201,'2. Investigación Científica'!$E:$F,2,FALSE),IFERROR(VLOOKUP(D201,'3. Vinculación Univ. Sociedad'!$E:$F,2,FALSE),IFERROR(VLOOKUP(D201,'4. Docencia y Profesorado Univ.'!$E:$F,2,FALSE),IFERROR(VLOOKUP(D201,'5. Estudiantes y Graduados'!$E:$F,2,FALSE),IFERROR(VLOOKUP(D201,'11. Gestion Administrativa'!$E:$F,2,FALSE),IFERROR(VLOOKUP(D201,'13. Gestión Académica'!$E:$F,2,FALSE),IFERROR(VLOOKUP(D201,'8. Asegura. de la Calid. y M'!$E:$F,2,FALSE),IFERROR(VLOOKUP(D201,'6. Gestión del Conocimiento'!$E:$F,2,FALSE),IFERROR(VLOOKUP(D201,'15. Gobernabilidad y Proceso...'!$E:$F,2,FALSE),IFERROR(VLOOKUP(D201,'12. Gestión del Talento Humano'!$E:$F,2,FALSE),IFERROR(VLOOKUP(D201,'14. Internacional... de la E.S.'!$E:$F,2,FALSE),IFERROR(VLOOKUP(D201,'10. Posgrado'!$E:$F,2,FALSE),IFERROR(VLOOKUP(D201,'17. Gestión TIC'!$E:$F,2,FALSE),IFERROR(VLOOKUP(D201,'16. Desa. del Sistema Educ.Sup.'!$E:$F,2,FALSE),IFERROR(VLOOKUP(D201,'9. Cultura de Inno. Insti...'!$E:$F,2,FALSE),VLOOKUP(D201,'7. Lo Esencial de la Reforma U.'!$E:$F,2,0)))))))))))))))))</f>
        <v>#N/A</v>
      </c>
      <c r="D202" s="31"/>
      <c r="E202" s="92"/>
      <c r="F202" s="92"/>
      <c r="G202" s="92"/>
      <c r="H202" s="75"/>
      <c r="I202" s="75"/>
      <c r="J202" s="75"/>
      <c r="K202" s="111"/>
    </row>
    <row r="203" spans="3:11" ht="15.75" thickBot="1" x14ac:dyDescent="0.3">
      <c r="C203" s="70"/>
      <c r="D203" s="31"/>
      <c r="E203" s="92"/>
      <c r="F203" s="92"/>
      <c r="G203" s="92"/>
      <c r="H203" s="75"/>
      <c r="I203" s="75"/>
      <c r="J203" s="75"/>
      <c r="K203" s="111"/>
    </row>
    <row r="204" spans="3:11" ht="30.75" thickBot="1" x14ac:dyDescent="0.3">
      <c r="C204" s="125" t="s">
        <v>44</v>
      </c>
      <c r="D204" s="127" t="s">
        <v>55</v>
      </c>
      <c r="E204" s="127" t="s">
        <v>57</v>
      </c>
      <c r="F204" s="126" t="s">
        <v>27</v>
      </c>
      <c r="G204" s="132" t="s">
        <v>131</v>
      </c>
      <c r="H204" s="127" t="s">
        <v>46</v>
      </c>
      <c r="I204" s="127" t="s">
        <v>132</v>
      </c>
      <c r="J204" s="127" t="s">
        <v>410</v>
      </c>
      <c r="K204" s="127" t="s">
        <v>411</v>
      </c>
    </row>
    <row r="205" spans="3:11" x14ac:dyDescent="0.25">
      <c r="C205" s="94" t="s">
        <v>63</v>
      </c>
      <c r="D205" s="157"/>
      <c r="E205" s="95">
        <v>2800</v>
      </c>
      <c r="F205" s="96">
        <f>D205*E205</f>
        <v>0</v>
      </c>
      <c r="G205" s="160"/>
      <c r="H205" s="97" t="s">
        <v>985</v>
      </c>
      <c r="I205" s="97" t="str">
        <f>VLOOKUP(H205,Presupuesto!$B$11:$C$565,2,0)</f>
        <v>MUEBLES VARIOS DE OFICINA</v>
      </c>
      <c r="J205" s="215" t="s">
        <v>1454</v>
      </c>
      <c r="K205" s="97" t="s">
        <v>404</v>
      </c>
    </row>
    <row r="206" spans="3:11" x14ac:dyDescent="0.25">
      <c r="C206" s="98" t="s">
        <v>64</v>
      </c>
      <c r="D206" s="150"/>
      <c r="E206" s="99">
        <v>2400</v>
      </c>
      <c r="F206" s="96">
        <f>D206*E206</f>
        <v>0</v>
      </c>
      <c r="G206" s="160"/>
      <c r="H206" s="100" t="s">
        <v>985</v>
      </c>
      <c r="I206" s="97" t="str">
        <f>VLOOKUP(H206,Presupuesto!$B$11:$C$565,2,0)</f>
        <v>MUEBLES VARIOS DE OFICINA</v>
      </c>
      <c r="J206" s="97" t="str">
        <f>$J$205</f>
        <v>Posgrado</v>
      </c>
      <c r="K206" s="97" t="s">
        <v>412</v>
      </c>
    </row>
    <row r="207" spans="3:11" x14ac:dyDescent="0.25">
      <c r="C207" s="98" t="s">
        <v>65</v>
      </c>
      <c r="D207" s="150"/>
      <c r="E207" s="99">
        <v>1000</v>
      </c>
      <c r="F207" s="96">
        <f t="shared" ref="F207:F214" si="20">D207*E207</f>
        <v>0</v>
      </c>
      <c r="G207" s="160"/>
      <c r="H207" s="100" t="s">
        <v>985</v>
      </c>
      <c r="I207" s="97" t="str">
        <f>VLOOKUP(H207,Presupuesto!$B$11:$C$565,2,0)</f>
        <v>MUEBLES VARIOS DE OFICINA</v>
      </c>
      <c r="J207" s="97" t="str">
        <f t="shared" ref="J207:J214" si="21">$J$205</f>
        <v>Posgrado</v>
      </c>
      <c r="K207" s="97" t="s">
        <v>395</v>
      </c>
    </row>
    <row r="208" spans="3:11" x14ac:dyDescent="0.25">
      <c r="C208" s="98" t="s">
        <v>66</v>
      </c>
      <c r="D208" s="150"/>
      <c r="E208" s="99">
        <v>6000</v>
      </c>
      <c r="F208" s="96">
        <f t="shared" si="20"/>
        <v>0</v>
      </c>
      <c r="G208" s="160"/>
      <c r="H208" s="100" t="s">
        <v>985</v>
      </c>
      <c r="I208" s="97" t="str">
        <f>VLOOKUP(H208,Presupuesto!$B$11:$C$565,2,0)</f>
        <v>MUEBLES VARIOS DE OFICINA</v>
      </c>
      <c r="J208" s="97" t="str">
        <f t="shared" si="21"/>
        <v>Posgrado</v>
      </c>
      <c r="K208" s="97" t="s">
        <v>395</v>
      </c>
    </row>
    <row r="209" spans="3:11" x14ac:dyDescent="0.25">
      <c r="C209" s="98" t="s">
        <v>67</v>
      </c>
      <c r="D209" s="150"/>
      <c r="E209" s="99">
        <v>3000</v>
      </c>
      <c r="F209" s="96">
        <f t="shared" si="20"/>
        <v>0</v>
      </c>
      <c r="G209" s="160"/>
      <c r="H209" s="100" t="s">
        <v>985</v>
      </c>
      <c r="I209" s="97" t="str">
        <f>VLOOKUP(H209,Presupuesto!$B$11:$C$565,2,0)</f>
        <v>MUEBLES VARIOS DE OFICINA</v>
      </c>
      <c r="J209" s="97" t="str">
        <f t="shared" si="21"/>
        <v>Posgrado</v>
      </c>
      <c r="K209" s="97" t="s">
        <v>395</v>
      </c>
    </row>
    <row r="210" spans="3:11" x14ac:dyDescent="0.25">
      <c r="C210" s="98" t="s">
        <v>68</v>
      </c>
      <c r="D210" s="150"/>
      <c r="E210" s="99">
        <v>10000</v>
      </c>
      <c r="F210" s="96">
        <f t="shared" si="20"/>
        <v>0</v>
      </c>
      <c r="G210" s="160"/>
      <c r="H210" s="100" t="s">
        <v>985</v>
      </c>
      <c r="I210" s="97" t="str">
        <f>VLOOKUP(H210,Presupuesto!$B$11:$C$565,2,0)</f>
        <v>MUEBLES VARIOS DE OFICINA</v>
      </c>
      <c r="J210" s="97" t="str">
        <f t="shared" si="21"/>
        <v>Posgrado</v>
      </c>
      <c r="K210" s="97" t="s">
        <v>395</v>
      </c>
    </row>
    <row r="211" spans="3:11" x14ac:dyDescent="0.25">
      <c r="C211" s="98" t="s">
        <v>69</v>
      </c>
      <c r="D211" s="150"/>
      <c r="E211" s="99">
        <v>8000</v>
      </c>
      <c r="F211" s="96">
        <f t="shared" si="20"/>
        <v>0</v>
      </c>
      <c r="G211" s="160"/>
      <c r="H211" s="100" t="s">
        <v>988</v>
      </c>
      <c r="I211" s="97" t="str">
        <f>VLOOKUP(H211,Presupuesto!$B$11:$C$565,2,0)</f>
        <v>EQUIPOS VARIOS DE OFICINA</v>
      </c>
      <c r="J211" s="97" t="str">
        <f t="shared" si="21"/>
        <v>Posgrado</v>
      </c>
      <c r="K211" s="97" t="s">
        <v>395</v>
      </c>
    </row>
    <row r="212" spans="3:11" x14ac:dyDescent="0.25">
      <c r="C212" s="98" t="s">
        <v>70</v>
      </c>
      <c r="D212" s="150"/>
      <c r="E212" s="99">
        <v>2000</v>
      </c>
      <c r="F212" s="96">
        <f t="shared" si="20"/>
        <v>0</v>
      </c>
      <c r="G212" s="160"/>
      <c r="H212" s="100" t="s">
        <v>988</v>
      </c>
      <c r="I212" s="97" t="str">
        <f>VLOOKUP(H212,Presupuesto!$B$11:$C$565,2,0)</f>
        <v>EQUIPOS VARIOS DE OFICINA</v>
      </c>
      <c r="J212" s="97" t="str">
        <f t="shared" si="21"/>
        <v>Posgrado</v>
      </c>
      <c r="K212" s="97" t="s">
        <v>403</v>
      </c>
    </row>
    <row r="213" spans="3:11" x14ac:dyDescent="0.25">
      <c r="C213" s="98" t="s">
        <v>71</v>
      </c>
      <c r="D213" s="150"/>
      <c r="E213" s="99">
        <v>5000</v>
      </c>
      <c r="F213" s="96">
        <f t="shared" si="20"/>
        <v>0</v>
      </c>
      <c r="G213" s="160"/>
      <c r="H213" s="100" t="s">
        <v>988</v>
      </c>
      <c r="I213" s="97" t="str">
        <f>VLOOKUP(H213,Presupuesto!$B$11:$C$565,2,0)</f>
        <v>EQUIPOS VARIOS DE OFICINA</v>
      </c>
      <c r="J213" s="97" t="str">
        <f t="shared" si="21"/>
        <v>Posgrado</v>
      </c>
      <c r="K213" s="97" t="s">
        <v>399</v>
      </c>
    </row>
    <row r="214" spans="3:11" ht="15.75" thickBot="1" x14ac:dyDescent="0.3">
      <c r="C214" s="101" t="s">
        <v>72</v>
      </c>
      <c r="D214" s="158"/>
      <c r="E214" s="103">
        <v>100000</v>
      </c>
      <c r="F214" s="104">
        <f t="shared" si="20"/>
        <v>0</v>
      </c>
      <c r="G214" s="161"/>
      <c r="H214" s="105" t="s">
        <v>988</v>
      </c>
      <c r="I214" s="105" t="str">
        <f>VLOOKUP(H214,Presupuesto!$B$11:$C$565,2,0)</f>
        <v>EQUIPOS VARIOS DE OFICINA</v>
      </c>
      <c r="J214" s="105" t="str">
        <f t="shared" si="21"/>
        <v>Posgrado</v>
      </c>
      <c r="K214" s="123" t="s">
        <v>394</v>
      </c>
    </row>
    <row r="216" spans="3:11" ht="15.75" thickBot="1" x14ac:dyDescent="0.3">
      <c r="C216" s="325"/>
      <c r="D216" s="326"/>
      <c r="E216" s="327"/>
      <c r="F216" s="327"/>
      <c r="G216" s="328"/>
      <c r="H216" s="327"/>
      <c r="I216" s="327"/>
      <c r="J216" s="154"/>
      <c r="K216" s="154"/>
    </row>
    <row r="217" spans="3:11" ht="15.75" thickBot="1" x14ac:dyDescent="0.3">
      <c r="C217" s="29" t="s">
        <v>43</v>
      </c>
      <c r="D217" s="30">
        <f>SUM(F224:F233)</f>
        <v>0</v>
      </c>
      <c r="E217" s="176"/>
      <c r="F217" s="176"/>
      <c r="G217" s="78"/>
      <c r="H217" s="176"/>
      <c r="I217" s="176"/>
    </row>
    <row r="218" spans="3:11" x14ac:dyDescent="0.25">
      <c r="C218" s="70"/>
      <c r="D218" s="31"/>
      <c r="E218" s="92"/>
      <c r="F218" s="92"/>
      <c r="G218" s="92"/>
      <c r="H218" s="75"/>
      <c r="I218" s="75"/>
      <c r="J218" s="75"/>
      <c r="K218" s="111"/>
    </row>
    <row r="219" spans="3:11" x14ac:dyDescent="0.25">
      <c r="C219" s="70"/>
      <c r="D219" s="31"/>
      <c r="E219" s="92"/>
      <c r="F219" s="92"/>
      <c r="G219" s="92"/>
      <c r="H219" s="75"/>
      <c r="I219" s="75"/>
      <c r="J219" s="75"/>
      <c r="K219" s="111"/>
    </row>
    <row r="220" spans="3:11" ht="15.75" x14ac:dyDescent="0.25">
      <c r="C220" s="201" t="s">
        <v>392</v>
      </c>
      <c r="D220" s="350"/>
      <c r="E220" s="92"/>
      <c r="F220" s="92"/>
      <c r="G220" s="92"/>
      <c r="H220" s="75"/>
      <c r="I220" s="75"/>
      <c r="J220" s="75"/>
      <c r="K220" s="111"/>
    </row>
    <row r="221" spans="3:11" ht="18.75" x14ac:dyDescent="0.25">
      <c r="C221" s="207"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Posgrado'!$E:$F,2,FALSE),IFERROR(VLOOKUP(D220,'17. Gestión TIC'!$E:$F,2,FALSE),IFERROR(VLOOKUP(D220,'16. Desa. del Sistema Educ.Sup.'!$E:$F,2,FALSE),IFERROR(VLOOKUP(D220,'9. Cultura de Inno. Insti...'!$E:$F,2,FALSE),VLOOKUP(D220,'7. Lo Esencial de la Reforma U.'!$E:$F,2,0)))))))))))))))))</f>
        <v>#N/A</v>
      </c>
      <c r="D221" s="31"/>
      <c r="E221" s="92"/>
      <c r="F221" s="92"/>
      <c r="G221" s="92"/>
      <c r="H221" s="75"/>
      <c r="I221" s="75"/>
      <c r="J221" s="75"/>
      <c r="K221" s="111"/>
    </row>
    <row r="222" spans="3:11" ht="15.75" thickBot="1" x14ac:dyDescent="0.3">
      <c r="C222" s="70"/>
      <c r="D222" s="31"/>
      <c r="E222" s="92"/>
      <c r="F222" s="92"/>
      <c r="G222" s="92"/>
      <c r="H222" s="75"/>
      <c r="I222" s="75"/>
      <c r="J222" s="75"/>
      <c r="K222" s="111"/>
    </row>
    <row r="223" spans="3:11" ht="30.75" thickBot="1" x14ac:dyDescent="0.3">
      <c r="C223" s="125" t="s">
        <v>44</v>
      </c>
      <c r="D223" s="127" t="s">
        <v>55</v>
      </c>
      <c r="E223" s="127" t="s">
        <v>57</v>
      </c>
      <c r="F223" s="126" t="s">
        <v>27</v>
      </c>
      <c r="G223" s="132" t="s">
        <v>131</v>
      </c>
      <c r="H223" s="127" t="s">
        <v>46</v>
      </c>
      <c r="I223" s="127" t="s">
        <v>132</v>
      </c>
      <c r="J223" s="127" t="s">
        <v>410</v>
      </c>
      <c r="K223" s="127" t="s">
        <v>411</v>
      </c>
    </row>
    <row r="224" spans="3:11" x14ac:dyDescent="0.25">
      <c r="C224" s="94" t="s">
        <v>63</v>
      </c>
      <c r="D224" s="157"/>
      <c r="E224" s="95">
        <v>2800</v>
      </c>
      <c r="F224" s="96">
        <f>D224*E224</f>
        <v>0</v>
      </c>
      <c r="G224" s="160"/>
      <c r="H224" s="97" t="s">
        <v>985</v>
      </c>
      <c r="I224" s="97" t="str">
        <f>VLOOKUP(H224,Presupuesto!$B$11:$C$565,2,0)</f>
        <v>MUEBLES VARIOS DE OFICINA</v>
      </c>
      <c r="J224" s="215" t="s">
        <v>1478</v>
      </c>
      <c r="K224" s="97" t="s">
        <v>404</v>
      </c>
    </row>
    <row r="225" spans="3:11" x14ac:dyDescent="0.25">
      <c r="C225" s="98" t="s">
        <v>64</v>
      </c>
      <c r="D225" s="150"/>
      <c r="E225" s="99">
        <v>2400</v>
      </c>
      <c r="F225" s="96">
        <f>D225*E225</f>
        <v>0</v>
      </c>
      <c r="G225" s="160"/>
      <c r="H225" s="100" t="s">
        <v>985</v>
      </c>
      <c r="I225" s="97" t="str">
        <f>VLOOKUP(H225,Presupuesto!$B$11:$C$565,2,0)</f>
        <v>MUEBLES VARIOS DE OFICINA</v>
      </c>
      <c r="J225" s="97" t="str">
        <f>$J$224</f>
        <v>Desarrollo del Sistema de Educación Superior</v>
      </c>
      <c r="K225" s="97" t="s">
        <v>412</v>
      </c>
    </row>
    <row r="226" spans="3:11" x14ac:dyDescent="0.25">
      <c r="C226" s="98" t="s">
        <v>65</v>
      </c>
      <c r="D226" s="150"/>
      <c r="E226" s="99">
        <v>1000</v>
      </c>
      <c r="F226" s="96">
        <f t="shared" ref="F226:F233" si="22">D226*E226</f>
        <v>0</v>
      </c>
      <c r="G226" s="160"/>
      <c r="H226" s="100" t="s">
        <v>985</v>
      </c>
      <c r="I226" s="97" t="str">
        <f>VLOOKUP(H226,Presupuesto!$B$11:$C$565,2,0)</f>
        <v>MUEBLES VARIOS DE OFICINA</v>
      </c>
      <c r="J226" s="97" t="str">
        <f t="shared" ref="J226:J233" si="23">$J$224</f>
        <v>Desarrollo del Sistema de Educación Superior</v>
      </c>
      <c r="K226" s="97" t="s">
        <v>395</v>
      </c>
    </row>
    <row r="227" spans="3:11" x14ac:dyDescent="0.25">
      <c r="C227" s="98" t="s">
        <v>66</v>
      </c>
      <c r="D227" s="150"/>
      <c r="E227" s="99">
        <v>6000</v>
      </c>
      <c r="F227" s="96">
        <f t="shared" si="22"/>
        <v>0</v>
      </c>
      <c r="G227" s="160"/>
      <c r="H227" s="100" t="s">
        <v>985</v>
      </c>
      <c r="I227" s="97" t="str">
        <f>VLOOKUP(H227,Presupuesto!$B$11:$C$565,2,0)</f>
        <v>MUEBLES VARIOS DE OFICINA</v>
      </c>
      <c r="J227" s="97" t="str">
        <f t="shared" si="23"/>
        <v>Desarrollo del Sistema de Educación Superior</v>
      </c>
      <c r="K227" s="97" t="s">
        <v>395</v>
      </c>
    </row>
    <row r="228" spans="3:11" x14ac:dyDescent="0.25">
      <c r="C228" s="98" t="s">
        <v>67</v>
      </c>
      <c r="D228" s="150"/>
      <c r="E228" s="99">
        <v>3000</v>
      </c>
      <c r="F228" s="96">
        <f t="shared" si="22"/>
        <v>0</v>
      </c>
      <c r="G228" s="160"/>
      <c r="H228" s="100" t="s">
        <v>985</v>
      </c>
      <c r="I228" s="97" t="str">
        <f>VLOOKUP(H228,Presupuesto!$B$11:$C$565,2,0)</f>
        <v>MUEBLES VARIOS DE OFICINA</v>
      </c>
      <c r="J228" s="97" t="str">
        <f t="shared" si="23"/>
        <v>Desarrollo del Sistema de Educación Superior</v>
      </c>
      <c r="K228" s="97" t="s">
        <v>395</v>
      </c>
    </row>
    <row r="229" spans="3:11" x14ac:dyDescent="0.25">
      <c r="C229" s="98" t="s">
        <v>68</v>
      </c>
      <c r="D229" s="150"/>
      <c r="E229" s="99">
        <v>10000</v>
      </c>
      <c r="F229" s="96">
        <f t="shared" si="22"/>
        <v>0</v>
      </c>
      <c r="G229" s="160"/>
      <c r="H229" s="100" t="s">
        <v>985</v>
      </c>
      <c r="I229" s="97" t="str">
        <f>VLOOKUP(H229,Presupuesto!$B$11:$C$565,2,0)</f>
        <v>MUEBLES VARIOS DE OFICINA</v>
      </c>
      <c r="J229" s="97" t="str">
        <f t="shared" si="23"/>
        <v>Desarrollo del Sistema de Educación Superior</v>
      </c>
      <c r="K229" s="97" t="s">
        <v>395</v>
      </c>
    </row>
    <row r="230" spans="3:11" x14ac:dyDescent="0.25">
      <c r="C230" s="98" t="s">
        <v>69</v>
      </c>
      <c r="D230" s="150"/>
      <c r="E230" s="99">
        <v>8000</v>
      </c>
      <c r="F230" s="96">
        <f t="shared" si="22"/>
        <v>0</v>
      </c>
      <c r="G230" s="160"/>
      <c r="H230" s="100" t="s">
        <v>988</v>
      </c>
      <c r="I230" s="97" t="str">
        <f>VLOOKUP(H230,Presupuesto!$B$11:$C$565,2,0)</f>
        <v>EQUIPOS VARIOS DE OFICINA</v>
      </c>
      <c r="J230" s="97" t="str">
        <f t="shared" si="23"/>
        <v>Desarrollo del Sistema de Educación Superior</v>
      </c>
      <c r="K230" s="97" t="s">
        <v>395</v>
      </c>
    </row>
    <row r="231" spans="3:11" x14ac:dyDescent="0.25">
      <c r="C231" s="98" t="s">
        <v>70</v>
      </c>
      <c r="D231" s="150"/>
      <c r="E231" s="99">
        <v>2000</v>
      </c>
      <c r="F231" s="96">
        <f t="shared" si="22"/>
        <v>0</v>
      </c>
      <c r="G231" s="160"/>
      <c r="H231" s="100" t="s">
        <v>988</v>
      </c>
      <c r="I231" s="97" t="str">
        <f>VLOOKUP(H231,Presupuesto!$B$11:$C$565,2,0)</f>
        <v>EQUIPOS VARIOS DE OFICINA</v>
      </c>
      <c r="J231" s="97" t="str">
        <f t="shared" si="23"/>
        <v>Desarrollo del Sistema de Educación Superior</v>
      </c>
      <c r="K231" s="97" t="s">
        <v>403</v>
      </c>
    </row>
    <row r="232" spans="3:11" x14ac:dyDescent="0.25">
      <c r="C232" s="98" t="s">
        <v>71</v>
      </c>
      <c r="D232" s="150"/>
      <c r="E232" s="99">
        <v>5000</v>
      </c>
      <c r="F232" s="96">
        <f t="shared" si="22"/>
        <v>0</v>
      </c>
      <c r="G232" s="160"/>
      <c r="H232" s="100" t="s">
        <v>988</v>
      </c>
      <c r="I232" s="97" t="str">
        <f>VLOOKUP(H232,Presupuesto!$B$11:$C$565,2,0)</f>
        <v>EQUIPOS VARIOS DE OFICINA</v>
      </c>
      <c r="J232" s="97" t="str">
        <f t="shared" si="23"/>
        <v>Desarrollo del Sistema de Educación Superior</v>
      </c>
      <c r="K232" s="97" t="s">
        <v>399</v>
      </c>
    </row>
    <row r="233" spans="3:11" ht="15.75" thickBot="1" x14ac:dyDescent="0.3">
      <c r="C233" s="101" t="s">
        <v>72</v>
      </c>
      <c r="D233" s="158"/>
      <c r="E233" s="103">
        <v>100000</v>
      </c>
      <c r="F233" s="104">
        <f t="shared" si="22"/>
        <v>0</v>
      </c>
      <c r="G233" s="161"/>
      <c r="H233" s="105" t="s">
        <v>988</v>
      </c>
      <c r="I233" s="105" t="str">
        <f>VLOOKUP(H233,Presupuesto!$B$11:$C$565,2,0)</f>
        <v>EQUIPOS VARIOS DE OFICINA</v>
      </c>
      <c r="J233" s="105" t="str">
        <f t="shared" si="23"/>
        <v>Desarrollo del Sistema de Educación Superior</v>
      </c>
      <c r="K233" s="123" t="s">
        <v>394</v>
      </c>
    </row>
  </sheetData>
  <autoFilter ref="C12:C233"/>
  <dataValidations count="5">
    <dataValidation type="list" allowBlank="1" showInputMessage="1" showErrorMessage="1" errorTitle="¡Ingreso Invalido!" error="Seleccione una opción de la lista" promptTitle="Tipo de Presupuesto" prompt="Seleccione una opción de la lista" sqref="G224:G233 G34:G43 G53:G62 G72:G81 G91:G100 G110:G119 G129:G138 G148:G157 G167:G176 G186:G195 G205:G214 G17:G24">
      <formula1>$R$2:$S$2</formula1>
    </dataValidation>
    <dataValidation type="list" allowBlank="1" showInputMessage="1" showErrorMessage="1" errorTitle="¡Ingreso Inválido!" error="Seleccione una opción de la lista" promptTitle="Mes Requerido" prompt="Seleccione el mes en el que requiere el recurso." sqref="K224:K233 K34:K43 K53:K62 K72:K81 K91:K100 K110:K119 K129:K138 K148:K157 K167:K176 K186:K195 K205:K214 K17:K24">
      <formula1>$U$2:$AF$2</formula1>
    </dataValidation>
    <dataValidation type="list" allowBlank="1" showInputMessage="1" showErrorMessage="1" errorTitle="¡Ingreso Inválido!" error="Verifique el valor ingresado." promptTitle="Objeto de Gasto" prompt="Ingrese el Objeto de Gasto." sqref="H224:H233 H34:H43 H53:H62 H72:H81 H91:H100 H110:H119 H129:H138 H148:H157 H167:H176 H186:H195 H205:H214 H17:H24">
      <formula1>$A$1:$UI$1</formula1>
    </dataValidation>
    <dataValidation type="list" allowBlank="1" showInputMessage="1" showErrorMessage="1" errorTitle="¡Ingreso Inválido!" error="Seleccione una opción de la lista." promptTitle="Dimensión Estratégica" prompt="Seleccione una opción de la lista." sqref="J35:J43 J54:J62 J73:J81 J92:J100 J111:J119 J130:J138 J149:J157 J168:J176 J187:J195 J206:J214 J225:J233 J18:J24">
      <formula1>$A$2:$P$2</formula1>
    </dataValidation>
    <dataValidation type="list" allowBlank="1" showInputMessage="1" showErrorMessage="1" errorTitle="¡Ingreso Inválido!" error="Seleccione una opción de la lista." promptTitle="Dimensión Estratégica" prompt="Seleccione una opción de la lista." sqref="J17 J34 J53 J72 J91 J110 J129 J148 J167 J186 J205 J224">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72"/>
  <sheetViews>
    <sheetView showGridLines="0" topLeftCell="A41" workbookViewId="0">
      <selection activeCell="D6" sqref="D6"/>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31.85546875" style="85"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1454</v>
      </c>
      <c r="K2" s="121" t="s">
        <v>1364</v>
      </c>
      <c r="L2" s="121" t="s">
        <v>1365</v>
      </c>
      <c r="M2" s="121" t="s">
        <v>1366</v>
      </c>
      <c r="N2" s="121" t="s">
        <v>1367</v>
      </c>
      <c r="O2" s="121" t="s">
        <v>1368</v>
      </c>
      <c r="P2" s="121" t="s">
        <v>1478</v>
      </c>
      <c r="Q2" s="121" t="s">
        <v>1516</v>
      </c>
      <c r="R2" s="433" t="str">
        <f>+Presupuesto!D11</f>
        <v>Recurrente</v>
      </c>
      <c r="S2" s="433"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28" t="s">
        <v>420</v>
      </c>
      <c r="AI2" s="428" t="s">
        <v>421</v>
      </c>
      <c r="AJ2" s="428" t="s">
        <v>422</v>
      </c>
      <c r="AK2" s="428" t="s">
        <v>423</v>
      </c>
      <c r="AL2" s="428" t="s">
        <v>424</v>
      </c>
      <c r="AM2" s="428" t="s">
        <v>427</v>
      </c>
      <c r="AN2" s="428" t="s">
        <v>425</v>
      </c>
      <c r="AO2" s="428" t="s">
        <v>426</v>
      </c>
      <c r="AP2" s="428" t="s">
        <v>428</v>
      </c>
      <c r="AQ2" s="428" t="s">
        <v>429</v>
      </c>
      <c r="AR2" s="428" t="s">
        <v>430</v>
      </c>
      <c r="AS2" s="428" t="s">
        <v>431</v>
      </c>
      <c r="AT2" s="428" t="s">
        <v>432</v>
      </c>
      <c r="AU2" s="428" t="s">
        <v>433</v>
      </c>
      <c r="AV2" s="428" t="s">
        <v>434</v>
      </c>
      <c r="AW2" s="428" t="s">
        <v>435</v>
      </c>
      <c r="AX2" s="428" t="s">
        <v>436</v>
      </c>
      <c r="AY2" s="428" t="s">
        <v>437</v>
      </c>
      <c r="AZ2" s="428" t="s">
        <v>438</v>
      </c>
      <c r="BA2" s="428" t="s">
        <v>439</v>
      </c>
      <c r="BB2" s="428" t="s">
        <v>440</v>
      </c>
      <c r="BC2" s="428" t="s">
        <v>441</v>
      </c>
      <c r="BD2" s="428" t="s">
        <v>442</v>
      </c>
      <c r="BE2" s="428" t="s">
        <v>443</v>
      </c>
      <c r="BF2" s="428" t="s">
        <v>444</v>
      </c>
      <c r="BG2" s="428" t="s">
        <v>445</v>
      </c>
      <c r="BH2" s="428" t="s">
        <v>446</v>
      </c>
      <c r="BI2" s="428" t="s">
        <v>447</v>
      </c>
      <c r="BJ2" s="428" t="s">
        <v>448</v>
      </c>
      <c r="BK2" s="428" t="s">
        <v>449</v>
      </c>
      <c r="BL2" s="428" t="s">
        <v>450</v>
      </c>
      <c r="BM2" s="428" t="s">
        <v>451</v>
      </c>
      <c r="BN2" s="428" t="s">
        <v>452</v>
      </c>
      <c r="BO2" s="428" t="s">
        <v>453</v>
      </c>
      <c r="BP2" s="428" t="s">
        <v>454</v>
      </c>
      <c r="BQ2" s="428" t="s">
        <v>455</v>
      </c>
      <c r="BR2" s="428" t="s">
        <v>456</v>
      </c>
      <c r="BS2" s="428" t="s">
        <v>457</v>
      </c>
      <c r="BT2" s="428" t="s">
        <v>458</v>
      </c>
      <c r="BU2" s="428" t="s">
        <v>459</v>
      </c>
      <c r="CB2" s="121" t="s">
        <v>1337</v>
      </c>
      <c r="CC2" s="121" t="s">
        <v>1338</v>
      </c>
      <c r="CD2" s="121" t="s">
        <v>1336</v>
      </c>
      <c r="CE2" s="121" t="s">
        <v>1339</v>
      </c>
    </row>
    <row r="3" spans="1:555" hidden="1" x14ac:dyDescent="0.2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5605.2314999999999</v>
      </c>
      <c r="BC3" s="429">
        <f>+'Cuadro Resumen'!D213</f>
        <v>5165.6055000000006</v>
      </c>
      <c r="BD3" s="429">
        <f>+'Cuadro Resumen'!E213</f>
        <v>6594.39</v>
      </c>
      <c r="BE3" s="429">
        <f>+'Cuadro Resumen'!F213</f>
        <v>6154.7640000000001</v>
      </c>
      <c r="BF3" s="429">
        <f>+'Cuadro Resumen'!C214</f>
        <v>4945.7925000000005</v>
      </c>
      <c r="BG3" s="429">
        <f>+'Cuadro Resumen'!D214</f>
        <v>4506.1665000000003</v>
      </c>
      <c r="BH3" s="429">
        <f>+'Cuadro Resumen'!E214</f>
        <v>5934.951</v>
      </c>
      <c r="BI3" s="429">
        <f>+'Cuadro Resumen'!F214</f>
        <v>5495.3249999999998</v>
      </c>
      <c r="BJ3" s="430">
        <f>+'Cuadro Resumen'!C215</f>
        <v>4286.3535000000002</v>
      </c>
      <c r="BK3" s="430">
        <f>+'Cuadro Resumen'!D215</f>
        <v>3956.634</v>
      </c>
      <c r="BL3" s="430">
        <f>+'Cuadro Resumen'!E215</f>
        <v>5275.5120000000006</v>
      </c>
      <c r="BM3" s="430">
        <f>+'Cuadro Resumen'!F215</f>
        <v>4835.8860000000004</v>
      </c>
      <c r="BN3" s="430">
        <f>+'Cuadro Resumen'!C216</f>
        <v>3626.9145000000003</v>
      </c>
      <c r="BO3" s="430">
        <f>+'Cuadro Resumen'!D216</f>
        <v>3297.1950000000002</v>
      </c>
      <c r="BP3" s="430">
        <f>+'Cuadro Resumen'!E216</f>
        <v>4616.0730000000003</v>
      </c>
      <c r="BQ3" s="430">
        <f>+'Cuadro Resumen'!F216</f>
        <v>4286.3535000000002</v>
      </c>
      <c r="BR3" s="430">
        <f>+'Cuadro Resumen'!C217</f>
        <v>3187.2885000000001</v>
      </c>
      <c r="BS3" s="430">
        <f>+'Cuadro Resumen'!D217</f>
        <v>2967.4755</v>
      </c>
      <c r="BT3" s="430">
        <f>+'Cuadro Resumen'!E217</f>
        <v>4066.5405000000001</v>
      </c>
      <c r="BU3" s="430">
        <f>+'Cuadro Resumen'!F217</f>
        <v>3736.8210000000004</v>
      </c>
      <c r="CB3" s="85">
        <v>35000</v>
      </c>
      <c r="CC3" s="85">
        <v>15000</v>
      </c>
      <c r="CD3" s="85">
        <v>35000</v>
      </c>
      <c r="CE3" s="85">
        <v>15000</v>
      </c>
    </row>
    <row r="4" spans="1:555" ht="15.75" thickBot="1" x14ac:dyDescent="0.3"/>
    <row r="5" spans="1:555" ht="53.25" thickBot="1" x14ac:dyDescent="0.3">
      <c r="C5" s="86" t="s">
        <v>383</v>
      </c>
      <c r="D5" s="197">
        <f>SUMIF(C:C,$C$9,D:D)</f>
        <v>392200</v>
      </c>
    </row>
    <row r="8" spans="1:555" ht="15.75" thickBot="1" x14ac:dyDescent="0.3"/>
    <row r="9" spans="1:555" ht="15.75" thickBot="1" x14ac:dyDescent="0.3">
      <c r="C9" s="29" t="s">
        <v>43</v>
      </c>
      <c r="D9" s="107">
        <f>SUM(F16:F41)</f>
        <v>392200</v>
      </c>
      <c r="F9" s="70"/>
      <c r="G9" s="78"/>
      <c r="H9" s="70"/>
      <c r="I9" s="70"/>
    </row>
    <row r="10" spans="1:555" x14ac:dyDescent="0.25">
      <c r="C10" s="70"/>
      <c r="D10" s="31"/>
      <c r="E10" s="92"/>
      <c r="F10" s="92"/>
      <c r="G10" s="92"/>
      <c r="H10" s="75"/>
      <c r="I10" s="75"/>
      <c r="J10" s="75"/>
      <c r="K10" s="111"/>
    </row>
    <row r="11" spans="1:555" x14ac:dyDescent="0.25">
      <c r="C11" s="70"/>
      <c r="D11" s="31"/>
      <c r="E11" s="92"/>
      <c r="F11" s="92"/>
      <c r="G11" s="92"/>
      <c r="H11" s="75"/>
      <c r="I11" s="75"/>
      <c r="J11" s="75"/>
      <c r="K11" s="111"/>
    </row>
    <row r="12" spans="1:555" ht="15.75" x14ac:dyDescent="0.25">
      <c r="C12" s="201" t="s">
        <v>392</v>
      </c>
      <c r="D12" s="571">
        <f>'11. Gestion Administrativa'!E50</f>
        <v>11.36</v>
      </c>
      <c r="E12" s="92"/>
      <c r="F12" s="92"/>
      <c r="G12" s="92"/>
      <c r="H12" s="75"/>
      <c r="I12" s="75"/>
      <c r="J12" s="75"/>
      <c r="K12" s="111"/>
    </row>
    <row r="13" spans="1:555" ht="18.75" x14ac:dyDescent="0.25">
      <c r="C13" s="207"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Posgrado'!$E:$F,2,FALSE),IFERROR(VLOOKUP(D12,'16. Desa. del Sistema Educ.Sup.'!$E:$F,2,FALSE),IFERROR(VLOOKUP(D12,'9. Cultura de Inno. Insti...'!$E:$F,2,FALSE),VLOOKUP(D12,'7. Lo Esencial de la Reforma U.'!$E:$F,2,0))))))))))))))))</f>
        <v>Realizar la requisición de compra de equipo tecnológico para la llevar a cabo las actividades académicas y administrativas de la Facultad.</v>
      </c>
      <c r="D13" s="31"/>
      <c r="E13" s="92"/>
      <c r="F13" s="92"/>
      <c r="G13" s="92"/>
      <c r="H13" s="75"/>
      <c r="I13" s="75"/>
      <c r="J13" s="75"/>
      <c r="K13" s="111"/>
    </row>
    <row r="14" spans="1:555" x14ac:dyDescent="0.25">
      <c r="F14" s="92"/>
      <c r="G14" s="75"/>
      <c r="H14" s="75"/>
      <c r="I14" s="75"/>
    </row>
    <row r="15" spans="1:555" ht="30.75" thickBot="1" x14ac:dyDescent="0.3">
      <c r="C15" s="148" t="s">
        <v>44</v>
      </c>
      <c r="D15" s="148" t="s">
        <v>55</v>
      </c>
      <c r="E15" s="148" t="s">
        <v>57</v>
      </c>
      <c r="F15" s="149" t="s">
        <v>27</v>
      </c>
      <c r="G15" s="149" t="s">
        <v>131</v>
      </c>
      <c r="H15" s="148" t="s">
        <v>46</v>
      </c>
      <c r="I15" s="148" t="s">
        <v>132</v>
      </c>
      <c r="J15" s="148" t="s">
        <v>410</v>
      </c>
      <c r="K15" s="148" t="s">
        <v>411</v>
      </c>
      <c r="L15" s="148" t="s">
        <v>464</v>
      </c>
    </row>
    <row r="16" spans="1:555" x14ac:dyDescent="0.25">
      <c r="C16" s="299" t="s">
        <v>1339</v>
      </c>
      <c r="D16" s="157">
        <v>8</v>
      </c>
      <c r="E16" s="95">
        <f>HLOOKUP($C16,$CB$2:$CE$3,2,0)</f>
        <v>15000</v>
      </c>
      <c r="F16" s="96">
        <f>D16*E16</f>
        <v>120000</v>
      </c>
      <c r="G16" s="164" t="s">
        <v>129</v>
      </c>
      <c r="H16" s="97" t="s">
        <v>338</v>
      </c>
      <c r="I16" s="97" t="str">
        <f>VLOOKUP(H16,Presupuesto!$B$11:$C$565,2,0)</f>
        <v>EQUIPOS PARA COMPUTACION</v>
      </c>
      <c r="J16" s="215" t="s">
        <v>1364</v>
      </c>
      <c r="K16" s="97" t="s">
        <v>412</v>
      </c>
      <c r="L16" s="97"/>
    </row>
    <row r="17" spans="3:12" x14ac:dyDescent="0.25">
      <c r="C17" s="98" t="s">
        <v>2724</v>
      </c>
      <c r="D17" s="150">
        <v>1</v>
      </c>
      <c r="E17" s="99">
        <v>15000</v>
      </c>
      <c r="F17" s="96">
        <f>D17*E17</f>
        <v>15000</v>
      </c>
      <c r="G17" s="164" t="s">
        <v>129</v>
      </c>
      <c r="H17" s="100" t="s">
        <v>337</v>
      </c>
      <c r="I17" s="97" t="str">
        <f>VLOOKUP(H17,Presupuesto!$B$11:$C$565,2,0)</f>
        <v>EQUIPO DE COMUNICACIàN Y SE¥ALAMIENTO</v>
      </c>
      <c r="J17" s="215" t="s">
        <v>1364</v>
      </c>
      <c r="K17" s="97" t="s">
        <v>412</v>
      </c>
      <c r="L17" s="97"/>
    </row>
    <row r="18" spans="3:12" x14ac:dyDescent="0.25">
      <c r="C18" s="98" t="s">
        <v>2726</v>
      </c>
      <c r="D18" s="150">
        <v>1</v>
      </c>
      <c r="E18" s="99">
        <v>50000</v>
      </c>
      <c r="F18" s="96">
        <f t="shared" ref="F18:F41" si="0">D18*E18</f>
        <v>50000</v>
      </c>
      <c r="G18" s="164" t="s">
        <v>129</v>
      </c>
      <c r="H18" s="100" t="s">
        <v>337</v>
      </c>
      <c r="I18" s="97" t="str">
        <f>VLOOKUP(H18,Presupuesto!$B$11:$C$565,2,0)</f>
        <v>EQUIPO DE COMUNICACIàN Y SE¥ALAMIENTO</v>
      </c>
      <c r="J18" s="215" t="s">
        <v>1364</v>
      </c>
      <c r="K18" s="97" t="s">
        <v>412</v>
      </c>
      <c r="L18" s="97"/>
    </row>
    <row r="19" spans="3:12" s="437" customFormat="1" x14ac:dyDescent="0.25">
      <c r="C19" s="98" t="s">
        <v>2727</v>
      </c>
      <c r="D19" s="150">
        <v>1</v>
      </c>
      <c r="E19" s="99">
        <v>4000</v>
      </c>
      <c r="F19" s="96">
        <f t="shared" si="0"/>
        <v>4000</v>
      </c>
      <c r="G19" s="164" t="s">
        <v>129</v>
      </c>
      <c r="H19" s="100" t="s">
        <v>955</v>
      </c>
      <c r="I19" s="97" t="str">
        <f>VLOOKUP(H19,Presupuesto!$B$11:$C$565,2,0)</f>
        <v>OTROS RESPUESTOS Y ACCESORIOS MENORES</v>
      </c>
      <c r="J19" s="215" t="s">
        <v>1364</v>
      </c>
      <c r="K19" s="97" t="s">
        <v>412</v>
      </c>
      <c r="L19" s="97"/>
    </row>
    <row r="20" spans="3:12" s="437" customFormat="1" x14ac:dyDescent="0.25">
      <c r="C20" s="98" t="s">
        <v>2728</v>
      </c>
      <c r="D20" s="150">
        <v>1</v>
      </c>
      <c r="E20" s="99">
        <v>2000</v>
      </c>
      <c r="F20" s="96">
        <f t="shared" si="0"/>
        <v>2000</v>
      </c>
      <c r="G20" s="164" t="s">
        <v>129</v>
      </c>
      <c r="H20" s="100" t="s">
        <v>337</v>
      </c>
      <c r="I20" s="97" t="str">
        <f>VLOOKUP(H20,Presupuesto!$B$11:$C$565,2,0)</f>
        <v>EQUIPO DE COMUNICACIàN Y SE¥ALAMIENTO</v>
      </c>
      <c r="J20" s="215" t="s">
        <v>1364</v>
      </c>
      <c r="K20" s="97" t="s">
        <v>412</v>
      </c>
      <c r="L20" s="97"/>
    </row>
    <row r="21" spans="3:12" s="437" customFormat="1" x14ac:dyDescent="0.25">
      <c r="C21" s="98" t="s">
        <v>2729</v>
      </c>
      <c r="D21" s="150">
        <v>1</v>
      </c>
      <c r="E21" s="99">
        <v>2000</v>
      </c>
      <c r="F21" s="96">
        <f t="shared" si="0"/>
        <v>2000</v>
      </c>
      <c r="G21" s="164" t="s">
        <v>129</v>
      </c>
      <c r="H21" s="100" t="s">
        <v>337</v>
      </c>
      <c r="I21" s="97" t="str">
        <f>VLOOKUP(H21,Presupuesto!$B$11:$C$565,2,0)</f>
        <v>EQUIPO DE COMUNICACIàN Y SE¥ALAMIENTO</v>
      </c>
      <c r="J21" s="215" t="s">
        <v>1364</v>
      </c>
      <c r="K21" s="97" t="s">
        <v>412</v>
      </c>
      <c r="L21" s="97"/>
    </row>
    <row r="22" spans="3:12" s="437" customFormat="1" x14ac:dyDescent="0.25">
      <c r="C22" s="98" t="s">
        <v>2730</v>
      </c>
      <c r="D22" s="150">
        <v>1</v>
      </c>
      <c r="E22" s="99">
        <v>5000</v>
      </c>
      <c r="F22" s="96">
        <f t="shared" si="0"/>
        <v>5000</v>
      </c>
      <c r="G22" s="164" t="s">
        <v>129</v>
      </c>
      <c r="H22" s="100" t="s">
        <v>337</v>
      </c>
      <c r="I22" s="97" t="str">
        <f>VLOOKUP(H22,Presupuesto!$B$11:$C$565,2,0)</f>
        <v>EQUIPO DE COMUNICACIàN Y SE¥ALAMIENTO</v>
      </c>
      <c r="J22" s="215" t="s">
        <v>1364</v>
      </c>
      <c r="K22" s="97" t="s">
        <v>412</v>
      </c>
      <c r="L22" s="97"/>
    </row>
    <row r="23" spans="3:12" s="437" customFormat="1" x14ac:dyDescent="0.25">
      <c r="C23" s="98" t="s">
        <v>2731</v>
      </c>
      <c r="D23" s="150">
        <v>1</v>
      </c>
      <c r="E23" s="99">
        <v>15000</v>
      </c>
      <c r="F23" s="96">
        <f t="shared" si="0"/>
        <v>15000</v>
      </c>
      <c r="G23" s="164" t="s">
        <v>129</v>
      </c>
      <c r="H23" s="100" t="s">
        <v>337</v>
      </c>
      <c r="I23" s="97" t="str">
        <f>VLOOKUP(H23,Presupuesto!$B$11:$C$565,2,0)</f>
        <v>EQUIPO DE COMUNICACIàN Y SE¥ALAMIENTO</v>
      </c>
      <c r="J23" s="215" t="s">
        <v>1364</v>
      </c>
      <c r="K23" s="97" t="s">
        <v>412</v>
      </c>
      <c r="L23" s="97"/>
    </row>
    <row r="24" spans="3:12" s="437" customFormat="1" x14ac:dyDescent="0.25">
      <c r="C24" s="98" t="s">
        <v>2732</v>
      </c>
      <c r="D24" s="150">
        <v>1</v>
      </c>
      <c r="E24" s="99">
        <v>1000</v>
      </c>
      <c r="F24" s="96">
        <f t="shared" si="0"/>
        <v>1000</v>
      </c>
      <c r="G24" s="164" t="s">
        <v>129</v>
      </c>
      <c r="H24" s="100" t="s">
        <v>337</v>
      </c>
      <c r="I24" s="97" t="str">
        <f>VLOOKUP(H24,Presupuesto!$B$11:$C$565,2,0)</f>
        <v>EQUIPO DE COMUNICACIàN Y SE¥ALAMIENTO</v>
      </c>
      <c r="J24" s="215" t="s">
        <v>1364</v>
      </c>
      <c r="K24" s="97" t="s">
        <v>412</v>
      </c>
      <c r="L24" s="97"/>
    </row>
    <row r="25" spans="3:12" s="437" customFormat="1" x14ac:dyDescent="0.25">
      <c r="C25" s="98" t="s">
        <v>2733</v>
      </c>
      <c r="D25" s="150">
        <v>1</v>
      </c>
      <c r="E25" s="99">
        <v>4000</v>
      </c>
      <c r="F25" s="96">
        <f t="shared" si="0"/>
        <v>4000</v>
      </c>
      <c r="G25" s="164" t="s">
        <v>129</v>
      </c>
      <c r="H25" s="100" t="s">
        <v>337</v>
      </c>
      <c r="I25" s="97" t="str">
        <f>VLOOKUP(H25,Presupuesto!$B$11:$C$565,2,0)</f>
        <v>EQUIPO DE COMUNICACIàN Y SE¥ALAMIENTO</v>
      </c>
      <c r="J25" s="215" t="s">
        <v>1364</v>
      </c>
      <c r="K25" s="97" t="s">
        <v>412</v>
      </c>
      <c r="L25" s="97"/>
    </row>
    <row r="26" spans="3:12" s="437" customFormat="1" x14ac:dyDescent="0.25">
      <c r="C26" s="98" t="s">
        <v>2734</v>
      </c>
      <c r="D26" s="150">
        <v>1</v>
      </c>
      <c r="E26" s="99">
        <v>13000</v>
      </c>
      <c r="F26" s="96">
        <f t="shared" si="0"/>
        <v>13000</v>
      </c>
      <c r="G26" s="164" t="s">
        <v>129</v>
      </c>
      <c r="H26" s="100" t="s">
        <v>337</v>
      </c>
      <c r="I26" s="97" t="str">
        <f>VLOOKUP(H26,Presupuesto!$B$11:$C$565,2,0)</f>
        <v>EQUIPO DE COMUNICACIàN Y SE¥ALAMIENTO</v>
      </c>
      <c r="J26" s="215" t="s">
        <v>1364</v>
      </c>
      <c r="K26" s="97" t="s">
        <v>412</v>
      </c>
      <c r="L26" s="97"/>
    </row>
    <row r="27" spans="3:12" s="437" customFormat="1" x14ac:dyDescent="0.25">
      <c r="C27" s="98" t="s">
        <v>2735</v>
      </c>
      <c r="D27" s="150">
        <v>1</v>
      </c>
      <c r="E27" s="99">
        <v>7000</v>
      </c>
      <c r="F27" s="96">
        <f t="shared" si="0"/>
        <v>7000</v>
      </c>
      <c r="G27" s="164" t="s">
        <v>129</v>
      </c>
      <c r="H27" s="100" t="s">
        <v>337</v>
      </c>
      <c r="I27" s="97" t="str">
        <f>VLOOKUP(H27,Presupuesto!$B$11:$C$565,2,0)</f>
        <v>EQUIPO DE COMUNICACIàN Y SE¥ALAMIENTO</v>
      </c>
      <c r="J27" s="215" t="s">
        <v>1364</v>
      </c>
      <c r="K27" s="97" t="s">
        <v>412</v>
      </c>
      <c r="L27" s="97"/>
    </row>
    <row r="28" spans="3:12" x14ac:dyDescent="0.25">
      <c r="C28" s="98" t="s">
        <v>2736</v>
      </c>
      <c r="D28" s="150">
        <v>1</v>
      </c>
      <c r="E28" s="99">
        <v>2000</v>
      </c>
      <c r="F28" s="96">
        <f t="shared" si="0"/>
        <v>2000</v>
      </c>
      <c r="G28" s="164" t="s">
        <v>129</v>
      </c>
      <c r="H28" s="100" t="s">
        <v>337</v>
      </c>
      <c r="I28" s="97" t="str">
        <f>VLOOKUP(H28,Presupuesto!$B$11:$C$565,2,0)</f>
        <v>EQUIPO DE COMUNICACIàN Y SE¥ALAMIENTO</v>
      </c>
      <c r="J28" s="215" t="s">
        <v>1364</v>
      </c>
      <c r="K28" s="97" t="s">
        <v>412</v>
      </c>
      <c r="L28" s="97"/>
    </row>
    <row r="29" spans="3:12" x14ac:dyDescent="0.25">
      <c r="C29" s="98" t="s">
        <v>2737</v>
      </c>
      <c r="D29" s="150">
        <v>1</v>
      </c>
      <c r="E29" s="99">
        <v>5000</v>
      </c>
      <c r="F29" s="96">
        <f t="shared" si="0"/>
        <v>5000</v>
      </c>
      <c r="G29" s="164" t="s">
        <v>129</v>
      </c>
      <c r="H29" s="100" t="s">
        <v>1000</v>
      </c>
      <c r="I29" s="97" t="str">
        <f>VLOOKUP(H29,Presupuesto!$B$11:$C$565,2,0)</f>
        <v>EQUIPO DE TRANSPORTE TRACCION Y ELEVACION</v>
      </c>
      <c r="J29" s="215" t="s">
        <v>1364</v>
      </c>
      <c r="K29" s="97" t="s">
        <v>412</v>
      </c>
      <c r="L29" s="97"/>
    </row>
    <row r="30" spans="3:12" x14ac:dyDescent="0.25">
      <c r="C30" s="98" t="s">
        <v>2738</v>
      </c>
      <c r="D30" s="150">
        <v>1</v>
      </c>
      <c r="E30" s="99">
        <v>500</v>
      </c>
      <c r="F30" s="96">
        <f t="shared" si="0"/>
        <v>500</v>
      </c>
      <c r="G30" s="164" t="s">
        <v>129</v>
      </c>
      <c r="H30" s="100" t="s">
        <v>955</v>
      </c>
      <c r="I30" s="97" t="str">
        <f>VLOOKUP(H30,Presupuesto!$B$11:$C$565,2,0)</f>
        <v>OTROS RESPUESTOS Y ACCESORIOS MENORES</v>
      </c>
      <c r="J30" s="215" t="s">
        <v>1364</v>
      </c>
      <c r="K30" s="97" t="s">
        <v>412</v>
      </c>
      <c r="L30" s="97"/>
    </row>
    <row r="31" spans="3:12" s="437" customFormat="1" x14ac:dyDescent="0.25">
      <c r="C31" s="98" t="s">
        <v>2739</v>
      </c>
      <c r="D31" s="150">
        <v>3</v>
      </c>
      <c r="E31" s="99">
        <v>25000</v>
      </c>
      <c r="F31" s="96">
        <f t="shared" si="0"/>
        <v>75000</v>
      </c>
      <c r="G31" s="164" t="s">
        <v>129</v>
      </c>
      <c r="H31" s="97" t="s">
        <v>338</v>
      </c>
      <c r="I31" s="97" t="str">
        <f>VLOOKUP(H31,Presupuesto!$B$11:$C$565,2,0)</f>
        <v>EQUIPOS PARA COMPUTACION</v>
      </c>
      <c r="J31" s="215" t="s">
        <v>1364</v>
      </c>
      <c r="K31" s="97" t="s">
        <v>412</v>
      </c>
      <c r="L31" s="97"/>
    </row>
    <row r="32" spans="3:12" s="437" customFormat="1" x14ac:dyDescent="0.25">
      <c r="C32" s="98" t="s">
        <v>2740</v>
      </c>
      <c r="D32" s="150">
        <v>1</v>
      </c>
      <c r="E32" s="99">
        <v>1500</v>
      </c>
      <c r="F32" s="96">
        <f t="shared" si="0"/>
        <v>1500</v>
      </c>
      <c r="G32" s="164" t="s">
        <v>129</v>
      </c>
      <c r="H32" s="100" t="s">
        <v>955</v>
      </c>
      <c r="I32" s="97" t="str">
        <f>VLOOKUP(H32,Presupuesto!$B$11:$C$565,2,0)</f>
        <v>OTROS RESPUESTOS Y ACCESORIOS MENORES</v>
      </c>
      <c r="J32" s="215" t="s">
        <v>1364</v>
      </c>
      <c r="K32" s="97" t="s">
        <v>412</v>
      </c>
      <c r="L32" s="97"/>
    </row>
    <row r="33" spans="3:12" s="437" customFormat="1" x14ac:dyDescent="0.25">
      <c r="C33" s="98" t="s">
        <v>2741</v>
      </c>
      <c r="D33" s="150">
        <v>1</v>
      </c>
      <c r="E33" s="99">
        <v>1200</v>
      </c>
      <c r="F33" s="96">
        <f t="shared" si="0"/>
        <v>1200</v>
      </c>
      <c r="G33" s="164" t="s">
        <v>129</v>
      </c>
      <c r="H33" s="100" t="s">
        <v>955</v>
      </c>
      <c r="I33" s="97" t="str">
        <f>VLOOKUP(H33,Presupuesto!$B$11:$C$565,2,0)</f>
        <v>OTROS RESPUESTOS Y ACCESORIOS MENORES</v>
      </c>
      <c r="J33" s="215" t="s">
        <v>1364</v>
      </c>
      <c r="K33" s="97" t="s">
        <v>412</v>
      </c>
      <c r="L33" s="97"/>
    </row>
    <row r="34" spans="3:12" s="437" customFormat="1" x14ac:dyDescent="0.25">
      <c r="C34" s="98" t="s">
        <v>2742</v>
      </c>
      <c r="D34" s="150">
        <v>1</v>
      </c>
      <c r="E34" s="99">
        <v>1500</v>
      </c>
      <c r="F34" s="96">
        <f t="shared" si="0"/>
        <v>1500</v>
      </c>
      <c r="G34" s="164" t="s">
        <v>129</v>
      </c>
      <c r="H34" s="100" t="s">
        <v>955</v>
      </c>
      <c r="I34" s="97" t="str">
        <f>VLOOKUP(H34,Presupuesto!$B$11:$C$565,2,0)</f>
        <v>OTROS RESPUESTOS Y ACCESORIOS MENORES</v>
      </c>
      <c r="J34" s="215" t="s">
        <v>1364</v>
      </c>
      <c r="K34" s="97" t="s">
        <v>412</v>
      </c>
      <c r="L34" s="97"/>
    </row>
    <row r="35" spans="3:12" x14ac:dyDescent="0.25">
      <c r="C35" s="98" t="s">
        <v>2743</v>
      </c>
      <c r="D35" s="150">
        <v>4</v>
      </c>
      <c r="E35" s="99">
        <v>2400</v>
      </c>
      <c r="F35" s="96">
        <f t="shared" si="0"/>
        <v>9600</v>
      </c>
      <c r="G35" s="164" t="s">
        <v>129</v>
      </c>
      <c r="H35" s="100" t="s">
        <v>955</v>
      </c>
      <c r="I35" s="97" t="str">
        <f>VLOOKUP(H35,Presupuesto!$B$11:$C$565,2,0)</f>
        <v>OTROS RESPUESTOS Y ACCESORIOS MENORES</v>
      </c>
      <c r="J35" s="215" t="s">
        <v>1364</v>
      </c>
      <c r="K35" s="97" t="s">
        <v>412</v>
      </c>
      <c r="L35" s="97"/>
    </row>
    <row r="36" spans="3:12" x14ac:dyDescent="0.25">
      <c r="C36" s="98" t="s">
        <v>2725</v>
      </c>
      <c r="D36" s="150">
        <v>1</v>
      </c>
      <c r="E36" s="99">
        <v>3500</v>
      </c>
      <c r="F36" s="96">
        <f t="shared" si="0"/>
        <v>3500</v>
      </c>
      <c r="G36" s="164" t="s">
        <v>129</v>
      </c>
      <c r="H36" s="100" t="s">
        <v>955</v>
      </c>
      <c r="I36" s="97" t="str">
        <f>VLOOKUP(H36,Presupuesto!$B$11:$C$565,2,0)</f>
        <v>OTROS RESPUESTOS Y ACCESORIOS MENORES</v>
      </c>
      <c r="J36" s="215" t="s">
        <v>1364</v>
      </c>
      <c r="K36" s="97" t="s">
        <v>412</v>
      </c>
      <c r="L36" s="97"/>
    </row>
    <row r="37" spans="3:12" x14ac:dyDescent="0.25">
      <c r="C37" s="108" t="s">
        <v>1481</v>
      </c>
      <c r="D37" s="150">
        <v>12</v>
      </c>
      <c r="E37" s="99">
        <v>3000</v>
      </c>
      <c r="F37" s="96">
        <f t="shared" si="0"/>
        <v>36000</v>
      </c>
      <c r="G37" s="164" t="s">
        <v>129</v>
      </c>
      <c r="H37" s="100" t="s">
        <v>946</v>
      </c>
      <c r="I37" s="97" t="str">
        <f>VLOOKUP(H37,Presupuesto!$B$11:$C$565,2,0)</f>
        <v>UTILES Y MATERIALES ELECTRICOS</v>
      </c>
      <c r="J37" s="215" t="s">
        <v>1364</v>
      </c>
      <c r="K37" s="97" t="s">
        <v>412</v>
      </c>
      <c r="L37" s="97"/>
    </row>
    <row r="38" spans="3:12" x14ac:dyDescent="0.25">
      <c r="C38" s="108" t="s">
        <v>80</v>
      </c>
      <c r="D38" s="150">
        <v>3</v>
      </c>
      <c r="E38" s="99">
        <v>4000</v>
      </c>
      <c r="F38" s="96">
        <f t="shared" si="0"/>
        <v>12000</v>
      </c>
      <c r="G38" s="164" t="s">
        <v>129</v>
      </c>
      <c r="H38" s="100" t="s">
        <v>955</v>
      </c>
      <c r="I38" s="97" t="str">
        <f>VLOOKUP(H38,Presupuesto!$B$11:$C$565,2,0)</f>
        <v>OTROS RESPUESTOS Y ACCESORIOS MENORES</v>
      </c>
      <c r="J38" s="215" t="s">
        <v>1364</v>
      </c>
      <c r="K38" s="97" t="s">
        <v>412</v>
      </c>
      <c r="L38" s="97"/>
    </row>
    <row r="39" spans="3:12" x14ac:dyDescent="0.25">
      <c r="C39" s="108" t="s">
        <v>81</v>
      </c>
      <c r="D39" s="150">
        <v>12</v>
      </c>
      <c r="E39" s="99">
        <v>200</v>
      </c>
      <c r="F39" s="96">
        <f t="shared" si="0"/>
        <v>2400</v>
      </c>
      <c r="G39" s="164" t="s">
        <v>129</v>
      </c>
      <c r="H39" s="100" t="s">
        <v>955</v>
      </c>
      <c r="I39" s="97" t="str">
        <f>VLOOKUP(H39,Presupuesto!$B$11:$C$565,2,0)</f>
        <v>OTROS RESPUESTOS Y ACCESORIOS MENORES</v>
      </c>
      <c r="J39" s="215" t="s">
        <v>1364</v>
      </c>
      <c r="K39" s="97" t="s">
        <v>412</v>
      </c>
      <c r="L39" s="97"/>
    </row>
    <row r="40" spans="3:12" x14ac:dyDescent="0.25">
      <c r="C40" s="108" t="s">
        <v>2744</v>
      </c>
      <c r="D40" s="710">
        <v>1</v>
      </c>
      <c r="E40" s="99">
        <v>2000</v>
      </c>
      <c r="F40" s="96">
        <f t="shared" si="0"/>
        <v>2000</v>
      </c>
      <c r="G40" s="164" t="s">
        <v>129</v>
      </c>
      <c r="H40" s="100" t="s">
        <v>955</v>
      </c>
      <c r="I40" s="97" t="str">
        <f>VLOOKUP(H40,Presupuesto!$B$11:$C$565,2,0)</f>
        <v>OTROS RESPUESTOS Y ACCESORIOS MENORES</v>
      </c>
      <c r="J40" s="215" t="s">
        <v>1364</v>
      </c>
      <c r="K40" s="97" t="s">
        <v>412</v>
      </c>
      <c r="L40" s="109"/>
    </row>
    <row r="41" spans="3:12" x14ac:dyDescent="0.25">
      <c r="C41" s="711" t="s">
        <v>2745</v>
      </c>
      <c r="D41" s="576">
        <v>1</v>
      </c>
      <c r="E41" s="99">
        <v>2000</v>
      </c>
      <c r="F41" s="96">
        <f t="shared" si="0"/>
        <v>2000</v>
      </c>
      <c r="G41" s="164" t="s">
        <v>129</v>
      </c>
      <c r="H41" s="100" t="s">
        <v>955</v>
      </c>
      <c r="I41" s="97" t="str">
        <f>VLOOKUP(H41,Presupuesto!$B$11:$C$565,2,0)</f>
        <v>OTROS RESPUESTOS Y ACCESORIOS MENORES</v>
      </c>
      <c r="J41" s="215" t="s">
        <v>1364</v>
      </c>
      <c r="K41" s="97" t="s">
        <v>412</v>
      </c>
      <c r="L41" s="124"/>
    </row>
    <row r="42" spans="3:12" s="437" customFormat="1" x14ac:dyDescent="0.25">
      <c r="G42" s="424"/>
    </row>
    <row r="43" spans="3:12" s="437" customFormat="1" x14ac:dyDescent="0.25">
      <c r="G43" s="424"/>
    </row>
    <row r="44" spans="3:12" ht="15.75" thickBot="1" x14ac:dyDescent="0.3"/>
    <row r="45" spans="3:12" ht="15.75" thickBot="1" x14ac:dyDescent="0.3">
      <c r="C45" s="29" t="s">
        <v>43</v>
      </c>
      <c r="D45" s="107">
        <f>SUM(F52:F65)</f>
        <v>0</v>
      </c>
      <c r="F45" s="70"/>
      <c r="G45" s="78"/>
      <c r="H45" s="70"/>
      <c r="I45" s="70"/>
    </row>
    <row r="46" spans="3:12" x14ac:dyDescent="0.25">
      <c r="C46" s="70"/>
      <c r="D46" s="31"/>
      <c r="E46" s="92"/>
      <c r="F46" s="92"/>
      <c r="G46" s="92"/>
      <c r="H46" s="75"/>
      <c r="I46" s="75"/>
      <c r="J46" s="75"/>
      <c r="K46" s="111"/>
    </row>
    <row r="47" spans="3:12" x14ac:dyDescent="0.25">
      <c r="C47" s="70"/>
      <c r="D47" s="31"/>
      <c r="E47" s="92"/>
      <c r="F47" s="92"/>
      <c r="G47" s="92"/>
      <c r="H47" s="75"/>
      <c r="I47" s="75"/>
      <c r="J47" s="75"/>
      <c r="K47" s="111"/>
    </row>
    <row r="48" spans="3:12" ht="15.75" x14ac:dyDescent="0.25">
      <c r="C48" s="201" t="s">
        <v>392</v>
      </c>
      <c r="D48" s="350"/>
      <c r="E48" s="92"/>
      <c r="F48" s="92"/>
      <c r="G48" s="92"/>
      <c r="H48" s="75"/>
      <c r="I48" s="75"/>
      <c r="J48" s="75"/>
      <c r="K48" s="111"/>
    </row>
    <row r="49" spans="3:12" ht="18.75" x14ac:dyDescent="0.25">
      <c r="C49" s="207" t="e">
        <f>IFERROR(VLOOKUP(D48,'1. Desarrollo e Innov. Curricu.'!$E:$F,2,FALSE),IFERROR(VLOOKUP(D48,'2. Investigación Científica'!$E:$F,2,FALSE),IFERROR(VLOOKUP(D48,'3. Vinculación Univ. Sociedad'!$E:$F,2,FALSE),IFERROR(VLOOKUP(D48,'4. Docencia y Profesorado Univ.'!$E:$F,2,FALSE),IFERROR(VLOOKUP(D48,'5. Estudiantes y Graduados'!$E:$F,2,FALSE),IFERROR(VLOOKUP(D48,'11. Gestion Administrativa'!$E:$F,2,FALSE),IFERROR(VLOOKUP(D48,'13. Gestión Académica'!$E:$F,2,FALSE),IFERROR(VLOOKUP(D48,'8. Asegura. de la Calid. y M'!$E:$F,2,FALSE),IFERROR(VLOOKUP(D48,'6. Gestión del Conocimiento'!$E:$F,2,FALSE),IFERROR(VLOOKUP(D48,'15. Gobernabilidad y Proceso...'!$E:$F,2,FALSE),IFERROR(VLOOKUP(D48,'12. Gestión del Talento Humano'!$E:$F,2,FALSE),IFERROR(VLOOKUP(D48,'14. Internacional... de la E.S.'!$E:$F,2,FALSE),IFERROR(VLOOKUP(D48,'10. Posgrado'!$E:$F,2,FALSE),IFERROR(VLOOKUP(D48,'16. Desa. del Sistema Educ.Sup.'!$E:$F,2,FALSE),IFERROR(VLOOKUP(D48,'9. Cultura de Inno. Insti...'!$E:$F,2,FALSE),VLOOKUP(D48,'7. Lo Esencial de la Reforma U.'!$E:$F,2,0))))))))))))))))</f>
        <v>#N/A</v>
      </c>
      <c r="D49" s="31"/>
      <c r="E49" s="92"/>
      <c r="F49" s="92"/>
      <c r="G49" s="92"/>
      <c r="H49" s="75"/>
      <c r="I49" s="75"/>
      <c r="J49" s="75"/>
      <c r="K49" s="111"/>
    </row>
    <row r="50" spans="3:12" x14ac:dyDescent="0.25">
      <c r="F50" s="92"/>
      <c r="G50" s="75"/>
      <c r="H50" s="75"/>
      <c r="I50" s="75"/>
    </row>
    <row r="51" spans="3:12" ht="30.75" thickBot="1" x14ac:dyDescent="0.3">
      <c r="C51" s="148" t="s">
        <v>44</v>
      </c>
      <c r="D51" s="148" t="s">
        <v>55</v>
      </c>
      <c r="E51" s="148" t="s">
        <v>57</v>
      </c>
      <c r="F51" s="149" t="s">
        <v>27</v>
      </c>
      <c r="G51" s="149" t="s">
        <v>131</v>
      </c>
      <c r="H51" s="148" t="s">
        <v>46</v>
      </c>
      <c r="I51" s="148" t="s">
        <v>132</v>
      </c>
      <c r="J51" s="148" t="s">
        <v>410</v>
      </c>
      <c r="K51" s="148" t="s">
        <v>411</v>
      </c>
      <c r="L51" s="148" t="s">
        <v>464</v>
      </c>
    </row>
    <row r="52" spans="3:12" ht="15.75" thickBot="1" x14ac:dyDescent="0.3">
      <c r="C52" s="299" t="s">
        <v>1339</v>
      </c>
      <c r="D52" s="157"/>
      <c r="E52" s="95">
        <f>HLOOKUP($C52,$CB$2:$CE$3,2,0)</f>
        <v>15000</v>
      </c>
      <c r="F52" s="96">
        <f>D52*E52</f>
        <v>0</v>
      </c>
      <c r="G52" s="164"/>
      <c r="H52" s="97" t="s">
        <v>1014</v>
      </c>
      <c r="I52" s="97" t="str">
        <f>VLOOKUP(H52,Presupuesto!$B$11:$C$565,2,0)</f>
        <v>EQUIPO DE COMPUTACION</v>
      </c>
      <c r="J52" s="215" t="s">
        <v>1454</v>
      </c>
      <c r="K52" s="97" t="s">
        <v>394</v>
      </c>
      <c r="L52" s="97"/>
    </row>
    <row r="53" spans="3:12" x14ac:dyDescent="0.25">
      <c r="C53" s="299" t="s">
        <v>1337</v>
      </c>
      <c r="D53" s="150"/>
      <c r="E53" s="95">
        <f>HLOOKUP($C53,$CB$2:$CE$3,2,0)</f>
        <v>35000</v>
      </c>
      <c r="F53" s="96">
        <f>D53*E53</f>
        <v>0</v>
      </c>
      <c r="G53" s="164"/>
      <c r="H53" s="100" t="s">
        <v>1014</v>
      </c>
      <c r="I53" s="100" t="str">
        <f>VLOOKUP(H53,Presupuesto!$B$11:$C$565,2,0)</f>
        <v>EQUIPO DE COMPUTACION</v>
      </c>
      <c r="J53" s="97" t="str">
        <f>$J$52</f>
        <v>Posgrado</v>
      </c>
      <c r="K53" s="97" t="s">
        <v>412</v>
      </c>
      <c r="L53" s="97"/>
    </row>
    <row r="54" spans="3:12" x14ac:dyDescent="0.25">
      <c r="C54" s="98" t="s">
        <v>73</v>
      </c>
      <c r="D54" s="150"/>
      <c r="E54" s="99">
        <v>4000</v>
      </c>
      <c r="F54" s="96">
        <f t="shared" ref="F54:F65" si="1">D54*E54</f>
        <v>0</v>
      </c>
      <c r="G54" s="164"/>
      <c r="H54" s="100" t="s">
        <v>986</v>
      </c>
      <c r="I54" s="100" t="str">
        <f>VLOOKUP(H54,Presupuesto!$B$11:$C$565,2,0)</f>
        <v>EQUIPOS VARIOS DE OFICINA</v>
      </c>
      <c r="J54" s="97" t="str">
        <f t="shared" ref="J54:J65" si="2">$J$52</f>
        <v>Posgrado</v>
      </c>
      <c r="K54" s="97" t="s">
        <v>395</v>
      </c>
      <c r="L54" s="97"/>
    </row>
    <row r="55" spans="3:12" x14ac:dyDescent="0.25">
      <c r="C55" s="98" t="s">
        <v>74</v>
      </c>
      <c r="D55" s="150"/>
      <c r="E55" s="99">
        <v>8000</v>
      </c>
      <c r="F55" s="96">
        <f t="shared" si="1"/>
        <v>0</v>
      </c>
      <c r="G55" s="164"/>
      <c r="H55" s="100" t="s">
        <v>1014</v>
      </c>
      <c r="I55" s="100" t="str">
        <f>VLOOKUP(H55,Presupuesto!$B$11:$C$565,2,0)</f>
        <v>EQUIPO DE COMPUTACION</v>
      </c>
      <c r="J55" s="97" t="str">
        <f t="shared" si="2"/>
        <v>Posgrado</v>
      </c>
      <c r="K55" s="97" t="s">
        <v>395</v>
      </c>
      <c r="L55" s="97"/>
    </row>
    <row r="56" spans="3:12" x14ac:dyDescent="0.25">
      <c r="C56" s="98" t="s">
        <v>75</v>
      </c>
      <c r="D56" s="150"/>
      <c r="E56" s="99">
        <v>5000</v>
      </c>
      <c r="F56" s="96">
        <f t="shared" si="1"/>
        <v>0</v>
      </c>
      <c r="G56" s="164"/>
      <c r="H56" s="100" t="s">
        <v>1014</v>
      </c>
      <c r="I56" s="100" t="str">
        <f>VLOOKUP(H56,Presupuesto!$B$11:$C$565,2,0)</f>
        <v>EQUIPO DE COMPUTACION</v>
      </c>
      <c r="J56" s="97" t="str">
        <f t="shared" si="2"/>
        <v>Posgrado</v>
      </c>
      <c r="K56" s="97" t="s">
        <v>395</v>
      </c>
      <c r="L56" s="97"/>
    </row>
    <row r="57" spans="3:12" x14ac:dyDescent="0.25">
      <c r="C57" s="98" t="s">
        <v>35</v>
      </c>
      <c r="D57" s="150"/>
      <c r="E57" s="99">
        <v>13000</v>
      </c>
      <c r="F57" s="96">
        <f t="shared" si="1"/>
        <v>0</v>
      </c>
      <c r="G57" s="164"/>
      <c r="H57" s="100" t="s">
        <v>1000</v>
      </c>
      <c r="I57" s="100" t="str">
        <f>VLOOKUP(H57,Presupuesto!$B$11:$C$565,2,0)</f>
        <v>EQUIPO DE TRANSPORTE TRACCION Y ELEVACION</v>
      </c>
      <c r="J57" s="97" t="str">
        <f t="shared" si="2"/>
        <v>Posgrado</v>
      </c>
      <c r="K57" s="97" t="s">
        <v>395</v>
      </c>
      <c r="L57" s="97"/>
    </row>
    <row r="58" spans="3:12" x14ac:dyDescent="0.25">
      <c r="C58" s="98" t="s">
        <v>76</v>
      </c>
      <c r="D58" s="150"/>
      <c r="E58" s="99">
        <v>15000</v>
      </c>
      <c r="F58" s="96">
        <f t="shared" si="1"/>
        <v>0</v>
      </c>
      <c r="G58" s="164"/>
      <c r="H58" s="100" t="s">
        <v>1000</v>
      </c>
      <c r="I58" s="100" t="str">
        <f>VLOOKUP(H58,Presupuesto!$B$11:$C$565,2,0)</f>
        <v>EQUIPO DE TRANSPORTE TRACCION Y ELEVACION</v>
      </c>
      <c r="J58" s="97" t="str">
        <f t="shared" si="2"/>
        <v>Posgrado</v>
      </c>
      <c r="K58" s="97" t="s">
        <v>395</v>
      </c>
      <c r="L58" s="97"/>
    </row>
    <row r="59" spans="3:12" x14ac:dyDescent="0.25">
      <c r="C59" s="98" t="s">
        <v>77</v>
      </c>
      <c r="D59" s="150"/>
      <c r="E59" s="99">
        <v>10000</v>
      </c>
      <c r="F59" s="96">
        <f t="shared" si="1"/>
        <v>0</v>
      </c>
      <c r="G59" s="164"/>
      <c r="H59" s="100" t="s">
        <v>1000</v>
      </c>
      <c r="I59" s="100" t="str">
        <f>VLOOKUP(H59,Presupuesto!$B$11:$C$565,2,0)</f>
        <v>EQUIPO DE TRANSPORTE TRACCION Y ELEVACION</v>
      </c>
      <c r="J59" s="97" t="str">
        <f t="shared" si="2"/>
        <v>Posgrado</v>
      </c>
      <c r="K59" s="97" t="s">
        <v>403</v>
      </c>
      <c r="L59" s="97"/>
    </row>
    <row r="60" spans="3:12" x14ac:dyDescent="0.25">
      <c r="C60" s="98" t="s">
        <v>78</v>
      </c>
      <c r="D60" s="150"/>
      <c r="E60" s="99">
        <v>10000</v>
      </c>
      <c r="F60" s="96">
        <f t="shared" si="1"/>
        <v>0</v>
      </c>
      <c r="G60" s="164"/>
      <c r="H60" s="100" t="s">
        <v>1046</v>
      </c>
      <c r="I60" s="100" t="str">
        <f>VLOOKUP(H60,Presupuesto!$B$11:$C$565,2,0)</f>
        <v>APLICACIONES INFORMATICAS</v>
      </c>
      <c r="J60" s="97" t="str">
        <f t="shared" si="2"/>
        <v>Posgrado</v>
      </c>
      <c r="K60" s="97" t="s">
        <v>399</v>
      </c>
      <c r="L60" s="97"/>
    </row>
    <row r="61" spans="3:12" x14ac:dyDescent="0.25">
      <c r="C61" s="108" t="s">
        <v>79</v>
      </c>
      <c r="D61" s="150"/>
      <c r="E61" s="99">
        <v>2000</v>
      </c>
      <c r="F61" s="96">
        <f t="shared" si="1"/>
        <v>0</v>
      </c>
      <c r="G61" s="164"/>
      <c r="H61" s="109" t="s">
        <v>1014</v>
      </c>
      <c r="I61" s="109" t="str">
        <f>VLOOKUP(H61,Presupuesto!$B$11:$C$565,2,0)</f>
        <v>EQUIPO DE COMPUTACION</v>
      </c>
      <c r="J61" s="97" t="str">
        <f t="shared" si="2"/>
        <v>Posgrado</v>
      </c>
      <c r="K61" s="97" t="s">
        <v>395</v>
      </c>
      <c r="L61" s="97"/>
    </row>
    <row r="62" spans="3:12" x14ac:dyDescent="0.25">
      <c r="C62" s="108" t="s">
        <v>1481</v>
      </c>
      <c r="D62" s="150"/>
      <c r="E62" s="99">
        <v>1500</v>
      </c>
      <c r="F62" s="96">
        <f t="shared" si="1"/>
        <v>0</v>
      </c>
      <c r="G62" s="164"/>
      <c r="H62" s="109" t="s">
        <v>946</v>
      </c>
      <c r="I62" s="109" t="str">
        <f>VLOOKUP(H62,Presupuesto!$B$11:$C$565,2,0)</f>
        <v>UTILES Y MATERIALES ELECTRICOS</v>
      </c>
      <c r="J62" s="97" t="str">
        <f t="shared" si="2"/>
        <v>Posgrado</v>
      </c>
      <c r="K62" s="97" t="s">
        <v>395</v>
      </c>
      <c r="L62" s="97"/>
    </row>
    <row r="63" spans="3:12" x14ac:dyDescent="0.25">
      <c r="C63" s="108" t="s">
        <v>80</v>
      </c>
      <c r="D63" s="150"/>
      <c r="E63" s="99">
        <v>1500</v>
      </c>
      <c r="F63" s="96">
        <f t="shared" si="1"/>
        <v>0</v>
      </c>
      <c r="G63" s="164"/>
      <c r="H63" s="109" t="s">
        <v>1014</v>
      </c>
      <c r="I63" s="109" t="str">
        <f>VLOOKUP(H63,Presupuesto!$B$11:$C$565,2,0)</f>
        <v>EQUIPO DE COMPUTACION</v>
      </c>
      <c r="J63" s="97" t="str">
        <f t="shared" si="2"/>
        <v>Posgrado</v>
      </c>
      <c r="K63" s="97" t="s">
        <v>395</v>
      </c>
      <c r="L63" s="97"/>
    </row>
    <row r="64" spans="3:12" x14ac:dyDescent="0.25">
      <c r="C64" s="108" t="s">
        <v>81</v>
      </c>
      <c r="D64" s="150"/>
      <c r="E64" s="99">
        <v>500</v>
      </c>
      <c r="F64" s="96">
        <f t="shared" si="1"/>
        <v>0</v>
      </c>
      <c r="G64" s="164"/>
      <c r="H64" s="109" t="s">
        <v>955</v>
      </c>
      <c r="I64" s="109" t="str">
        <f>VLOOKUP(H64,Presupuesto!$B$11:$C$565,2,0)</f>
        <v>OTROS RESPUESTOS Y ACCESORIOS MENORES</v>
      </c>
      <c r="J64" s="97" t="str">
        <f t="shared" si="2"/>
        <v>Posgrado</v>
      </c>
      <c r="K64" s="97" t="s">
        <v>395</v>
      </c>
      <c r="L64" s="97"/>
    </row>
    <row r="65" spans="3:12" ht="15.75" thickBot="1" x14ac:dyDescent="0.3">
      <c r="C65" s="101" t="s">
        <v>82</v>
      </c>
      <c r="D65" s="158"/>
      <c r="E65" s="103">
        <v>20</v>
      </c>
      <c r="F65" s="104">
        <f t="shared" si="1"/>
        <v>0</v>
      </c>
      <c r="G65" s="161"/>
      <c r="H65" s="105" t="s">
        <v>955</v>
      </c>
      <c r="I65" s="105" t="str">
        <f>VLOOKUP(H65,Presupuesto!$B$11:$C$565,2,0)</f>
        <v>OTROS RESPUESTOS Y ACCESORIOS MENORES</v>
      </c>
      <c r="J65" s="105" t="str">
        <f t="shared" si="2"/>
        <v>Posgrado</v>
      </c>
      <c r="K65" s="123" t="s">
        <v>394</v>
      </c>
      <c r="L65" s="123"/>
    </row>
    <row r="66" spans="3:12" x14ac:dyDescent="0.25">
      <c r="F66" s="92"/>
      <c r="G66" s="75"/>
      <c r="H66" s="75"/>
      <c r="I66" s="75"/>
    </row>
    <row r="67" spans="3:12" ht="15.75" thickBot="1" x14ac:dyDescent="0.3"/>
    <row r="68" spans="3:12" ht="15.75" thickBot="1" x14ac:dyDescent="0.3">
      <c r="C68" s="29" t="s">
        <v>43</v>
      </c>
      <c r="D68" s="107">
        <f>SUM(F75:F88)</f>
        <v>0</v>
      </c>
      <c r="F68" s="70"/>
      <c r="G68" s="78"/>
      <c r="H68" s="70"/>
      <c r="I68" s="70"/>
    </row>
    <row r="69" spans="3:12" x14ac:dyDescent="0.25">
      <c r="C69" s="70"/>
      <c r="D69" s="31"/>
      <c r="E69" s="92"/>
      <c r="F69" s="92"/>
      <c r="G69" s="92"/>
      <c r="H69" s="75"/>
      <c r="I69" s="75"/>
      <c r="J69" s="75"/>
      <c r="K69" s="111"/>
    </row>
    <row r="70" spans="3:12" x14ac:dyDescent="0.25">
      <c r="C70" s="70"/>
      <c r="D70" s="31"/>
      <c r="E70" s="92"/>
      <c r="F70" s="92"/>
      <c r="G70" s="92"/>
      <c r="H70" s="75"/>
      <c r="I70" s="75"/>
      <c r="J70" s="75"/>
      <c r="K70" s="111"/>
    </row>
    <row r="71" spans="3:12" ht="15.75" x14ac:dyDescent="0.25">
      <c r="C71" s="201" t="s">
        <v>392</v>
      </c>
      <c r="D71" s="350"/>
      <c r="E71" s="92"/>
      <c r="F71" s="92"/>
      <c r="G71" s="92"/>
      <c r="H71" s="75"/>
      <c r="I71" s="75"/>
      <c r="J71" s="75"/>
      <c r="K71" s="111"/>
    </row>
    <row r="72" spans="3:12" ht="18.75" x14ac:dyDescent="0.25">
      <c r="C72" s="207" t="e">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Posgrado'!$E:$F,2,FALSE),IFERROR(VLOOKUP(D71,'16. Desa. del Sistema Educ.Sup.'!$E:$F,2,FALSE),IFERROR(VLOOKUP(D71,'9. Cultura de Inno. Insti...'!$E:$F,2,FALSE),VLOOKUP(D71,'7. Lo Esencial de la Reforma U.'!$E:$F,2,0))))))))))))))))</f>
        <v>#N/A</v>
      </c>
      <c r="D72" s="31"/>
      <c r="E72" s="92"/>
      <c r="F72" s="92"/>
      <c r="G72" s="92"/>
      <c r="H72" s="75"/>
      <c r="I72" s="75"/>
      <c r="J72" s="75"/>
      <c r="K72" s="111"/>
    </row>
    <row r="73" spans="3:12" x14ac:dyDescent="0.25">
      <c r="F73" s="92"/>
      <c r="G73" s="75"/>
      <c r="H73" s="75"/>
      <c r="I73" s="75"/>
    </row>
    <row r="74" spans="3:12" ht="30.75" thickBot="1" x14ac:dyDescent="0.3">
      <c r="C74" s="148" t="s">
        <v>44</v>
      </c>
      <c r="D74" s="148" t="s">
        <v>55</v>
      </c>
      <c r="E74" s="148" t="s">
        <v>57</v>
      </c>
      <c r="F74" s="149" t="s">
        <v>27</v>
      </c>
      <c r="G74" s="149" t="s">
        <v>131</v>
      </c>
      <c r="H74" s="148" t="s">
        <v>46</v>
      </c>
      <c r="I74" s="148" t="s">
        <v>132</v>
      </c>
      <c r="J74" s="148" t="s">
        <v>410</v>
      </c>
      <c r="K74" s="148" t="s">
        <v>411</v>
      </c>
      <c r="L74" s="148" t="s">
        <v>464</v>
      </c>
    </row>
    <row r="75" spans="3:12" ht="15.75" thickBot="1" x14ac:dyDescent="0.3">
      <c r="C75" s="299" t="s">
        <v>1339</v>
      </c>
      <c r="D75" s="157"/>
      <c r="E75" s="95">
        <f>HLOOKUP($C75,$CB$2:$CE$3,2,0)</f>
        <v>15000</v>
      </c>
      <c r="F75" s="96">
        <f>D75*E75</f>
        <v>0</v>
      </c>
      <c r="G75" s="164"/>
      <c r="H75" s="97" t="s">
        <v>1014</v>
      </c>
      <c r="I75" s="97" t="str">
        <f>VLOOKUP(H75,Presupuesto!$B$11:$C$565,2,0)</f>
        <v>EQUIPO DE COMPUTACION</v>
      </c>
      <c r="J75" s="215" t="s">
        <v>1454</v>
      </c>
      <c r="K75" s="97" t="s">
        <v>394</v>
      </c>
      <c r="L75" s="97"/>
    </row>
    <row r="76" spans="3:12" x14ac:dyDescent="0.25">
      <c r="C76" s="299" t="s">
        <v>1337</v>
      </c>
      <c r="D76" s="150"/>
      <c r="E76" s="95">
        <f>HLOOKUP($C76,$CB$2:$CE$3,2,0)</f>
        <v>35000</v>
      </c>
      <c r="F76" s="96">
        <f>D76*E76</f>
        <v>0</v>
      </c>
      <c r="G76" s="164"/>
      <c r="H76" s="100" t="s">
        <v>1014</v>
      </c>
      <c r="I76" s="100" t="str">
        <f>VLOOKUP(H76,Presupuesto!$B$11:$C$565,2,0)</f>
        <v>EQUIPO DE COMPUTACION</v>
      </c>
      <c r="J76" s="97" t="str">
        <f>$J$75</f>
        <v>Posgrado</v>
      </c>
      <c r="K76" s="97" t="s">
        <v>412</v>
      </c>
      <c r="L76" s="97"/>
    </row>
    <row r="77" spans="3:12" x14ac:dyDescent="0.25">
      <c r="C77" s="98" t="s">
        <v>73</v>
      </c>
      <c r="D77" s="150"/>
      <c r="E77" s="99">
        <v>4000</v>
      </c>
      <c r="F77" s="96">
        <f t="shared" ref="F77:F88" si="3">D77*E77</f>
        <v>0</v>
      </c>
      <c r="G77" s="164"/>
      <c r="H77" s="100" t="s">
        <v>986</v>
      </c>
      <c r="I77" s="100" t="str">
        <f>VLOOKUP(H77,Presupuesto!$B$11:$C$565,2,0)</f>
        <v>EQUIPOS VARIOS DE OFICINA</v>
      </c>
      <c r="J77" s="97" t="str">
        <f t="shared" ref="J77:J88" si="4">$J$75</f>
        <v>Posgrado</v>
      </c>
      <c r="K77" s="97" t="s">
        <v>395</v>
      </c>
      <c r="L77" s="97"/>
    </row>
    <row r="78" spans="3:12" x14ac:dyDescent="0.25">
      <c r="C78" s="98" t="s">
        <v>74</v>
      </c>
      <c r="D78" s="150"/>
      <c r="E78" s="99">
        <v>8000</v>
      </c>
      <c r="F78" s="96">
        <f t="shared" si="3"/>
        <v>0</v>
      </c>
      <c r="G78" s="164"/>
      <c r="H78" s="100" t="s">
        <v>1014</v>
      </c>
      <c r="I78" s="100" t="str">
        <f>VLOOKUP(H78,Presupuesto!$B$11:$C$565,2,0)</f>
        <v>EQUIPO DE COMPUTACION</v>
      </c>
      <c r="J78" s="97" t="str">
        <f t="shared" si="4"/>
        <v>Posgrado</v>
      </c>
      <c r="K78" s="97" t="s">
        <v>395</v>
      </c>
      <c r="L78" s="97"/>
    </row>
    <row r="79" spans="3:12" x14ac:dyDescent="0.25">
      <c r="C79" s="98" t="s">
        <v>75</v>
      </c>
      <c r="D79" s="150"/>
      <c r="E79" s="99">
        <v>5000</v>
      </c>
      <c r="F79" s="96">
        <f t="shared" si="3"/>
        <v>0</v>
      </c>
      <c r="G79" s="164"/>
      <c r="H79" s="100" t="s">
        <v>1014</v>
      </c>
      <c r="I79" s="100" t="str">
        <f>VLOOKUP(H79,Presupuesto!$B$11:$C$565,2,0)</f>
        <v>EQUIPO DE COMPUTACION</v>
      </c>
      <c r="J79" s="97" t="str">
        <f t="shared" si="4"/>
        <v>Posgrado</v>
      </c>
      <c r="K79" s="97" t="s">
        <v>395</v>
      </c>
      <c r="L79" s="97"/>
    </row>
    <row r="80" spans="3:12" x14ac:dyDescent="0.25">
      <c r="C80" s="98" t="s">
        <v>35</v>
      </c>
      <c r="D80" s="150"/>
      <c r="E80" s="99">
        <v>13000</v>
      </c>
      <c r="F80" s="96">
        <f t="shared" si="3"/>
        <v>0</v>
      </c>
      <c r="G80" s="164"/>
      <c r="H80" s="100" t="s">
        <v>1000</v>
      </c>
      <c r="I80" s="100" t="str">
        <f>VLOOKUP(H80,Presupuesto!$B$11:$C$565,2,0)</f>
        <v>EQUIPO DE TRANSPORTE TRACCION Y ELEVACION</v>
      </c>
      <c r="J80" s="97" t="str">
        <f t="shared" si="4"/>
        <v>Posgrado</v>
      </c>
      <c r="K80" s="97" t="s">
        <v>395</v>
      </c>
      <c r="L80" s="97"/>
    </row>
    <row r="81" spans="3:12" x14ac:dyDescent="0.25">
      <c r="C81" s="98" t="s">
        <v>76</v>
      </c>
      <c r="D81" s="150"/>
      <c r="E81" s="99">
        <v>15000</v>
      </c>
      <c r="F81" s="96">
        <f t="shared" si="3"/>
        <v>0</v>
      </c>
      <c r="G81" s="164"/>
      <c r="H81" s="100" t="s">
        <v>1000</v>
      </c>
      <c r="I81" s="100" t="str">
        <f>VLOOKUP(H81,Presupuesto!$B$11:$C$565,2,0)</f>
        <v>EQUIPO DE TRANSPORTE TRACCION Y ELEVACION</v>
      </c>
      <c r="J81" s="97" t="str">
        <f t="shared" si="4"/>
        <v>Posgrado</v>
      </c>
      <c r="K81" s="97" t="s">
        <v>395</v>
      </c>
      <c r="L81" s="97"/>
    </row>
    <row r="82" spans="3:12" x14ac:dyDescent="0.25">
      <c r="C82" s="98" t="s">
        <v>77</v>
      </c>
      <c r="D82" s="150"/>
      <c r="E82" s="99">
        <v>10000</v>
      </c>
      <c r="F82" s="96">
        <f t="shared" si="3"/>
        <v>0</v>
      </c>
      <c r="G82" s="164"/>
      <c r="H82" s="100" t="s">
        <v>1000</v>
      </c>
      <c r="I82" s="100" t="str">
        <f>VLOOKUP(H82,Presupuesto!$B$11:$C$565,2,0)</f>
        <v>EQUIPO DE TRANSPORTE TRACCION Y ELEVACION</v>
      </c>
      <c r="J82" s="97" t="str">
        <f t="shared" si="4"/>
        <v>Posgrado</v>
      </c>
      <c r="K82" s="97" t="s">
        <v>403</v>
      </c>
      <c r="L82" s="97"/>
    </row>
    <row r="83" spans="3:12" x14ac:dyDescent="0.25">
      <c r="C83" s="98" t="s">
        <v>78</v>
      </c>
      <c r="D83" s="150"/>
      <c r="E83" s="99">
        <v>10000</v>
      </c>
      <c r="F83" s="96">
        <f t="shared" si="3"/>
        <v>0</v>
      </c>
      <c r="G83" s="164"/>
      <c r="H83" s="100" t="s">
        <v>1046</v>
      </c>
      <c r="I83" s="100" t="str">
        <f>VLOOKUP(H83,Presupuesto!$B$11:$C$565,2,0)</f>
        <v>APLICACIONES INFORMATICAS</v>
      </c>
      <c r="J83" s="97" t="str">
        <f t="shared" si="4"/>
        <v>Posgrado</v>
      </c>
      <c r="K83" s="97" t="s">
        <v>399</v>
      </c>
      <c r="L83" s="97"/>
    </row>
    <row r="84" spans="3:12" x14ac:dyDescent="0.25">
      <c r="C84" s="108" t="s">
        <v>79</v>
      </c>
      <c r="D84" s="150"/>
      <c r="E84" s="99">
        <v>2000</v>
      </c>
      <c r="F84" s="96">
        <f t="shared" si="3"/>
        <v>0</v>
      </c>
      <c r="G84" s="164"/>
      <c r="H84" s="109" t="s">
        <v>1014</v>
      </c>
      <c r="I84" s="109" t="str">
        <f>VLOOKUP(H84,Presupuesto!$B$11:$C$565,2,0)</f>
        <v>EQUIPO DE COMPUTACION</v>
      </c>
      <c r="J84" s="97" t="str">
        <f t="shared" si="4"/>
        <v>Posgrado</v>
      </c>
      <c r="K84" s="97" t="s">
        <v>395</v>
      </c>
      <c r="L84" s="97"/>
    </row>
    <row r="85" spans="3:12" x14ac:dyDescent="0.25">
      <c r="C85" s="108" t="s">
        <v>1481</v>
      </c>
      <c r="D85" s="150"/>
      <c r="E85" s="99">
        <v>1500</v>
      </c>
      <c r="F85" s="96">
        <f t="shared" si="3"/>
        <v>0</v>
      </c>
      <c r="G85" s="164"/>
      <c r="H85" s="109" t="s">
        <v>946</v>
      </c>
      <c r="I85" s="109" t="str">
        <f>VLOOKUP(H85,Presupuesto!$B$11:$C$565,2,0)</f>
        <v>UTILES Y MATERIALES ELECTRICOS</v>
      </c>
      <c r="J85" s="97" t="str">
        <f t="shared" si="4"/>
        <v>Posgrado</v>
      </c>
      <c r="K85" s="97" t="s">
        <v>395</v>
      </c>
      <c r="L85" s="97"/>
    </row>
    <row r="86" spans="3:12" x14ac:dyDescent="0.25">
      <c r="C86" s="108" t="s">
        <v>80</v>
      </c>
      <c r="D86" s="150"/>
      <c r="E86" s="99">
        <v>1500</v>
      </c>
      <c r="F86" s="96">
        <f t="shared" si="3"/>
        <v>0</v>
      </c>
      <c r="G86" s="164"/>
      <c r="H86" s="109" t="s">
        <v>1014</v>
      </c>
      <c r="I86" s="109" t="str">
        <f>VLOOKUP(H86,Presupuesto!$B$11:$C$565,2,0)</f>
        <v>EQUIPO DE COMPUTACION</v>
      </c>
      <c r="J86" s="97" t="str">
        <f t="shared" si="4"/>
        <v>Posgrado</v>
      </c>
      <c r="K86" s="97" t="s">
        <v>395</v>
      </c>
      <c r="L86" s="97"/>
    </row>
    <row r="87" spans="3:12" x14ac:dyDescent="0.25">
      <c r="C87" s="108" t="s">
        <v>81</v>
      </c>
      <c r="D87" s="150"/>
      <c r="E87" s="99">
        <v>500</v>
      </c>
      <c r="F87" s="96">
        <f t="shared" si="3"/>
        <v>0</v>
      </c>
      <c r="G87" s="164"/>
      <c r="H87" s="109" t="s">
        <v>955</v>
      </c>
      <c r="I87" s="109" t="str">
        <f>VLOOKUP(H87,Presupuesto!$B$11:$C$565,2,0)</f>
        <v>OTROS RESPUESTOS Y ACCESORIOS MENORES</v>
      </c>
      <c r="J87" s="97" t="str">
        <f t="shared" si="4"/>
        <v>Posgrado</v>
      </c>
      <c r="K87" s="97" t="s">
        <v>395</v>
      </c>
      <c r="L87" s="97"/>
    </row>
    <row r="88" spans="3:12" ht="15.75" thickBot="1" x14ac:dyDescent="0.3">
      <c r="C88" s="101" t="s">
        <v>82</v>
      </c>
      <c r="D88" s="158"/>
      <c r="E88" s="103">
        <v>20</v>
      </c>
      <c r="F88" s="104">
        <f t="shared" si="3"/>
        <v>0</v>
      </c>
      <c r="G88" s="161"/>
      <c r="H88" s="105" t="s">
        <v>955</v>
      </c>
      <c r="I88" s="105" t="str">
        <f>VLOOKUP(H88,Presupuesto!$B$11:$C$565,2,0)</f>
        <v>OTROS RESPUESTOS Y ACCESORIOS MENORES</v>
      </c>
      <c r="J88" s="105" t="str">
        <f t="shared" si="4"/>
        <v>Posgrado</v>
      </c>
      <c r="K88" s="123" t="s">
        <v>394</v>
      </c>
      <c r="L88" s="123"/>
    </row>
    <row r="90" spans="3:12" ht="15.75" thickBot="1" x14ac:dyDescent="0.3"/>
    <row r="91" spans="3:12" ht="15.75" thickBot="1" x14ac:dyDescent="0.3">
      <c r="C91" s="29" t="s">
        <v>43</v>
      </c>
      <c r="D91" s="107">
        <f>SUM(F98:F111)</f>
        <v>0</v>
      </c>
      <c r="F91" s="70"/>
      <c r="G91" s="78"/>
      <c r="H91" s="70"/>
      <c r="I91" s="70"/>
    </row>
    <row r="92" spans="3:12" x14ac:dyDescent="0.25">
      <c r="C92" s="70"/>
      <c r="D92" s="31"/>
      <c r="E92" s="92"/>
      <c r="F92" s="92"/>
      <c r="G92" s="92"/>
      <c r="H92" s="75"/>
      <c r="I92" s="75"/>
      <c r="J92" s="75"/>
      <c r="K92" s="111"/>
    </row>
    <row r="93" spans="3:12" x14ac:dyDescent="0.25">
      <c r="C93" s="70"/>
      <c r="D93" s="31"/>
      <c r="E93" s="92"/>
      <c r="F93" s="92"/>
      <c r="G93" s="92"/>
      <c r="H93" s="75"/>
      <c r="I93" s="75"/>
      <c r="J93" s="75"/>
      <c r="K93" s="111"/>
    </row>
    <row r="94" spans="3:12" ht="15.75" x14ac:dyDescent="0.25">
      <c r="C94" s="201" t="s">
        <v>392</v>
      </c>
      <c r="D94" s="350"/>
      <c r="E94" s="92"/>
      <c r="F94" s="92"/>
      <c r="G94" s="92"/>
      <c r="H94" s="75"/>
      <c r="I94" s="75"/>
      <c r="J94" s="75"/>
      <c r="K94" s="111"/>
    </row>
    <row r="95" spans="3:12" ht="18.75" x14ac:dyDescent="0.25">
      <c r="C95" s="207" t="e">
        <f>IFERROR(VLOOKUP(D94,'1. Desarrollo e Innov. Curricu.'!$E:$F,2,FALSE),IFERROR(VLOOKUP(D94,'2. Investigación Científica'!$E:$F,2,FALSE),IFERROR(VLOOKUP(D94,'3. Vinculación Univ. Sociedad'!$E:$F,2,FALSE),IFERROR(VLOOKUP(D94,'4. Docencia y Profesorado Univ.'!$E:$F,2,FALSE),IFERROR(VLOOKUP(D94,'5. Estudiantes y Graduados'!$E:$F,2,FALSE),IFERROR(VLOOKUP(D94,'11. Gestion Administrativa'!$E:$F,2,FALSE),IFERROR(VLOOKUP(D94,'13. Gestión Académica'!$E:$F,2,FALSE),IFERROR(VLOOKUP(D94,'8. Asegura. de la Calid. y M'!$E:$F,2,FALSE),IFERROR(VLOOKUP(D94,'6. Gestión del Conocimiento'!$E:$F,2,FALSE),IFERROR(VLOOKUP(D94,'15. Gobernabilidad y Proceso...'!$E:$F,2,FALSE),IFERROR(VLOOKUP(D94,'12. Gestión del Talento Humano'!$E:$F,2,FALSE),IFERROR(VLOOKUP(D94,'14. Internacional... de la E.S.'!$E:$F,2,FALSE),IFERROR(VLOOKUP(D94,'10. Posgrado'!$E:$F,2,FALSE),IFERROR(VLOOKUP(D94,'16. Desa. del Sistema Educ.Sup.'!$E:$F,2,FALSE),IFERROR(VLOOKUP(D94,'9. Cultura de Inno. Insti...'!$E:$F,2,FALSE),VLOOKUP(D94,'7. Lo Esencial de la Reforma U.'!$E:$F,2,0))))))))))))))))</f>
        <v>#N/A</v>
      </c>
      <c r="D95" s="31"/>
      <c r="E95" s="92"/>
      <c r="F95" s="92"/>
      <c r="G95" s="92"/>
      <c r="H95" s="75"/>
      <c r="I95" s="75"/>
      <c r="J95" s="75"/>
      <c r="K95" s="111"/>
    </row>
    <row r="96" spans="3:12" x14ac:dyDescent="0.25">
      <c r="F96" s="92"/>
      <c r="G96" s="75"/>
      <c r="H96" s="75"/>
      <c r="I96" s="75"/>
    </row>
    <row r="97" spans="3:12" ht="30.75" thickBot="1" x14ac:dyDescent="0.3">
      <c r="C97" s="148" t="s">
        <v>44</v>
      </c>
      <c r="D97" s="148" t="s">
        <v>55</v>
      </c>
      <c r="E97" s="148" t="s">
        <v>57</v>
      </c>
      <c r="F97" s="149" t="s">
        <v>27</v>
      </c>
      <c r="G97" s="149" t="s">
        <v>131</v>
      </c>
      <c r="H97" s="148" t="s">
        <v>46</v>
      </c>
      <c r="I97" s="148" t="s">
        <v>132</v>
      </c>
      <c r="J97" s="148" t="s">
        <v>410</v>
      </c>
      <c r="K97" s="148" t="s">
        <v>411</v>
      </c>
      <c r="L97" s="148" t="s">
        <v>464</v>
      </c>
    </row>
    <row r="98" spans="3:12" ht="15.75" thickBot="1" x14ac:dyDescent="0.3">
      <c r="C98" s="299" t="s">
        <v>1339</v>
      </c>
      <c r="D98" s="157"/>
      <c r="E98" s="95">
        <f>HLOOKUP($C98,$CB$2:$CE$3,2,0)</f>
        <v>15000</v>
      </c>
      <c r="F98" s="96">
        <f>D98*E98</f>
        <v>0</v>
      </c>
      <c r="G98" s="164"/>
      <c r="H98" s="97" t="s">
        <v>1014</v>
      </c>
      <c r="I98" s="97" t="str">
        <f>VLOOKUP(H98,Presupuesto!$B$11:$C$565,2,0)</f>
        <v>EQUIPO DE COMPUTACION</v>
      </c>
      <c r="J98" s="215" t="s">
        <v>1516</v>
      </c>
      <c r="K98" s="97" t="s">
        <v>394</v>
      </c>
      <c r="L98" s="97"/>
    </row>
    <row r="99" spans="3:12" x14ac:dyDescent="0.25">
      <c r="C99" s="299" t="s">
        <v>1337</v>
      </c>
      <c r="D99" s="150"/>
      <c r="E99" s="95">
        <f>HLOOKUP($C99,$CB$2:$CE$3,2,0)</f>
        <v>35000</v>
      </c>
      <c r="F99" s="96">
        <f>D99*E99</f>
        <v>0</v>
      </c>
      <c r="G99" s="164"/>
      <c r="H99" s="100" t="s">
        <v>1014</v>
      </c>
      <c r="I99" s="100" t="str">
        <f>VLOOKUP(H99,Presupuesto!$B$11:$C$565,2,0)</f>
        <v>EQUIPO DE COMPUTACION</v>
      </c>
      <c r="J99" s="97" t="str">
        <f>$J$98</f>
        <v>Gestión Tecnologías de Información y Comunicación</v>
      </c>
      <c r="K99" s="97" t="s">
        <v>412</v>
      </c>
      <c r="L99" s="97"/>
    </row>
    <row r="100" spans="3:12" x14ac:dyDescent="0.25">
      <c r="C100" s="98" t="s">
        <v>73</v>
      </c>
      <c r="D100" s="150"/>
      <c r="E100" s="99">
        <v>4000</v>
      </c>
      <c r="F100" s="96">
        <f t="shared" ref="F100:F111" si="5">D100*E100</f>
        <v>0</v>
      </c>
      <c r="G100" s="164"/>
      <c r="H100" s="100" t="s">
        <v>986</v>
      </c>
      <c r="I100" s="100" t="str">
        <f>VLOOKUP(H100,Presupuesto!$B$11:$C$565,2,0)</f>
        <v>EQUIPOS VARIOS DE OFICINA</v>
      </c>
      <c r="J100" s="97" t="str">
        <f t="shared" ref="J100:J111" si="6">$J$98</f>
        <v>Gestión Tecnologías de Información y Comunicación</v>
      </c>
      <c r="K100" s="97" t="s">
        <v>395</v>
      </c>
      <c r="L100" s="97"/>
    </row>
    <row r="101" spans="3:12" x14ac:dyDescent="0.25">
      <c r="C101" s="98" t="s">
        <v>74</v>
      </c>
      <c r="D101" s="150"/>
      <c r="E101" s="99">
        <v>8000</v>
      </c>
      <c r="F101" s="96">
        <f t="shared" si="5"/>
        <v>0</v>
      </c>
      <c r="G101" s="164"/>
      <c r="H101" s="100" t="s">
        <v>1014</v>
      </c>
      <c r="I101" s="100" t="str">
        <f>VLOOKUP(H101,Presupuesto!$B$11:$C$565,2,0)</f>
        <v>EQUIPO DE COMPUTACION</v>
      </c>
      <c r="J101" s="97" t="str">
        <f t="shared" si="6"/>
        <v>Gestión Tecnologías de Información y Comunicación</v>
      </c>
      <c r="K101" s="97" t="s">
        <v>395</v>
      </c>
      <c r="L101" s="97"/>
    </row>
    <row r="102" spans="3:12" x14ac:dyDescent="0.25">
      <c r="C102" s="98" t="s">
        <v>75</v>
      </c>
      <c r="D102" s="150"/>
      <c r="E102" s="99">
        <v>5000</v>
      </c>
      <c r="F102" s="96">
        <f t="shared" si="5"/>
        <v>0</v>
      </c>
      <c r="G102" s="164"/>
      <c r="H102" s="100" t="s">
        <v>1014</v>
      </c>
      <c r="I102" s="100" t="str">
        <f>VLOOKUP(H102,Presupuesto!$B$11:$C$565,2,0)</f>
        <v>EQUIPO DE COMPUTACION</v>
      </c>
      <c r="J102" s="97" t="str">
        <f t="shared" si="6"/>
        <v>Gestión Tecnologías de Información y Comunicación</v>
      </c>
      <c r="K102" s="97" t="s">
        <v>395</v>
      </c>
      <c r="L102" s="97"/>
    </row>
    <row r="103" spans="3:12" x14ac:dyDescent="0.25">
      <c r="C103" s="98" t="s">
        <v>35</v>
      </c>
      <c r="D103" s="150"/>
      <c r="E103" s="99">
        <v>13000</v>
      </c>
      <c r="F103" s="96">
        <f t="shared" si="5"/>
        <v>0</v>
      </c>
      <c r="G103" s="164"/>
      <c r="H103" s="100" t="s">
        <v>1000</v>
      </c>
      <c r="I103" s="100" t="str">
        <f>VLOOKUP(H103,Presupuesto!$B$11:$C$565,2,0)</f>
        <v>EQUIPO DE TRANSPORTE TRACCION Y ELEVACION</v>
      </c>
      <c r="J103" s="97" t="str">
        <f t="shared" si="6"/>
        <v>Gestión Tecnologías de Información y Comunicación</v>
      </c>
      <c r="K103" s="97" t="s">
        <v>395</v>
      </c>
      <c r="L103" s="97"/>
    </row>
    <row r="104" spans="3:12" x14ac:dyDescent="0.25">
      <c r="C104" s="98" t="s">
        <v>76</v>
      </c>
      <c r="D104" s="150"/>
      <c r="E104" s="99">
        <v>15000</v>
      </c>
      <c r="F104" s="96">
        <f t="shared" si="5"/>
        <v>0</v>
      </c>
      <c r="G104" s="164"/>
      <c r="H104" s="100" t="s">
        <v>1000</v>
      </c>
      <c r="I104" s="100" t="str">
        <f>VLOOKUP(H104,Presupuesto!$B$11:$C$565,2,0)</f>
        <v>EQUIPO DE TRANSPORTE TRACCION Y ELEVACION</v>
      </c>
      <c r="J104" s="97" t="str">
        <f t="shared" si="6"/>
        <v>Gestión Tecnologías de Información y Comunicación</v>
      </c>
      <c r="K104" s="97" t="s">
        <v>395</v>
      </c>
      <c r="L104" s="97"/>
    </row>
    <row r="105" spans="3:12" x14ac:dyDescent="0.25">
      <c r="C105" s="98" t="s">
        <v>77</v>
      </c>
      <c r="D105" s="150"/>
      <c r="E105" s="99">
        <v>10000</v>
      </c>
      <c r="F105" s="96">
        <f t="shared" si="5"/>
        <v>0</v>
      </c>
      <c r="G105" s="164"/>
      <c r="H105" s="100" t="s">
        <v>1000</v>
      </c>
      <c r="I105" s="100" t="str">
        <f>VLOOKUP(H105,Presupuesto!$B$11:$C$565,2,0)</f>
        <v>EQUIPO DE TRANSPORTE TRACCION Y ELEVACION</v>
      </c>
      <c r="J105" s="97" t="str">
        <f t="shared" si="6"/>
        <v>Gestión Tecnologías de Información y Comunicación</v>
      </c>
      <c r="K105" s="97" t="s">
        <v>403</v>
      </c>
      <c r="L105" s="97"/>
    </row>
    <row r="106" spans="3:12" x14ac:dyDescent="0.25">
      <c r="C106" s="98" t="s">
        <v>78</v>
      </c>
      <c r="D106" s="150"/>
      <c r="E106" s="99">
        <v>10000</v>
      </c>
      <c r="F106" s="96">
        <f t="shared" si="5"/>
        <v>0</v>
      </c>
      <c r="G106" s="164"/>
      <c r="H106" s="100" t="s">
        <v>1046</v>
      </c>
      <c r="I106" s="100" t="str">
        <f>VLOOKUP(H106,Presupuesto!$B$11:$C$565,2,0)</f>
        <v>APLICACIONES INFORMATICAS</v>
      </c>
      <c r="J106" s="97" t="str">
        <f t="shared" si="6"/>
        <v>Gestión Tecnologías de Información y Comunicación</v>
      </c>
      <c r="K106" s="97" t="s">
        <v>399</v>
      </c>
      <c r="L106" s="97"/>
    </row>
    <row r="107" spans="3:12" x14ac:dyDescent="0.25">
      <c r="C107" s="108" t="s">
        <v>79</v>
      </c>
      <c r="D107" s="150"/>
      <c r="E107" s="99">
        <v>2000</v>
      </c>
      <c r="F107" s="96">
        <f t="shared" si="5"/>
        <v>0</v>
      </c>
      <c r="G107" s="164"/>
      <c r="H107" s="109" t="s">
        <v>1014</v>
      </c>
      <c r="I107" s="109" t="str">
        <f>VLOOKUP(H107,Presupuesto!$B$11:$C$565,2,0)</f>
        <v>EQUIPO DE COMPUTACION</v>
      </c>
      <c r="J107" s="97" t="str">
        <f t="shared" si="6"/>
        <v>Gestión Tecnologías de Información y Comunicación</v>
      </c>
      <c r="K107" s="97" t="s">
        <v>395</v>
      </c>
      <c r="L107" s="97"/>
    </row>
    <row r="108" spans="3:12" x14ac:dyDescent="0.25">
      <c r="C108" s="108" t="s">
        <v>1481</v>
      </c>
      <c r="D108" s="150"/>
      <c r="E108" s="99">
        <v>1500</v>
      </c>
      <c r="F108" s="96">
        <f t="shared" si="5"/>
        <v>0</v>
      </c>
      <c r="G108" s="164"/>
      <c r="H108" s="109" t="s">
        <v>946</v>
      </c>
      <c r="I108" s="109" t="str">
        <f>VLOOKUP(H108,Presupuesto!$B$11:$C$565,2,0)</f>
        <v>UTILES Y MATERIALES ELECTRICOS</v>
      </c>
      <c r="J108" s="97" t="str">
        <f t="shared" si="6"/>
        <v>Gestión Tecnologías de Información y Comunicación</v>
      </c>
      <c r="K108" s="97" t="s">
        <v>395</v>
      </c>
      <c r="L108" s="97"/>
    </row>
    <row r="109" spans="3:12" x14ac:dyDescent="0.25">
      <c r="C109" s="108" t="s">
        <v>80</v>
      </c>
      <c r="D109" s="150"/>
      <c r="E109" s="99">
        <v>1500</v>
      </c>
      <c r="F109" s="96">
        <f t="shared" si="5"/>
        <v>0</v>
      </c>
      <c r="G109" s="164"/>
      <c r="H109" s="109" t="s">
        <v>1014</v>
      </c>
      <c r="I109" s="109" t="str">
        <f>VLOOKUP(H109,Presupuesto!$B$11:$C$565,2,0)</f>
        <v>EQUIPO DE COMPUTACION</v>
      </c>
      <c r="J109" s="97" t="str">
        <f t="shared" si="6"/>
        <v>Gestión Tecnologías de Información y Comunicación</v>
      </c>
      <c r="K109" s="97" t="s">
        <v>395</v>
      </c>
      <c r="L109" s="97"/>
    </row>
    <row r="110" spans="3:12" x14ac:dyDescent="0.25">
      <c r="C110" s="108" t="s">
        <v>81</v>
      </c>
      <c r="D110" s="150"/>
      <c r="E110" s="99">
        <v>500</v>
      </c>
      <c r="F110" s="96">
        <f t="shared" si="5"/>
        <v>0</v>
      </c>
      <c r="G110" s="164"/>
      <c r="H110" s="109" t="s">
        <v>955</v>
      </c>
      <c r="I110" s="109" t="str">
        <f>VLOOKUP(H110,Presupuesto!$B$11:$C$565,2,0)</f>
        <v>OTROS RESPUESTOS Y ACCESORIOS MENORES</v>
      </c>
      <c r="J110" s="97" t="str">
        <f t="shared" si="6"/>
        <v>Gestión Tecnologías de Información y Comunicación</v>
      </c>
      <c r="K110" s="97" t="s">
        <v>395</v>
      </c>
      <c r="L110" s="97"/>
    </row>
    <row r="111" spans="3:12" ht="15.75" thickBot="1" x14ac:dyDescent="0.3">
      <c r="C111" s="101" t="s">
        <v>82</v>
      </c>
      <c r="D111" s="158"/>
      <c r="E111" s="103">
        <v>20</v>
      </c>
      <c r="F111" s="104">
        <f t="shared" si="5"/>
        <v>0</v>
      </c>
      <c r="G111" s="161"/>
      <c r="H111" s="105" t="s">
        <v>955</v>
      </c>
      <c r="I111" s="105" t="str">
        <f>VLOOKUP(H111,Presupuesto!$B$11:$C$565,2,0)</f>
        <v>OTROS RESPUESTOS Y ACCESORIOS MENORES</v>
      </c>
      <c r="J111" s="105" t="str">
        <f t="shared" si="6"/>
        <v>Gestión Tecnologías de Información y Comunicación</v>
      </c>
      <c r="K111" s="123" t="s">
        <v>394</v>
      </c>
      <c r="L111" s="123"/>
    </row>
    <row r="112" spans="3:12" x14ac:dyDescent="0.25">
      <c r="F112" s="92"/>
      <c r="G112" s="75"/>
      <c r="H112" s="75"/>
      <c r="I112" s="75"/>
    </row>
    <row r="113" spans="3:12" ht="15.75" thickBot="1" x14ac:dyDescent="0.3"/>
    <row r="114" spans="3:12" ht="15.75" thickBot="1" x14ac:dyDescent="0.3">
      <c r="C114" s="29" t="s">
        <v>43</v>
      </c>
      <c r="D114" s="107">
        <f>SUM(F121:F134)</f>
        <v>0</v>
      </c>
      <c r="F114" s="70"/>
      <c r="G114" s="78"/>
      <c r="H114" s="70"/>
      <c r="I114" s="70"/>
    </row>
    <row r="115" spans="3:12" x14ac:dyDescent="0.25">
      <c r="C115" s="70"/>
      <c r="D115" s="31"/>
      <c r="E115" s="92"/>
      <c r="F115" s="92"/>
      <c r="G115" s="92"/>
      <c r="H115" s="75"/>
      <c r="I115" s="75"/>
      <c r="J115" s="75"/>
      <c r="K115" s="111"/>
    </row>
    <row r="116" spans="3:12" x14ac:dyDescent="0.25">
      <c r="C116" s="70"/>
      <c r="D116" s="31"/>
      <c r="E116" s="92"/>
      <c r="F116" s="92"/>
      <c r="G116" s="92"/>
      <c r="H116" s="75"/>
      <c r="I116" s="75"/>
      <c r="J116" s="75"/>
      <c r="K116" s="111"/>
    </row>
    <row r="117" spans="3:12" ht="15.75" x14ac:dyDescent="0.25">
      <c r="C117" s="201" t="s">
        <v>392</v>
      </c>
      <c r="D117" s="350"/>
      <c r="E117" s="92"/>
      <c r="F117" s="92"/>
      <c r="G117" s="92"/>
      <c r="H117" s="75"/>
      <c r="I117" s="75"/>
      <c r="J117" s="75"/>
      <c r="K117" s="111"/>
    </row>
    <row r="118" spans="3:12" ht="18.75" x14ac:dyDescent="0.25">
      <c r="C118" s="207" t="e">
        <f>IFERROR(VLOOKUP(D117,'1. Desarrollo e Innov. Curricu.'!$E:$F,2,FALSE),IFERROR(VLOOKUP(D117,'2. Investigación Científica'!$E:$F,2,FALSE),IFERROR(VLOOKUP(D117,'3. Vinculación Univ. Sociedad'!$E:$F,2,FALSE),IFERROR(VLOOKUP(D117,'4. Docencia y Profesorado Univ.'!$E:$F,2,FALSE),IFERROR(VLOOKUP(D117,'5. Estudiantes y Graduados'!$E:$F,2,FALSE),IFERROR(VLOOKUP(D117,'11. Gestion Administrativa'!$E:$F,2,FALSE),IFERROR(VLOOKUP(D117,'13. Gestión Académica'!$E:$F,2,FALSE),IFERROR(VLOOKUP(D117,'8. Asegura. de la Calid. y M'!$E:$F,2,FALSE),IFERROR(VLOOKUP(D117,'6. Gestión del Conocimiento'!$E:$F,2,FALSE),IFERROR(VLOOKUP(D117,'15. Gobernabilidad y Proceso...'!$E:$F,2,FALSE),IFERROR(VLOOKUP(D117,'12. Gestión del Talento Humano'!$E:$F,2,FALSE),IFERROR(VLOOKUP(D117,'14. Internacional... de la E.S.'!$E:$F,2,FALSE),IFERROR(VLOOKUP(D117,'10. Posgrado'!$E:$F,2,FALSE),IFERROR(VLOOKUP(D117,'16. Desa. del Sistema Educ.Sup.'!$E:$F,2,FALSE),IFERROR(VLOOKUP(D117,'9. Cultura de Inno. Insti...'!$E:$F,2,FALSE),VLOOKUP(D117,'7. Lo Esencial de la Reforma U.'!$E:$F,2,0))))))))))))))))</f>
        <v>#N/A</v>
      </c>
      <c r="D118" s="31"/>
      <c r="E118" s="92"/>
      <c r="F118" s="92"/>
      <c r="G118" s="92"/>
      <c r="H118" s="75"/>
      <c r="I118" s="75"/>
      <c r="J118" s="75"/>
      <c r="K118" s="111"/>
    </row>
    <row r="119" spans="3:12" x14ac:dyDescent="0.25">
      <c r="F119" s="92"/>
      <c r="G119" s="75"/>
      <c r="H119" s="75"/>
      <c r="I119" s="75"/>
    </row>
    <row r="120" spans="3:12" ht="30.75" thickBot="1" x14ac:dyDescent="0.3">
      <c r="C120" s="148" t="s">
        <v>44</v>
      </c>
      <c r="D120" s="148" t="s">
        <v>55</v>
      </c>
      <c r="E120" s="148" t="s">
        <v>57</v>
      </c>
      <c r="F120" s="149" t="s">
        <v>27</v>
      </c>
      <c r="G120" s="149" t="s">
        <v>131</v>
      </c>
      <c r="H120" s="148" t="s">
        <v>46</v>
      </c>
      <c r="I120" s="148" t="s">
        <v>132</v>
      </c>
      <c r="J120" s="148" t="s">
        <v>410</v>
      </c>
      <c r="K120" s="148" t="s">
        <v>411</v>
      </c>
      <c r="L120" s="148" t="s">
        <v>464</v>
      </c>
    </row>
    <row r="121" spans="3:12" ht="15.75" thickBot="1" x14ac:dyDescent="0.3">
      <c r="C121" s="299" t="s">
        <v>1339</v>
      </c>
      <c r="D121" s="157"/>
      <c r="E121" s="95">
        <f>HLOOKUP($C121,$CB$2:$CE$3,2,0)</f>
        <v>15000</v>
      </c>
      <c r="F121" s="96">
        <f>D121*E121</f>
        <v>0</v>
      </c>
      <c r="G121" s="164"/>
      <c r="H121" s="97" t="s">
        <v>1014</v>
      </c>
      <c r="I121" s="97" t="str">
        <f>VLOOKUP(H121,Presupuesto!$B$11:$C$565,2,0)</f>
        <v>EQUIPO DE COMPUTACION</v>
      </c>
      <c r="J121" s="215" t="s">
        <v>1454</v>
      </c>
      <c r="K121" s="97" t="s">
        <v>394</v>
      </c>
      <c r="L121" s="97"/>
    </row>
    <row r="122" spans="3:12" x14ac:dyDescent="0.25">
      <c r="C122" s="299" t="s">
        <v>1337</v>
      </c>
      <c r="D122" s="150"/>
      <c r="E122" s="95">
        <f>HLOOKUP($C122,$CB$2:$CE$3,2,0)</f>
        <v>35000</v>
      </c>
      <c r="F122" s="96">
        <f>D122*E122</f>
        <v>0</v>
      </c>
      <c r="G122" s="164"/>
      <c r="H122" s="100" t="s">
        <v>1014</v>
      </c>
      <c r="I122" s="100" t="str">
        <f>VLOOKUP(H122,Presupuesto!$B$11:$C$565,2,0)</f>
        <v>EQUIPO DE COMPUTACION</v>
      </c>
      <c r="J122" s="97" t="str">
        <f>$J$121</f>
        <v>Posgrado</v>
      </c>
      <c r="K122" s="97" t="s">
        <v>412</v>
      </c>
      <c r="L122" s="97"/>
    </row>
    <row r="123" spans="3:12" x14ac:dyDescent="0.25">
      <c r="C123" s="98" t="s">
        <v>73</v>
      </c>
      <c r="D123" s="150"/>
      <c r="E123" s="99">
        <v>4000</v>
      </c>
      <c r="F123" s="96">
        <f t="shared" ref="F123:F134" si="7">D123*E123</f>
        <v>0</v>
      </c>
      <c r="G123" s="164"/>
      <c r="H123" s="100" t="s">
        <v>986</v>
      </c>
      <c r="I123" s="100" t="str">
        <f>VLOOKUP(H123,Presupuesto!$B$11:$C$565,2,0)</f>
        <v>EQUIPOS VARIOS DE OFICINA</v>
      </c>
      <c r="J123" s="97" t="str">
        <f t="shared" ref="J123:J133" si="8">$J$121</f>
        <v>Posgrado</v>
      </c>
      <c r="K123" s="97" t="s">
        <v>395</v>
      </c>
      <c r="L123" s="97"/>
    </row>
    <row r="124" spans="3:12" x14ac:dyDescent="0.25">
      <c r="C124" s="98" t="s">
        <v>74</v>
      </c>
      <c r="D124" s="150"/>
      <c r="E124" s="99">
        <v>8000</v>
      </c>
      <c r="F124" s="96">
        <f t="shared" si="7"/>
        <v>0</v>
      </c>
      <c r="G124" s="164"/>
      <c r="H124" s="100" t="s">
        <v>1014</v>
      </c>
      <c r="I124" s="100" t="str">
        <f>VLOOKUP(H124,Presupuesto!$B$11:$C$565,2,0)</f>
        <v>EQUIPO DE COMPUTACION</v>
      </c>
      <c r="J124" s="97" t="str">
        <f t="shared" si="8"/>
        <v>Posgrado</v>
      </c>
      <c r="K124" s="97" t="s">
        <v>395</v>
      </c>
      <c r="L124" s="97"/>
    </row>
    <row r="125" spans="3:12" x14ac:dyDescent="0.25">
      <c r="C125" s="98" t="s">
        <v>75</v>
      </c>
      <c r="D125" s="150"/>
      <c r="E125" s="99">
        <v>5000</v>
      </c>
      <c r="F125" s="96">
        <f t="shared" si="7"/>
        <v>0</v>
      </c>
      <c r="G125" s="164"/>
      <c r="H125" s="100" t="s">
        <v>1014</v>
      </c>
      <c r="I125" s="100" t="str">
        <f>VLOOKUP(H125,Presupuesto!$B$11:$C$565,2,0)</f>
        <v>EQUIPO DE COMPUTACION</v>
      </c>
      <c r="J125" s="97" t="str">
        <f t="shared" si="8"/>
        <v>Posgrado</v>
      </c>
      <c r="K125" s="97" t="s">
        <v>395</v>
      </c>
      <c r="L125" s="97"/>
    </row>
    <row r="126" spans="3:12" x14ac:dyDescent="0.25">
      <c r="C126" s="98" t="s">
        <v>35</v>
      </c>
      <c r="D126" s="150"/>
      <c r="E126" s="99">
        <v>13000</v>
      </c>
      <c r="F126" s="96">
        <f t="shared" si="7"/>
        <v>0</v>
      </c>
      <c r="G126" s="164"/>
      <c r="H126" s="100" t="s">
        <v>1000</v>
      </c>
      <c r="I126" s="100" t="str">
        <f>VLOOKUP(H126,Presupuesto!$B$11:$C$565,2,0)</f>
        <v>EQUIPO DE TRANSPORTE TRACCION Y ELEVACION</v>
      </c>
      <c r="J126" s="97" t="str">
        <f t="shared" si="8"/>
        <v>Posgrado</v>
      </c>
      <c r="K126" s="97" t="s">
        <v>395</v>
      </c>
      <c r="L126" s="97"/>
    </row>
    <row r="127" spans="3:12" x14ac:dyDescent="0.25">
      <c r="C127" s="98" t="s">
        <v>76</v>
      </c>
      <c r="D127" s="150"/>
      <c r="E127" s="99">
        <v>15000</v>
      </c>
      <c r="F127" s="96">
        <f t="shared" si="7"/>
        <v>0</v>
      </c>
      <c r="G127" s="164"/>
      <c r="H127" s="100" t="s">
        <v>1000</v>
      </c>
      <c r="I127" s="100" t="str">
        <f>VLOOKUP(H127,Presupuesto!$B$11:$C$565,2,0)</f>
        <v>EQUIPO DE TRANSPORTE TRACCION Y ELEVACION</v>
      </c>
      <c r="J127" s="97" t="str">
        <f t="shared" si="8"/>
        <v>Posgrado</v>
      </c>
      <c r="K127" s="97" t="s">
        <v>395</v>
      </c>
      <c r="L127" s="97"/>
    </row>
    <row r="128" spans="3:12" x14ac:dyDescent="0.25">
      <c r="C128" s="98" t="s">
        <v>77</v>
      </c>
      <c r="D128" s="150"/>
      <c r="E128" s="99">
        <v>10000</v>
      </c>
      <c r="F128" s="96">
        <f t="shared" si="7"/>
        <v>0</v>
      </c>
      <c r="G128" s="164"/>
      <c r="H128" s="100" t="s">
        <v>1000</v>
      </c>
      <c r="I128" s="100" t="str">
        <f>VLOOKUP(H128,Presupuesto!$B$11:$C$565,2,0)</f>
        <v>EQUIPO DE TRANSPORTE TRACCION Y ELEVACION</v>
      </c>
      <c r="J128" s="97" t="str">
        <f t="shared" si="8"/>
        <v>Posgrado</v>
      </c>
      <c r="K128" s="97" t="s">
        <v>403</v>
      </c>
      <c r="L128" s="97"/>
    </row>
    <row r="129" spans="3:12" x14ac:dyDescent="0.25">
      <c r="C129" s="98" t="s">
        <v>78</v>
      </c>
      <c r="D129" s="150"/>
      <c r="E129" s="99">
        <v>10000</v>
      </c>
      <c r="F129" s="96">
        <f t="shared" si="7"/>
        <v>0</v>
      </c>
      <c r="G129" s="164"/>
      <c r="H129" s="100" t="s">
        <v>1046</v>
      </c>
      <c r="I129" s="100" t="str">
        <f>VLOOKUP(H129,Presupuesto!$B$11:$C$565,2,0)</f>
        <v>APLICACIONES INFORMATICAS</v>
      </c>
      <c r="J129" s="97" t="str">
        <f t="shared" si="8"/>
        <v>Posgrado</v>
      </c>
      <c r="K129" s="97" t="s">
        <v>399</v>
      </c>
      <c r="L129" s="97"/>
    </row>
    <row r="130" spans="3:12" x14ac:dyDescent="0.25">
      <c r="C130" s="108" t="s">
        <v>79</v>
      </c>
      <c r="D130" s="150"/>
      <c r="E130" s="99">
        <v>2000</v>
      </c>
      <c r="F130" s="96">
        <f t="shared" si="7"/>
        <v>0</v>
      </c>
      <c r="G130" s="164"/>
      <c r="H130" s="109" t="s">
        <v>1014</v>
      </c>
      <c r="I130" s="109" t="str">
        <f>VLOOKUP(H130,Presupuesto!$B$11:$C$565,2,0)</f>
        <v>EQUIPO DE COMPUTACION</v>
      </c>
      <c r="J130" s="97" t="str">
        <f t="shared" si="8"/>
        <v>Posgrado</v>
      </c>
      <c r="K130" s="97" t="s">
        <v>395</v>
      </c>
      <c r="L130" s="97"/>
    </row>
    <row r="131" spans="3:12" x14ac:dyDescent="0.25">
      <c r="C131" s="108" t="s">
        <v>1481</v>
      </c>
      <c r="D131" s="150"/>
      <c r="E131" s="99">
        <v>1500</v>
      </c>
      <c r="F131" s="96">
        <f t="shared" si="7"/>
        <v>0</v>
      </c>
      <c r="G131" s="164"/>
      <c r="H131" s="109" t="s">
        <v>946</v>
      </c>
      <c r="I131" s="109" t="str">
        <f>VLOOKUP(H131,Presupuesto!$B$11:$C$565,2,0)</f>
        <v>UTILES Y MATERIALES ELECTRICOS</v>
      </c>
      <c r="J131" s="97" t="str">
        <f t="shared" si="8"/>
        <v>Posgrado</v>
      </c>
      <c r="K131" s="97" t="s">
        <v>395</v>
      </c>
      <c r="L131" s="97"/>
    </row>
    <row r="132" spans="3:12" x14ac:dyDescent="0.25">
      <c r="C132" s="108" t="s">
        <v>80</v>
      </c>
      <c r="D132" s="150"/>
      <c r="E132" s="99">
        <v>1500</v>
      </c>
      <c r="F132" s="96">
        <f t="shared" si="7"/>
        <v>0</v>
      </c>
      <c r="G132" s="164"/>
      <c r="H132" s="109" t="s">
        <v>1014</v>
      </c>
      <c r="I132" s="109" t="str">
        <f>VLOOKUP(H132,Presupuesto!$B$11:$C$565,2,0)</f>
        <v>EQUIPO DE COMPUTACION</v>
      </c>
      <c r="J132" s="97" t="str">
        <f t="shared" si="8"/>
        <v>Posgrado</v>
      </c>
      <c r="K132" s="97" t="s">
        <v>395</v>
      </c>
      <c r="L132" s="97"/>
    </row>
    <row r="133" spans="3:12" x14ac:dyDescent="0.25">
      <c r="C133" s="108" t="s">
        <v>81</v>
      </c>
      <c r="D133" s="150"/>
      <c r="E133" s="99">
        <v>500</v>
      </c>
      <c r="F133" s="96">
        <f t="shared" si="7"/>
        <v>0</v>
      </c>
      <c r="G133" s="164"/>
      <c r="H133" s="109" t="s">
        <v>955</v>
      </c>
      <c r="I133" s="109" t="str">
        <f>VLOOKUP(H133,Presupuesto!$B$11:$C$565,2,0)</f>
        <v>OTROS RESPUESTOS Y ACCESORIOS MENORES</v>
      </c>
      <c r="J133" s="97" t="str">
        <f t="shared" si="8"/>
        <v>Posgrado</v>
      </c>
      <c r="K133" s="97" t="s">
        <v>395</v>
      </c>
      <c r="L133" s="97"/>
    </row>
    <row r="134" spans="3:12" ht="15.75" thickBot="1" x14ac:dyDescent="0.3">
      <c r="C134" s="101" t="s">
        <v>82</v>
      </c>
      <c r="D134" s="158"/>
      <c r="E134" s="103">
        <v>20</v>
      </c>
      <c r="F134" s="104">
        <f t="shared" si="7"/>
        <v>0</v>
      </c>
      <c r="G134" s="161"/>
      <c r="H134" s="105" t="s">
        <v>955</v>
      </c>
      <c r="I134" s="105" t="str">
        <f>VLOOKUP(H134,Presupuesto!$B$11:$C$565,2,0)</f>
        <v>OTROS RESPUESTOS Y ACCESORIOS MENORES</v>
      </c>
      <c r="J134" s="105" t="str">
        <f>$J$121</f>
        <v>Posgrado</v>
      </c>
      <c r="K134" s="123" t="s">
        <v>394</v>
      </c>
      <c r="L134" s="123"/>
    </row>
    <row r="136" spans="3:12" ht="15.75" thickBot="1" x14ac:dyDescent="0.3"/>
    <row r="137" spans="3:12" ht="15.75" thickBot="1" x14ac:dyDescent="0.3">
      <c r="C137" s="29" t="s">
        <v>43</v>
      </c>
      <c r="D137" s="107">
        <f>SUM(F144:F157)</f>
        <v>0</v>
      </c>
      <c r="F137" s="70"/>
      <c r="G137" s="78"/>
      <c r="H137" s="70"/>
      <c r="I137" s="70"/>
    </row>
    <row r="138" spans="3:12" x14ac:dyDescent="0.25">
      <c r="C138" s="70"/>
      <c r="D138" s="31"/>
      <c r="E138" s="92"/>
      <c r="F138" s="92"/>
      <c r="G138" s="92"/>
      <c r="H138" s="75"/>
      <c r="I138" s="75"/>
      <c r="J138" s="75"/>
      <c r="K138" s="111"/>
    </row>
    <row r="139" spans="3:12" x14ac:dyDescent="0.25">
      <c r="C139" s="70"/>
      <c r="D139" s="31"/>
      <c r="E139" s="92"/>
      <c r="F139" s="92"/>
      <c r="G139" s="92"/>
      <c r="H139" s="75"/>
      <c r="I139" s="75"/>
      <c r="J139" s="75"/>
      <c r="K139" s="111"/>
    </row>
    <row r="140" spans="3:12" ht="15.75" x14ac:dyDescent="0.25">
      <c r="C140" s="201" t="s">
        <v>392</v>
      </c>
      <c r="D140" s="350"/>
      <c r="E140" s="92"/>
      <c r="F140" s="92"/>
      <c r="G140" s="92"/>
      <c r="H140" s="75"/>
      <c r="I140" s="75"/>
      <c r="J140" s="75"/>
      <c r="K140" s="111"/>
    </row>
    <row r="141" spans="3:12" ht="18.75" x14ac:dyDescent="0.25">
      <c r="C141" s="207" t="e">
        <f>IFERROR(VLOOKUP(D140,'1. Desarrollo e Innov. Curricu.'!$E:$F,2,FALSE),IFERROR(VLOOKUP(D140,'2. Investigación Científica'!$E:$F,2,FALSE),IFERROR(VLOOKUP(D140,'3. Vinculación Univ. Sociedad'!$E:$F,2,FALSE),IFERROR(VLOOKUP(D140,'4. Docencia y Profesorado Univ.'!$E:$F,2,FALSE),IFERROR(VLOOKUP(D140,'5. Estudiantes y Graduados'!$E:$F,2,FALSE),IFERROR(VLOOKUP(D140,'11. Gestion Administrativa'!$E:$F,2,FALSE),IFERROR(VLOOKUP(D140,'13. Gestión Académica'!$E:$F,2,FALSE),IFERROR(VLOOKUP(D140,'8. Asegura. de la Calid. y M'!$E:$F,2,FALSE),IFERROR(VLOOKUP(D140,'6. Gestión del Conocimiento'!$E:$F,2,FALSE),IFERROR(VLOOKUP(D140,'15. Gobernabilidad y Proceso...'!$E:$F,2,FALSE),IFERROR(VLOOKUP(D140,'12. Gestión del Talento Humano'!$E:$F,2,FALSE),IFERROR(VLOOKUP(D140,'14. Internacional... de la E.S.'!$E:$F,2,FALSE),IFERROR(VLOOKUP(D140,'10. Posgrado'!$E:$F,2,FALSE),IFERROR(VLOOKUP(D140,'16. Desa. del Sistema Educ.Sup.'!$E:$F,2,FALSE),IFERROR(VLOOKUP(D140,'9. Cultura de Inno. Insti...'!$E:$F,2,FALSE),VLOOKUP(D140,'7. Lo Esencial de la Reforma U.'!$E:$F,2,0))))))))))))))))</f>
        <v>#N/A</v>
      </c>
      <c r="D141" s="31"/>
      <c r="E141" s="92"/>
      <c r="F141" s="92"/>
      <c r="G141" s="92"/>
      <c r="H141" s="75"/>
      <c r="I141" s="75"/>
      <c r="J141" s="75"/>
      <c r="K141" s="111"/>
    </row>
    <row r="142" spans="3:12" x14ac:dyDescent="0.25">
      <c r="F142" s="92"/>
      <c r="G142" s="75"/>
      <c r="H142" s="75"/>
      <c r="I142" s="75"/>
    </row>
    <row r="143" spans="3:12" ht="30.75" thickBot="1" x14ac:dyDescent="0.3">
      <c r="C143" s="148" t="s">
        <v>44</v>
      </c>
      <c r="D143" s="148" t="s">
        <v>55</v>
      </c>
      <c r="E143" s="148" t="s">
        <v>57</v>
      </c>
      <c r="F143" s="149" t="s">
        <v>27</v>
      </c>
      <c r="G143" s="149" t="s">
        <v>131</v>
      </c>
      <c r="H143" s="148" t="s">
        <v>46</v>
      </c>
      <c r="I143" s="148" t="s">
        <v>132</v>
      </c>
      <c r="J143" s="148" t="s">
        <v>410</v>
      </c>
      <c r="K143" s="148" t="s">
        <v>411</v>
      </c>
      <c r="L143" s="148" t="s">
        <v>464</v>
      </c>
    </row>
    <row r="144" spans="3:12" ht="15.75" thickBot="1" x14ac:dyDescent="0.3">
      <c r="C144" s="299" t="s">
        <v>1339</v>
      </c>
      <c r="D144" s="157"/>
      <c r="E144" s="95">
        <f>HLOOKUP($C144,$CB$2:$CE$3,2,0)</f>
        <v>15000</v>
      </c>
      <c r="F144" s="96">
        <f>D144*E144</f>
        <v>0</v>
      </c>
      <c r="G144" s="164"/>
      <c r="H144" s="97" t="s">
        <v>1014</v>
      </c>
      <c r="I144" s="97" t="str">
        <f>VLOOKUP(H144,Presupuesto!$B$11:$C$565,2,0)</f>
        <v>EQUIPO DE COMPUTACION</v>
      </c>
      <c r="J144" s="215" t="s">
        <v>1454</v>
      </c>
      <c r="K144" s="97" t="s">
        <v>394</v>
      </c>
      <c r="L144" s="97"/>
    </row>
    <row r="145" spans="3:12" x14ac:dyDescent="0.25">
      <c r="C145" s="299" t="s">
        <v>1337</v>
      </c>
      <c r="D145" s="150"/>
      <c r="E145" s="95">
        <f>HLOOKUP($C145,$CB$2:$CE$3,2,0)</f>
        <v>35000</v>
      </c>
      <c r="F145" s="96">
        <f>D145*E145</f>
        <v>0</v>
      </c>
      <c r="G145" s="164"/>
      <c r="H145" s="100" t="s">
        <v>1014</v>
      </c>
      <c r="I145" s="100" t="str">
        <f>VLOOKUP(H145,Presupuesto!$B$11:$C$565,2,0)</f>
        <v>EQUIPO DE COMPUTACION</v>
      </c>
      <c r="J145" s="97" t="str">
        <f>$J$144</f>
        <v>Posgrado</v>
      </c>
      <c r="K145" s="97" t="s">
        <v>412</v>
      </c>
      <c r="L145" s="97"/>
    </row>
    <row r="146" spans="3:12" x14ac:dyDescent="0.25">
      <c r="C146" s="98" t="s">
        <v>73</v>
      </c>
      <c r="D146" s="150"/>
      <c r="E146" s="99">
        <v>4000</v>
      </c>
      <c r="F146" s="96">
        <f t="shared" ref="F146:F157" si="9">D146*E146</f>
        <v>0</v>
      </c>
      <c r="G146" s="164"/>
      <c r="H146" s="100" t="s">
        <v>986</v>
      </c>
      <c r="I146" s="100" t="str">
        <f>VLOOKUP(H146,Presupuesto!$B$11:$C$565,2,0)</f>
        <v>EQUIPOS VARIOS DE OFICINA</v>
      </c>
      <c r="J146" s="97" t="str">
        <f t="shared" ref="J146:J157" si="10">$J$144</f>
        <v>Posgrado</v>
      </c>
      <c r="K146" s="97" t="s">
        <v>395</v>
      </c>
      <c r="L146" s="97"/>
    </row>
    <row r="147" spans="3:12" x14ac:dyDescent="0.25">
      <c r="C147" s="98" t="s">
        <v>74</v>
      </c>
      <c r="D147" s="150"/>
      <c r="E147" s="99">
        <v>8000</v>
      </c>
      <c r="F147" s="96">
        <f t="shared" si="9"/>
        <v>0</v>
      </c>
      <c r="G147" s="164"/>
      <c r="H147" s="100" t="s">
        <v>1014</v>
      </c>
      <c r="I147" s="100" t="str">
        <f>VLOOKUP(H147,Presupuesto!$B$11:$C$565,2,0)</f>
        <v>EQUIPO DE COMPUTACION</v>
      </c>
      <c r="J147" s="97" t="str">
        <f t="shared" si="10"/>
        <v>Posgrado</v>
      </c>
      <c r="K147" s="97" t="s">
        <v>395</v>
      </c>
      <c r="L147" s="97"/>
    </row>
    <row r="148" spans="3:12" x14ac:dyDescent="0.25">
      <c r="C148" s="98" t="s">
        <v>75</v>
      </c>
      <c r="D148" s="150"/>
      <c r="E148" s="99">
        <v>5000</v>
      </c>
      <c r="F148" s="96">
        <f t="shared" si="9"/>
        <v>0</v>
      </c>
      <c r="G148" s="164"/>
      <c r="H148" s="100" t="s">
        <v>1014</v>
      </c>
      <c r="I148" s="100" t="str">
        <f>VLOOKUP(H148,Presupuesto!$B$11:$C$565,2,0)</f>
        <v>EQUIPO DE COMPUTACION</v>
      </c>
      <c r="J148" s="97" t="str">
        <f t="shared" si="10"/>
        <v>Posgrado</v>
      </c>
      <c r="K148" s="97" t="s">
        <v>395</v>
      </c>
      <c r="L148" s="97"/>
    </row>
    <row r="149" spans="3:12" x14ac:dyDescent="0.25">
      <c r="C149" s="98" t="s">
        <v>35</v>
      </c>
      <c r="D149" s="150"/>
      <c r="E149" s="99">
        <v>13000</v>
      </c>
      <c r="F149" s="96">
        <f t="shared" si="9"/>
        <v>0</v>
      </c>
      <c r="G149" s="164"/>
      <c r="H149" s="100" t="s">
        <v>1000</v>
      </c>
      <c r="I149" s="100" t="str">
        <f>VLOOKUP(H149,Presupuesto!$B$11:$C$565,2,0)</f>
        <v>EQUIPO DE TRANSPORTE TRACCION Y ELEVACION</v>
      </c>
      <c r="J149" s="97" t="str">
        <f t="shared" si="10"/>
        <v>Posgrado</v>
      </c>
      <c r="K149" s="97" t="s">
        <v>395</v>
      </c>
      <c r="L149" s="97"/>
    </row>
    <row r="150" spans="3:12" x14ac:dyDescent="0.25">
      <c r="C150" s="98" t="s">
        <v>76</v>
      </c>
      <c r="D150" s="150"/>
      <c r="E150" s="99">
        <v>15000</v>
      </c>
      <c r="F150" s="96">
        <f t="shared" si="9"/>
        <v>0</v>
      </c>
      <c r="G150" s="164"/>
      <c r="H150" s="100" t="s">
        <v>1000</v>
      </c>
      <c r="I150" s="100" t="str">
        <f>VLOOKUP(H150,Presupuesto!$B$11:$C$565,2,0)</f>
        <v>EQUIPO DE TRANSPORTE TRACCION Y ELEVACION</v>
      </c>
      <c r="J150" s="97" t="str">
        <f t="shared" si="10"/>
        <v>Posgrado</v>
      </c>
      <c r="K150" s="97" t="s">
        <v>395</v>
      </c>
      <c r="L150" s="97"/>
    </row>
    <row r="151" spans="3:12" x14ac:dyDescent="0.25">
      <c r="C151" s="98" t="s">
        <v>77</v>
      </c>
      <c r="D151" s="150"/>
      <c r="E151" s="99">
        <v>10000</v>
      </c>
      <c r="F151" s="96">
        <f t="shared" si="9"/>
        <v>0</v>
      </c>
      <c r="G151" s="164"/>
      <c r="H151" s="100" t="s">
        <v>1000</v>
      </c>
      <c r="I151" s="100" t="str">
        <f>VLOOKUP(H151,Presupuesto!$B$11:$C$565,2,0)</f>
        <v>EQUIPO DE TRANSPORTE TRACCION Y ELEVACION</v>
      </c>
      <c r="J151" s="97" t="str">
        <f t="shared" si="10"/>
        <v>Posgrado</v>
      </c>
      <c r="K151" s="97" t="s">
        <v>403</v>
      </c>
      <c r="L151" s="97"/>
    </row>
    <row r="152" spans="3:12" x14ac:dyDescent="0.25">
      <c r="C152" s="98" t="s">
        <v>78</v>
      </c>
      <c r="D152" s="150"/>
      <c r="E152" s="99">
        <v>10000</v>
      </c>
      <c r="F152" s="96">
        <f t="shared" si="9"/>
        <v>0</v>
      </c>
      <c r="G152" s="164"/>
      <c r="H152" s="100" t="s">
        <v>1046</v>
      </c>
      <c r="I152" s="100" t="str">
        <f>VLOOKUP(H152,Presupuesto!$B$11:$C$565,2,0)</f>
        <v>APLICACIONES INFORMATICAS</v>
      </c>
      <c r="J152" s="97" t="str">
        <f t="shared" si="10"/>
        <v>Posgrado</v>
      </c>
      <c r="K152" s="97" t="s">
        <v>399</v>
      </c>
      <c r="L152" s="97"/>
    </row>
    <row r="153" spans="3:12" x14ac:dyDescent="0.25">
      <c r="C153" s="108" t="s">
        <v>79</v>
      </c>
      <c r="D153" s="150"/>
      <c r="E153" s="99">
        <v>2000</v>
      </c>
      <c r="F153" s="96">
        <f t="shared" si="9"/>
        <v>0</v>
      </c>
      <c r="G153" s="164"/>
      <c r="H153" s="109" t="s">
        <v>1014</v>
      </c>
      <c r="I153" s="109" t="str">
        <f>VLOOKUP(H153,Presupuesto!$B$11:$C$565,2,0)</f>
        <v>EQUIPO DE COMPUTACION</v>
      </c>
      <c r="J153" s="97" t="str">
        <f t="shared" si="10"/>
        <v>Posgrado</v>
      </c>
      <c r="K153" s="97" t="s">
        <v>395</v>
      </c>
      <c r="L153" s="97"/>
    </row>
    <row r="154" spans="3:12" x14ac:dyDescent="0.25">
      <c r="C154" s="108" t="s">
        <v>1481</v>
      </c>
      <c r="D154" s="150"/>
      <c r="E154" s="99">
        <v>1500</v>
      </c>
      <c r="F154" s="96">
        <f t="shared" si="9"/>
        <v>0</v>
      </c>
      <c r="G154" s="164"/>
      <c r="H154" s="109" t="s">
        <v>946</v>
      </c>
      <c r="I154" s="109" t="str">
        <f>VLOOKUP(H154,Presupuesto!$B$11:$C$565,2,0)</f>
        <v>UTILES Y MATERIALES ELECTRICOS</v>
      </c>
      <c r="J154" s="97" t="str">
        <f t="shared" si="10"/>
        <v>Posgrado</v>
      </c>
      <c r="K154" s="97" t="s">
        <v>395</v>
      </c>
      <c r="L154" s="97"/>
    </row>
    <row r="155" spans="3:12" x14ac:dyDescent="0.25">
      <c r="C155" s="108" t="s">
        <v>80</v>
      </c>
      <c r="D155" s="150"/>
      <c r="E155" s="99">
        <v>1500</v>
      </c>
      <c r="F155" s="96">
        <f t="shared" si="9"/>
        <v>0</v>
      </c>
      <c r="G155" s="164"/>
      <c r="H155" s="109" t="s">
        <v>1014</v>
      </c>
      <c r="I155" s="109" t="str">
        <f>VLOOKUP(H155,Presupuesto!$B$11:$C$565,2,0)</f>
        <v>EQUIPO DE COMPUTACION</v>
      </c>
      <c r="J155" s="97" t="str">
        <f t="shared" si="10"/>
        <v>Posgrado</v>
      </c>
      <c r="K155" s="97" t="s">
        <v>395</v>
      </c>
      <c r="L155" s="97"/>
    </row>
    <row r="156" spans="3:12" x14ac:dyDescent="0.25">
      <c r="C156" s="108" t="s">
        <v>81</v>
      </c>
      <c r="D156" s="150"/>
      <c r="E156" s="99">
        <v>500</v>
      </c>
      <c r="F156" s="96">
        <f t="shared" si="9"/>
        <v>0</v>
      </c>
      <c r="G156" s="164"/>
      <c r="H156" s="109" t="s">
        <v>955</v>
      </c>
      <c r="I156" s="109" t="str">
        <f>VLOOKUP(H156,Presupuesto!$B$11:$C$565,2,0)</f>
        <v>OTROS RESPUESTOS Y ACCESORIOS MENORES</v>
      </c>
      <c r="J156" s="97" t="str">
        <f t="shared" si="10"/>
        <v>Posgrado</v>
      </c>
      <c r="K156" s="97" t="s">
        <v>395</v>
      </c>
      <c r="L156" s="97"/>
    </row>
    <row r="157" spans="3:12" ht="15.75" thickBot="1" x14ac:dyDescent="0.3">
      <c r="C157" s="101" t="s">
        <v>82</v>
      </c>
      <c r="D157" s="158"/>
      <c r="E157" s="103">
        <v>20</v>
      </c>
      <c r="F157" s="104">
        <f t="shared" si="9"/>
        <v>0</v>
      </c>
      <c r="G157" s="161"/>
      <c r="H157" s="105" t="s">
        <v>955</v>
      </c>
      <c r="I157" s="105" t="str">
        <f>VLOOKUP(H157,Presupuesto!$B$11:$C$565,2,0)</f>
        <v>OTROS RESPUESTOS Y ACCESORIOS MENORES</v>
      </c>
      <c r="J157" s="105" t="str">
        <f t="shared" si="10"/>
        <v>Posgrado</v>
      </c>
      <c r="K157" s="123" t="s">
        <v>394</v>
      </c>
      <c r="L157" s="123"/>
    </row>
    <row r="158" spans="3:12" x14ac:dyDescent="0.25">
      <c r="F158" s="92"/>
      <c r="G158" s="75"/>
      <c r="H158" s="75"/>
      <c r="I158" s="75"/>
    </row>
    <row r="159" spans="3:12" ht="15.75" thickBot="1" x14ac:dyDescent="0.3"/>
    <row r="160" spans="3:12" ht="15.75" thickBot="1" x14ac:dyDescent="0.3">
      <c r="C160" s="29" t="s">
        <v>43</v>
      </c>
      <c r="D160" s="107">
        <f>SUM(F167:F180)</f>
        <v>0</v>
      </c>
      <c r="F160" s="70"/>
      <c r="G160" s="78"/>
      <c r="H160" s="70"/>
      <c r="I160" s="70"/>
    </row>
    <row r="161" spans="3:12" x14ac:dyDescent="0.25">
      <c r="C161" s="70"/>
      <c r="D161" s="31"/>
      <c r="E161" s="92"/>
      <c r="F161" s="92"/>
      <c r="G161" s="92"/>
      <c r="H161" s="75"/>
      <c r="I161" s="75"/>
      <c r="J161" s="75"/>
      <c r="K161" s="111"/>
    </row>
    <row r="162" spans="3:12" x14ac:dyDescent="0.25">
      <c r="C162" s="70"/>
      <c r="D162" s="31"/>
      <c r="E162" s="92"/>
      <c r="F162" s="92"/>
      <c r="G162" s="92"/>
      <c r="H162" s="75"/>
      <c r="I162" s="75"/>
      <c r="J162" s="75"/>
      <c r="K162" s="111"/>
    </row>
    <row r="163" spans="3:12" ht="15.75" x14ac:dyDescent="0.25">
      <c r="C163" s="201" t="s">
        <v>392</v>
      </c>
      <c r="D163" s="350"/>
      <c r="E163" s="92"/>
      <c r="F163" s="92"/>
      <c r="G163" s="92"/>
      <c r="H163" s="75"/>
      <c r="I163" s="75"/>
      <c r="J163" s="75"/>
      <c r="K163" s="111"/>
    </row>
    <row r="164" spans="3:12" ht="18.75" x14ac:dyDescent="0.25">
      <c r="C164" s="207" t="e">
        <f>IFERROR(VLOOKUP(D163,'1. Desarrollo e Innov. Curricu.'!$E:$F,2,FALSE),IFERROR(VLOOKUP(D163,'2. Investigación Científica'!$E:$F,2,FALSE),IFERROR(VLOOKUP(D163,'3. Vinculación Univ. Sociedad'!$E:$F,2,FALSE),IFERROR(VLOOKUP(D163,'4. Docencia y Profesorado Univ.'!$E:$F,2,FALSE),IFERROR(VLOOKUP(D163,'5. Estudiantes y Graduados'!$E:$F,2,FALSE),IFERROR(VLOOKUP(D163,'11. Gestion Administrativa'!$E:$F,2,FALSE),IFERROR(VLOOKUP(D163,'13. Gestión Académica'!$E:$F,2,FALSE),IFERROR(VLOOKUP(D163,'8. Asegura. de la Calid. y M'!$E:$F,2,FALSE),IFERROR(VLOOKUP(D163,'6. Gestión del Conocimiento'!$E:$F,2,FALSE),IFERROR(VLOOKUP(D163,'15. Gobernabilidad y Proceso...'!$E:$F,2,FALSE),IFERROR(VLOOKUP(D163,'12. Gestión del Talento Humano'!$E:$F,2,FALSE),IFERROR(VLOOKUP(D163,'14. Internacional... de la E.S.'!$E:$F,2,FALSE),IFERROR(VLOOKUP(D163,'10. Posgrado'!$E:$F,2,FALSE),IFERROR(VLOOKUP(D163,'16. Desa. del Sistema Educ.Sup.'!$E:$F,2,FALSE),IFERROR(VLOOKUP(D163,'9. Cultura de Inno. Insti...'!$E:$F,2,FALSE),VLOOKUP(D163,'7. Lo Esencial de la Reforma U.'!$E:$F,2,0))))))))))))))))</f>
        <v>#N/A</v>
      </c>
      <c r="D164" s="31"/>
      <c r="E164" s="92"/>
      <c r="F164" s="92"/>
      <c r="G164" s="92"/>
      <c r="H164" s="75"/>
      <c r="I164" s="75"/>
      <c r="J164" s="75"/>
      <c r="K164" s="111"/>
    </row>
    <row r="165" spans="3:12" x14ac:dyDescent="0.25">
      <c r="F165" s="92"/>
      <c r="G165" s="75"/>
      <c r="H165" s="75"/>
      <c r="I165" s="75"/>
    </row>
    <row r="166" spans="3:12" ht="30.75" thickBot="1" x14ac:dyDescent="0.3">
      <c r="C166" s="148" t="s">
        <v>44</v>
      </c>
      <c r="D166" s="148" t="s">
        <v>55</v>
      </c>
      <c r="E166" s="148" t="s">
        <v>57</v>
      </c>
      <c r="F166" s="149" t="s">
        <v>27</v>
      </c>
      <c r="G166" s="149" t="s">
        <v>131</v>
      </c>
      <c r="H166" s="148" t="s">
        <v>46</v>
      </c>
      <c r="I166" s="148" t="s">
        <v>132</v>
      </c>
      <c r="J166" s="148" t="s">
        <v>410</v>
      </c>
      <c r="K166" s="148" t="s">
        <v>411</v>
      </c>
      <c r="L166" s="148" t="s">
        <v>464</v>
      </c>
    </row>
    <row r="167" spans="3:12" ht="15.75" thickBot="1" x14ac:dyDescent="0.3">
      <c r="C167" s="299" t="s">
        <v>1339</v>
      </c>
      <c r="D167" s="157"/>
      <c r="E167" s="95">
        <f>HLOOKUP($C167,$CB$2:$CE$3,2,0)</f>
        <v>15000</v>
      </c>
      <c r="F167" s="96">
        <f>D167*E167</f>
        <v>0</v>
      </c>
      <c r="G167" s="164"/>
      <c r="H167" s="97" t="s">
        <v>1014</v>
      </c>
      <c r="I167" s="97" t="str">
        <f>VLOOKUP(H167,Presupuesto!$B$11:$C$565,2,0)</f>
        <v>EQUIPO DE COMPUTACION</v>
      </c>
      <c r="J167" s="215" t="s">
        <v>1454</v>
      </c>
      <c r="K167" s="97" t="s">
        <v>394</v>
      </c>
      <c r="L167" s="97"/>
    </row>
    <row r="168" spans="3:12" x14ac:dyDescent="0.25">
      <c r="C168" s="299" t="s">
        <v>1337</v>
      </c>
      <c r="D168" s="150"/>
      <c r="E168" s="95">
        <f>HLOOKUP($C168,$CB$2:$CE$3,2,0)</f>
        <v>35000</v>
      </c>
      <c r="F168" s="96">
        <f>D168*E168</f>
        <v>0</v>
      </c>
      <c r="G168" s="164"/>
      <c r="H168" s="100" t="s">
        <v>1014</v>
      </c>
      <c r="I168" s="100" t="str">
        <f>VLOOKUP(H168,Presupuesto!$B$11:$C$565,2,0)</f>
        <v>EQUIPO DE COMPUTACION</v>
      </c>
      <c r="J168" s="97" t="str">
        <f>$J$167</f>
        <v>Posgrado</v>
      </c>
      <c r="K168" s="97" t="s">
        <v>412</v>
      </c>
      <c r="L168" s="97"/>
    </row>
    <row r="169" spans="3:12" x14ac:dyDescent="0.25">
      <c r="C169" s="98" t="s">
        <v>73</v>
      </c>
      <c r="D169" s="150"/>
      <c r="E169" s="99">
        <v>4000</v>
      </c>
      <c r="F169" s="96">
        <f t="shared" ref="F169:F180" si="11">D169*E169</f>
        <v>0</v>
      </c>
      <c r="G169" s="164"/>
      <c r="H169" s="100" t="s">
        <v>986</v>
      </c>
      <c r="I169" s="100" t="str">
        <f>VLOOKUP(H169,Presupuesto!$B$11:$C$565,2,0)</f>
        <v>EQUIPOS VARIOS DE OFICINA</v>
      </c>
      <c r="J169" s="97" t="str">
        <f t="shared" ref="J169:J180" si="12">$J$167</f>
        <v>Posgrado</v>
      </c>
      <c r="K169" s="97" t="s">
        <v>395</v>
      </c>
      <c r="L169" s="97"/>
    </row>
    <row r="170" spans="3:12" x14ac:dyDescent="0.25">
      <c r="C170" s="98" t="s">
        <v>74</v>
      </c>
      <c r="D170" s="150"/>
      <c r="E170" s="99">
        <v>8000</v>
      </c>
      <c r="F170" s="96">
        <f t="shared" si="11"/>
        <v>0</v>
      </c>
      <c r="G170" s="164"/>
      <c r="H170" s="100" t="s">
        <v>1014</v>
      </c>
      <c r="I170" s="100" t="str">
        <f>VLOOKUP(H170,Presupuesto!$B$11:$C$565,2,0)</f>
        <v>EQUIPO DE COMPUTACION</v>
      </c>
      <c r="J170" s="97" t="str">
        <f t="shared" si="12"/>
        <v>Posgrado</v>
      </c>
      <c r="K170" s="97" t="s">
        <v>395</v>
      </c>
      <c r="L170" s="97"/>
    </row>
    <row r="171" spans="3:12" x14ac:dyDescent="0.25">
      <c r="C171" s="98" t="s">
        <v>75</v>
      </c>
      <c r="D171" s="150"/>
      <c r="E171" s="99">
        <v>5000</v>
      </c>
      <c r="F171" s="96">
        <f t="shared" si="11"/>
        <v>0</v>
      </c>
      <c r="G171" s="164"/>
      <c r="H171" s="100" t="s">
        <v>1014</v>
      </c>
      <c r="I171" s="100" t="str">
        <f>VLOOKUP(H171,Presupuesto!$B$11:$C$565,2,0)</f>
        <v>EQUIPO DE COMPUTACION</v>
      </c>
      <c r="J171" s="97" t="str">
        <f t="shared" si="12"/>
        <v>Posgrado</v>
      </c>
      <c r="K171" s="97" t="s">
        <v>395</v>
      </c>
      <c r="L171" s="97"/>
    </row>
    <row r="172" spans="3:12" x14ac:dyDescent="0.25">
      <c r="C172" s="98" t="s">
        <v>35</v>
      </c>
      <c r="D172" s="150"/>
      <c r="E172" s="99">
        <v>13000</v>
      </c>
      <c r="F172" s="96">
        <f t="shared" si="11"/>
        <v>0</v>
      </c>
      <c r="G172" s="164"/>
      <c r="H172" s="100" t="s">
        <v>1000</v>
      </c>
      <c r="I172" s="100" t="str">
        <f>VLOOKUP(H172,Presupuesto!$B$11:$C$565,2,0)</f>
        <v>EQUIPO DE TRANSPORTE TRACCION Y ELEVACION</v>
      </c>
      <c r="J172" s="97" t="str">
        <f t="shared" si="12"/>
        <v>Posgrado</v>
      </c>
      <c r="K172" s="97" t="s">
        <v>395</v>
      </c>
      <c r="L172" s="97"/>
    </row>
    <row r="173" spans="3:12" x14ac:dyDescent="0.25">
      <c r="C173" s="98" t="s">
        <v>76</v>
      </c>
      <c r="D173" s="150"/>
      <c r="E173" s="99">
        <v>15000</v>
      </c>
      <c r="F173" s="96">
        <f t="shared" si="11"/>
        <v>0</v>
      </c>
      <c r="G173" s="164"/>
      <c r="H173" s="100" t="s">
        <v>1000</v>
      </c>
      <c r="I173" s="100" t="str">
        <f>VLOOKUP(H173,Presupuesto!$B$11:$C$565,2,0)</f>
        <v>EQUIPO DE TRANSPORTE TRACCION Y ELEVACION</v>
      </c>
      <c r="J173" s="97" t="str">
        <f t="shared" si="12"/>
        <v>Posgrado</v>
      </c>
      <c r="K173" s="97" t="s">
        <v>395</v>
      </c>
      <c r="L173" s="97"/>
    </row>
    <row r="174" spans="3:12" x14ac:dyDescent="0.25">
      <c r="C174" s="98" t="s">
        <v>77</v>
      </c>
      <c r="D174" s="150"/>
      <c r="E174" s="99">
        <v>10000</v>
      </c>
      <c r="F174" s="96">
        <f t="shared" si="11"/>
        <v>0</v>
      </c>
      <c r="G174" s="164"/>
      <c r="H174" s="100" t="s">
        <v>1000</v>
      </c>
      <c r="I174" s="100" t="str">
        <f>VLOOKUP(H174,Presupuesto!$B$11:$C$565,2,0)</f>
        <v>EQUIPO DE TRANSPORTE TRACCION Y ELEVACION</v>
      </c>
      <c r="J174" s="97" t="str">
        <f t="shared" si="12"/>
        <v>Posgrado</v>
      </c>
      <c r="K174" s="97" t="s">
        <v>403</v>
      </c>
      <c r="L174" s="97"/>
    </row>
    <row r="175" spans="3:12" x14ac:dyDescent="0.25">
      <c r="C175" s="98" t="s">
        <v>78</v>
      </c>
      <c r="D175" s="150"/>
      <c r="E175" s="99">
        <v>10000</v>
      </c>
      <c r="F175" s="96">
        <f t="shared" si="11"/>
        <v>0</v>
      </c>
      <c r="G175" s="164"/>
      <c r="H175" s="100" t="s">
        <v>1046</v>
      </c>
      <c r="I175" s="100" t="str">
        <f>VLOOKUP(H175,Presupuesto!$B$11:$C$565,2,0)</f>
        <v>APLICACIONES INFORMATICAS</v>
      </c>
      <c r="J175" s="97" t="str">
        <f t="shared" si="12"/>
        <v>Posgrado</v>
      </c>
      <c r="K175" s="97" t="s">
        <v>399</v>
      </c>
      <c r="L175" s="97"/>
    </row>
    <row r="176" spans="3:12" x14ac:dyDescent="0.25">
      <c r="C176" s="108" t="s">
        <v>79</v>
      </c>
      <c r="D176" s="150"/>
      <c r="E176" s="99">
        <v>2000</v>
      </c>
      <c r="F176" s="96">
        <f t="shared" si="11"/>
        <v>0</v>
      </c>
      <c r="G176" s="164"/>
      <c r="H176" s="109" t="s">
        <v>1014</v>
      </c>
      <c r="I176" s="109" t="str">
        <f>VLOOKUP(H176,Presupuesto!$B$11:$C$565,2,0)</f>
        <v>EQUIPO DE COMPUTACION</v>
      </c>
      <c r="J176" s="97" t="str">
        <f t="shared" si="12"/>
        <v>Posgrado</v>
      </c>
      <c r="K176" s="97" t="s">
        <v>395</v>
      </c>
      <c r="L176" s="97"/>
    </row>
    <row r="177" spans="3:12" x14ac:dyDescent="0.25">
      <c r="C177" s="108" t="s">
        <v>1481</v>
      </c>
      <c r="D177" s="150"/>
      <c r="E177" s="99">
        <v>1500</v>
      </c>
      <c r="F177" s="96">
        <f t="shared" si="11"/>
        <v>0</v>
      </c>
      <c r="G177" s="164"/>
      <c r="H177" s="109" t="s">
        <v>946</v>
      </c>
      <c r="I177" s="109" t="str">
        <f>VLOOKUP(H177,Presupuesto!$B$11:$C$565,2,0)</f>
        <v>UTILES Y MATERIALES ELECTRICOS</v>
      </c>
      <c r="J177" s="97" t="str">
        <f t="shared" si="12"/>
        <v>Posgrado</v>
      </c>
      <c r="K177" s="97" t="s">
        <v>395</v>
      </c>
      <c r="L177" s="97"/>
    </row>
    <row r="178" spans="3:12" x14ac:dyDescent="0.25">
      <c r="C178" s="108" t="s">
        <v>80</v>
      </c>
      <c r="D178" s="150"/>
      <c r="E178" s="99">
        <v>1500</v>
      </c>
      <c r="F178" s="96">
        <f t="shared" si="11"/>
        <v>0</v>
      </c>
      <c r="G178" s="164"/>
      <c r="H178" s="109" t="s">
        <v>1014</v>
      </c>
      <c r="I178" s="109" t="str">
        <f>VLOOKUP(H178,Presupuesto!$B$11:$C$565,2,0)</f>
        <v>EQUIPO DE COMPUTACION</v>
      </c>
      <c r="J178" s="97" t="str">
        <f t="shared" si="12"/>
        <v>Posgrado</v>
      </c>
      <c r="K178" s="97" t="s">
        <v>395</v>
      </c>
      <c r="L178" s="97"/>
    </row>
    <row r="179" spans="3:12" x14ac:dyDescent="0.25">
      <c r="C179" s="108" t="s">
        <v>81</v>
      </c>
      <c r="D179" s="150"/>
      <c r="E179" s="99">
        <v>500</v>
      </c>
      <c r="F179" s="96">
        <f t="shared" si="11"/>
        <v>0</v>
      </c>
      <c r="G179" s="164"/>
      <c r="H179" s="109" t="s">
        <v>955</v>
      </c>
      <c r="I179" s="109" t="str">
        <f>VLOOKUP(H179,Presupuesto!$B$11:$C$565,2,0)</f>
        <v>OTROS RESPUESTOS Y ACCESORIOS MENORES</v>
      </c>
      <c r="J179" s="97" t="str">
        <f t="shared" si="12"/>
        <v>Posgrado</v>
      </c>
      <c r="K179" s="97" t="s">
        <v>395</v>
      </c>
      <c r="L179" s="97"/>
    </row>
    <row r="180" spans="3:12" ht="15.75" thickBot="1" x14ac:dyDescent="0.3">
      <c r="C180" s="101" t="s">
        <v>82</v>
      </c>
      <c r="D180" s="158"/>
      <c r="E180" s="103">
        <v>20</v>
      </c>
      <c r="F180" s="104">
        <f t="shared" si="11"/>
        <v>0</v>
      </c>
      <c r="G180" s="161"/>
      <c r="H180" s="105" t="s">
        <v>955</v>
      </c>
      <c r="I180" s="105" t="str">
        <f>VLOOKUP(H180,Presupuesto!$B$11:$C$565,2,0)</f>
        <v>OTROS RESPUESTOS Y ACCESORIOS MENORES</v>
      </c>
      <c r="J180" s="105" t="str">
        <f t="shared" si="12"/>
        <v>Posgrado</v>
      </c>
      <c r="K180" s="123" t="s">
        <v>394</v>
      </c>
      <c r="L180" s="123"/>
    </row>
    <row r="182" spans="3:12" ht="15.75" thickBot="1" x14ac:dyDescent="0.3"/>
    <row r="183" spans="3:12" ht="15.75" thickBot="1" x14ac:dyDescent="0.3">
      <c r="C183" s="29" t="s">
        <v>43</v>
      </c>
      <c r="D183" s="107">
        <f>SUM(F190:F203)</f>
        <v>0</v>
      </c>
      <c r="F183" s="70"/>
      <c r="G183" s="78"/>
      <c r="H183" s="70"/>
      <c r="I183" s="70"/>
    </row>
    <row r="184" spans="3:12" x14ac:dyDescent="0.25">
      <c r="C184" s="70"/>
      <c r="D184" s="31"/>
      <c r="E184" s="92"/>
      <c r="F184" s="92"/>
      <c r="G184" s="92"/>
      <c r="H184" s="75"/>
      <c r="I184" s="75"/>
      <c r="J184" s="75"/>
      <c r="K184" s="111"/>
    </row>
    <row r="185" spans="3:12" x14ac:dyDescent="0.25">
      <c r="C185" s="70"/>
      <c r="D185" s="31"/>
      <c r="E185" s="92"/>
      <c r="F185" s="92"/>
      <c r="G185" s="92"/>
      <c r="H185" s="75"/>
      <c r="I185" s="75"/>
      <c r="J185" s="75"/>
      <c r="K185" s="111"/>
    </row>
    <row r="186" spans="3:12" ht="15.75" x14ac:dyDescent="0.25">
      <c r="C186" s="201" t="s">
        <v>392</v>
      </c>
      <c r="D186" s="350"/>
      <c r="E186" s="92"/>
      <c r="F186" s="92"/>
      <c r="G186" s="92"/>
      <c r="H186" s="75"/>
      <c r="I186" s="75"/>
      <c r="J186" s="75"/>
      <c r="K186" s="111"/>
    </row>
    <row r="187" spans="3:12" ht="18.75" x14ac:dyDescent="0.25">
      <c r="C187" s="207" t="e">
        <f>IFERROR(VLOOKUP(D186,'1. Desarrollo e Innov. Curricu.'!$E:$F,2,FALSE),IFERROR(VLOOKUP(D186,'2. Investigación Científica'!$E:$F,2,FALSE),IFERROR(VLOOKUP(D186,'3. Vinculación Univ. Sociedad'!$E:$F,2,FALSE),IFERROR(VLOOKUP(D186,'4. Docencia y Profesorado Univ.'!$E:$F,2,FALSE),IFERROR(VLOOKUP(D186,'5. Estudiantes y Graduados'!$E:$F,2,FALSE),IFERROR(VLOOKUP(D186,'11. Gestion Administrativa'!$E:$F,2,FALSE),IFERROR(VLOOKUP(D186,'13. Gestión Académica'!$E:$F,2,FALSE),IFERROR(VLOOKUP(D186,'8. Asegura. de la Calid. y M'!$E:$F,2,FALSE),IFERROR(VLOOKUP(D186,'6. Gestión del Conocimiento'!$E:$F,2,FALSE),IFERROR(VLOOKUP(D186,'15. Gobernabilidad y Proceso...'!$E:$F,2,FALSE),IFERROR(VLOOKUP(D186,'12. Gestión del Talento Humano'!$E:$F,2,FALSE),IFERROR(VLOOKUP(D186,'14. Internacional... de la E.S.'!$E:$F,2,FALSE),IFERROR(VLOOKUP(D186,'10. Posgrado'!$E:$F,2,FALSE),IFERROR(VLOOKUP(D186,'16. Desa. del Sistema Educ.Sup.'!$E:$F,2,FALSE),IFERROR(VLOOKUP(D186,'9. Cultura de Inno. Insti...'!$E:$F,2,FALSE),VLOOKUP(D186,'7. Lo Esencial de la Reforma U.'!$E:$F,2,0))))))))))))))))</f>
        <v>#N/A</v>
      </c>
      <c r="D187" s="31"/>
      <c r="E187" s="92"/>
      <c r="F187" s="92"/>
      <c r="G187" s="92"/>
      <c r="H187" s="75"/>
      <c r="I187" s="75"/>
      <c r="J187" s="75"/>
      <c r="K187" s="111"/>
    </row>
    <row r="188" spans="3:12" x14ac:dyDescent="0.25">
      <c r="F188" s="92"/>
      <c r="G188" s="75"/>
      <c r="H188" s="75"/>
      <c r="I188" s="75"/>
    </row>
    <row r="189" spans="3:12" ht="30.75" thickBot="1" x14ac:dyDescent="0.3">
      <c r="C189" s="148" t="s">
        <v>44</v>
      </c>
      <c r="D189" s="148" t="s">
        <v>55</v>
      </c>
      <c r="E189" s="148" t="s">
        <v>57</v>
      </c>
      <c r="F189" s="149" t="s">
        <v>27</v>
      </c>
      <c r="G189" s="149" t="s">
        <v>131</v>
      </c>
      <c r="H189" s="148" t="s">
        <v>46</v>
      </c>
      <c r="I189" s="148" t="s">
        <v>132</v>
      </c>
      <c r="J189" s="148" t="s">
        <v>410</v>
      </c>
      <c r="K189" s="148" t="s">
        <v>411</v>
      </c>
      <c r="L189" s="148" t="s">
        <v>464</v>
      </c>
    </row>
    <row r="190" spans="3:12" ht="15.75" thickBot="1" x14ac:dyDescent="0.3">
      <c r="C190" s="299" t="s">
        <v>1339</v>
      </c>
      <c r="D190" s="157"/>
      <c r="E190" s="95">
        <f>HLOOKUP($C190,$CB$2:$CE$3,2,0)</f>
        <v>15000</v>
      </c>
      <c r="F190" s="96">
        <f>D190*E190</f>
        <v>0</v>
      </c>
      <c r="G190" s="164"/>
      <c r="H190" s="97" t="s">
        <v>1014</v>
      </c>
      <c r="I190" s="97" t="str">
        <f>VLOOKUP(H190,Presupuesto!$B$11:$C$565,2,0)</f>
        <v>EQUIPO DE COMPUTACION</v>
      </c>
      <c r="J190" s="215" t="s">
        <v>1454</v>
      </c>
      <c r="K190" s="97" t="s">
        <v>394</v>
      </c>
      <c r="L190" s="97"/>
    </row>
    <row r="191" spans="3:12" x14ac:dyDescent="0.25">
      <c r="C191" s="299" t="s">
        <v>1337</v>
      </c>
      <c r="D191" s="150"/>
      <c r="E191" s="95">
        <f>HLOOKUP($C191,$CB$2:$CE$3,2,0)</f>
        <v>35000</v>
      </c>
      <c r="F191" s="96">
        <f>D191*E191</f>
        <v>0</v>
      </c>
      <c r="G191" s="164"/>
      <c r="H191" s="100" t="s">
        <v>1014</v>
      </c>
      <c r="I191" s="100" t="str">
        <f>VLOOKUP(H191,Presupuesto!$B$11:$C$565,2,0)</f>
        <v>EQUIPO DE COMPUTACION</v>
      </c>
      <c r="J191" s="97" t="str">
        <f>$J$190</f>
        <v>Posgrado</v>
      </c>
      <c r="K191" s="97" t="s">
        <v>412</v>
      </c>
      <c r="L191" s="97"/>
    </row>
    <row r="192" spans="3:12" x14ac:dyDescent="0.25">
      <c r="C192" s="98" t="s">
        <v>73</v>
      </c>
      <c r="D192" s="150"/>
      <c r="E192" s="99">
        <v>4000</v>
      </c>
      <c r="F192" s="96">
        <f t="shared" ref="F192:F203" si="13">D192*E192</f>
        <v>0</v>
      </c>
      <c r="G192" s="164"/>
      <c r="H192" s="100" t="s">
        <v>986</v>
      </c>
      <c r="I192" s="100" t="str">
        <f>VLOOKUP(H192,Presupuesto!$B$11:$C$565,2,0)</f>
        <v>EQUIPOS VARIOS DE OFICINA</v>
      </c>
      <c r="J192" s="97" t="str">
        <f t="shared" ref="J192:J203" si="14">$J$190</f>
        <v>Posgrado</v>
      </c>
      <c r="K192" s="97" t="s">
        <v>395</v>
      </c>
      <c r="L192" s="97"/>
    </row>
    <row r="193" spans="3:12" x14ac:dyDescent="0.25">
      <c r="C193" s="98" t="s">
        <v>74</v>
      </c>
      <c r="D193" s="150"/>
      <c r="E193" s="99">
        <v>8000</v>
      </c>
      <c r="F193" s="96">
        <f t="shared" si="13"/>
        <v>0</v>
      </c>
      <c r="G193" s="164"/>
      <c r="H193" s="100" t="s">
        <v>1014</v>
      </c>
      <c r="I193" s="100" t="str">
        <f>VLOOKUP(H193,Presupuesto!$B$11:$C$565,2,0)</f>
        <v>EQUIPO DE COMPUTACION</v>
      </c>
      <c r="J193" s="97" t="str">
        <f t="shared" si="14"/>
        <v>Posgrado</v>
      </c>
      <c r="K193" s="97" t="s">
        <v>395</v>
      </c>
      <c r="L193" s="97"/>
    </row>
    <row r="194" spans="3:12" x14ac:dyDescent="0.25">
      <c r="C194" s="98" t="s">
        <v>75</v>
      </c>
      <c r="D194" s="150"/>
      <c r="E194" s="99">
        <v>5000</v>
      </c>
      <c r="F194" s="96">
        <f t="shared" si="13"/>
        <v>0</v>
      </c>
      <c r="G194" s="164"/>
      <c r="H194" s="100" t="s">
        <v>1014</v>
      </c>
      <c r="I194" s="100" t="str">
        <f>VLOOKUP(H194,Presupuesto!$B$11:$C$565,2,0)</f>
        <v>EQUIPO DE COMPUTACION</v>
      </c>
      <c r="J194" s="97" t="str">
        <f t="shared" si="14"/>
        <v>Posgrado</v>
      </c>
      <c r="K194" s="97" t="s">
        <v>395</v>
      </c>
      <c r="L194" s="97"/>
    </row>
    <row r="195" spans="3:12" x14ac:dyDescent="0.25">
      <c r="C195" s="98" t="s">
        <v>35</v>
      </c>
      <c r="D195" s="150"/>
      <c r="E195" s="99">
        <v>13000</v>
      </c>
      <c r="F195" s="96">
        <f t="shared" si="13"/>
        <v>0</v>
      </c>
      <c r="G195" s="164"/>
      <c r="H195" s="100" t="s">
        <v>1000</v>
      </c>
      <c r="I195" s="100" t="str">
        <f>VLOOKUP(H195,Presupuesto!$B$11:$C$565,2,0)</f>
        <v>EQUIPO DE TRANSPORTE TRACCION Y ELEVACION</v>
      </c>
      <c r="J195" s="97" t="str">
        <f t="shared" si="14"/>
        <v>Posgrado</v>
      </c>
      <c r="K195" s="97" t="s">
        <v>395</v>
      </c>
      <c r="L195" s="97"/>
    </row>
    <row r="196" spans="3:12" x14ac:dyDescent="0.25">
      <c r="C196" s="98" t="s">
        <v>76</v>
      </c>
      <c r="D196" s="150"/>
      <c r="E196" s="99">
        <v>15000</v>
      </c>
      <c r="F196" s="96">
        <f t="shared" si="13"/>
        <v>0</v>
      </c>
      <c r="G196" s="164"/>
      <c r="H196" s="100" t="s">
        <v>1000</v>
      </c>
      <c r="I196" s="100" t="str">
        <f>VLOOKUP(H196,Presupuesto!$B$11:$C$565,2,0)</f>
        <v>EQUIPO DE TRANSPORTE TRACCION Y ELEVACION</v>
      </c>
      <c r="J196" s="97" t="str">
        <f t="shared" si="14"/>
        <v>Posgrado</v>
      </c>
      <c r="K196" s="97" t="s">
        <v>395</v>
      </c>
      <c r="L196" s="97"/>
    </row>
    <row r="197" spans="3:12" x14ac:dyDescent="0.25">
      <c r="C197" s="98" t="s">
        <v>77</v>
      </c>
      <c r="D197" s="150"/>
      <c r="E197" s="99">
        <v>10000</v>
      </c>
      <c r="F197" s="96">
        <f t="shared" si="13"/>
        <v>0</v>
      </c>
      <c r="G197" s="164"/>
      <c r="H197" s="100" t="s">
        <v>1000</v>
      </c>
      <c r="I197" s="100" t="str">
        <f>VLOOKUP(H197,Presupuesto!$B$11:$C$565,2,0)</f>
        <v>EQUIPO DE TRANSPORTE TRACCION Y ELEVACION</v>
      </c>
      <c r="J197" s="97" t="str">
        <f t="shared" si="14"/>
        <v>Posgrado</v>
      </c>
      <c r="K197" s="97" t="s">
        <v>403</v>
      </c>
      <c r="L197" s="97"/>
    </row>
    <row r="198" spans="3:12" x14ac:dyDescent="0.25">
      <c r="C198" s="98" t="s">
        <v>78</v>
      </c>
      <c r="D198" s="150"/>
      <c r="E198" s="99">
        <v>10000</v>
      </c>
      <c r="F198" s="96">
        <f t="shared" si="13"/>
        <v>0</v>
      </c>
      <c r="G198" s="164"/>
      <c r="H198" s="100" t="s">
        <v>1046</v>
      </c>
      <c r="I198" s="100" t="str">
        <f>VLOOKUP(H198,Presupuesto!$B$11:$C$565,2,0)</f>
        <v>APLICACIONES INFORMATICAS</v>
      </c>
      <c r="J198" s="97" t="str">
        <f t="shared" si="14"/>
        <v>Posgrado</v>
      </c>
      <c r="K198" s="97" t="s">
        <v>399</v>
      </c>
      <c r="L198" s="97"/>
    </row>
    <row r="199" spans="3:12" x14ac:dyDescent="0.25">
      <c r="C199" s="108" t="s">
        <v>79</v>
      </c>
      <c r="D199" s="150"/>
      <c r="E199" s="99">
        <v>2000</v>
      </c>
      <c r="F199" s="96">
        <f t="shared" si="13"/>
        <v>0</v>
      </c>
      <c r="G199" s="164"/>
      <c r="H199" s="109" t="s">
        <v>1014</v>
      </c>
      <c r="I199" s="109" t="str">
        <f>VLOOKUP(H199,Presupuesto!$B$11:$C$565,2,0)</f>
        <v>EQUIPO DE COMPUTACION</v>
      </c>
      <c r="J199" s="97" t="str">
        <f t="shared" si="14"/>
        <v>Posgrado</v>
      </c>
      <c r="K199" s="97" t="s">
        <v>395</v>
      </c>
      <c r="L199" s="97"/>
    </row>
    <row r="200" spans="3:12" x14ac:dyDescent="0.25">
      <c r="C200" s="108" t="s">
        <v>1481</v>
      </c>
      <c r="D200" s="150"/>
      <c r="E200" s="99">
        <v>1500</v>
      </c>
      <c r="F200" s="96">
        <f t="shared" si="13"/>
        <v>0</v>
      </c>
      <c r="G200" s="164"/>
      <c r="H200" s="109" t="s">
        <v>946</v>
      </c>
      <c r="I200" s="109" t="str">
        <f>VLOOKUP(H200,Presupuesto!$B$11:$C$565,2,0)</f>
        <v>UTILES Y MATERIALES ELECTRICOS</v>
      </c>
      <c r="J200" s="97" t="str">
        <f t="shared" si="14"/>
        <v>Posgrado</v>
      </c>
      <c r="K200" s="97" t="s">
        <v>395</v>
      </c>
      <c r="L200" s="97"/>
    </row>
    <row r="201" spans="3:12" x14ac:dyDescent="0.25">
      <c r="C201" s="108" t="s">
        <v>80</v>
      </c>
      <c r="D201" s="150"/>
      <c r="E201" s="99">
        <v>1500</v>
      </c>
      <c r="F201" s="96">
        <f t="shared" si="13"/>
        <v>0</v>
      </c>
      <c r="G201" s="164"/>
      <c r="H201" s="109" t="s">
        <v>1014</v>
      </c>
      <c r="I201" s="109" t="str">
        <f>VLOOKUP(H201,Presupuesto!$B$11:$C$565,2,0)</f>
        <v>EQUIPO DE COMPUTACION</v>
      </c>
      <c r="J201" s="97" t="str">
        <f t="shared" si="14"/>
        <v>Posgrado</v>
      </c>
      <c r="K201" s="97" t="s">
        <v>395</v>
      </c>
      <c r="L201" s="97"/>
    </row>
    <row r="202" spans="3:12" x14ac:dyDescent="0.25">
      <c r="C202" s="108" t="s">
        <v>81</v>
      </c>
      <c r="D202" s="150"/>
      <c r="E202" s="99">
        <v>500</v>
      </c>
      <c r="F202" s="96">
        <f t="shared" si="13"/>
        <v>0</v>
      </c>
      <c r="G202" s="164"/>
      <c r="H202" s="109" t="s">
        <v>955</v>
      </c>
      <c r="I202" s="109" t="str">
        <f>VLOOKUP(H202,Presupuesto!$B$11:$C$565,2,0)</f>
        <v>OTROS RESPUESTOS Y ACCESORIOS MENORES</v>
      </c>
      <c r="J202" s="97" t="str">
        <f t="shared" si="14"/>
        <v>Posgrado</v>
      </c>
      <c r="K202" s="97" t="s">
        <v>395</v>
      </c>
      <c r="L202" s="97"/>
    </row>
    <row r="203" spans="3:12" ht="15.75" thickBot="1" x14ac:dyDescent="0.3">
      <c r="C203" s="101" t="s">
        <v>82</v>
      </c>
      <c r="D203" s="158"/>
      <c r="E203" s="103">
        <v>20</v>
      </c>
      <c r="F203" s="104">
        <f t="shared" si="13"/>
        <v>0</v>
      </c>
      <c r="G203" s="161"/>
      <c r="H203" s="105" t="s">
        <v>955</v>
      </c>
      <c r="I203" s="105" t="str">
        <f>VLOOKUP(H203,Presupuesto!$B$11:$C$565,2,0)</f>
        <v>OTROS RESPUESTOS Y ACCESORIOS MENORES</v>
      </c>
      <c r="J203" s="105" t="str">
        <f t="shared" si="14"/>
        <v>Posgrado</v>
      </c>
      <c r="K203" s="123" t="s">
        <v>394</v>
      </c>
      <c r="L203" s="123"/>
    </row>
    <row r="204" spans="3:12" x14ac:dyDescent="0.25">
      <c r="F204" s="92"/>
      <c r="G204" s="75"/>
      <c r="H204" s="75"/>
      <c r="I204" s="75"/>
    </row>
    <row r="205" spans="3:12" ht="15.75" thickBot="1" x14ac:dyDescent="0.3"/>
    <row r="206" spans="3:12" ht="15.75" thickBot="1" x14ac:dyDescent="0.3">
      <c r="C206" s="29" t="s">
        <v>43</v>
      </c>
      <c r="D206" s="107">
        <f>SUM(F213:F226)</f>
        <v>0</v>
      </c>
      <c r="F206" s="70"/>
      <c r="G206" s="78"/>
      <c r="H206" s="70"/>
      <c r="I206" s="70"/>
    </row>
    <row r="207" spans="3:12" x14ac:dyDescent="0.25">
      <c r="C207" s="70"/>
      <c r="D207" s="31"/>
      <c r="E207" s="92"/>
      <c r="F207" s="92"/>
      <c r="G207" s="92"/>
      <c r="H207" s="75"/>
      <c r="I207" s="75"/>
      <c r="J207" s="75"/>
      <c r="K207" s="111"/>
    </row>
    <row r="208" spans="3:12" x14ac:dyDescent="0.25">
      <c r="C208" s="70"/>
      <c r="D208" s="31"/>
      <c r="E208" s="92"/>
      <c r="F208" s="92"/>
      <c r="G208" s="92"/>
      <c r="H208" s="75"/>
      <c r="I208" s="75"/>
      <c r="J208" s="75"/>
      <c r="K208" s="111"/>
    </row>
    <row r="209" spans="3:12" ht="15.75" x14ac:dyDescent="0.25">
      <c r="C209" s="201" t="s">
        <v>392</v>
      </c>
      <c r="D209" s="350"/>
      <c r="E209" s="92"/>
      <c r="F209" s="92"/>
      <c r="G209" s="92"/>
      <c r="H209" s="75"/>
      <c r="I209" s="75"/>
      <c r="J209" s="75"/>
      <c r="K209" s="111"/>
    </row>
    <row r="210" spans="3:12" ht="18.75" x14ac:dyDescent="0.25">
      <c r="C210" s="207" t="e">
        <f>IFERROR(VLOOKUP(D209,'1. Desarrollo e Innov. Curricu.'!$E:$F,2,FALSE),IFERROR(VLOOKUP(D209,'2. Investigación Científica'!$E:$F,2,FALSE),IFERROR(VLOOKUP(D209,'3. Vinculación Univ. Sociedad'!$E:$F,2,FALSE),IFERROR(VLOOKUP(D209,'4. Docencia y Profesorado Univ.'!$E:$F,2,FALSE),IFERROR(VLOOKUP(D209,'5. Estudiantes y Graduados'!$E:$F,2,FALSE),IFERROR(VLOOKUP(D209,'11. Gestion Administrativa'!$E:$F,2,FALSE),IFERROR(VLOOKUP(D209,'13. Gestión Académica'!$E:$F,2,FALSE),IFERROR(VLOOKUP(D209,'8. Asegura. de la Calid. y M'!$E:$F,2,FALSE),IFERROR(VLOOKUP(D209,'6. Gestión del Conocimiento'!$E:$F,2,FALSE),IFERROR(VLOOKUP(D209,'15. Gobernabilidad y Proceso...'!$E:$F,2,FALSE),IFERROR(VLOOKUP(D209,'12. Gestión del Talento Humano'!$E:$F,2,FALSE),IFERROR(VLOOKUP(D209,'14. Internacional... de la E.S.'!$E:$F,2,FALSE),IFERROR(VLOOKUP(D209,'10. Posgrado'!$E:$F,2,FALSE),IFERROR(VLOOKUP(D209,'16. Desa. del Sistema Educ.Sup.'!$E:$F,2,FALSE),IFERROR(VLOOKUP(D209,'9. Cultura de Inno. Insti...'!$E:$F,2,FALSE),VLOOKUP(D209,'7. Lo Esencial de la Reforma U.'!$E:$F,2,0))))))))))))))))</f>
        <v>#N/A</v>
      </c>
      <c r="D210" s="31"/>
      <c r="E210" s="92"/>
      <c r="F210" s="92"/>
      <c r="G210" s="92"/>
      <c r="H210" s="75"/>
      <c r="I210" s="75"/>
      <c r="J210" s="75"/>
      <c r="K210" s="111"/>
    </row>
    <row r="211" spans="3:12" x14ac:dyDescent="0.25">
      <c r="F211" s="92"/>
      <c r="G211" s="75"/>
      <c r="H211" s="75"/>
      <c r="I211" s="75"/>
    </row>
    <row r="212" spans="3:12" ht="30.75" thickBot="1" x14ac:dyDescent="0.3">
      <c r="C212" s="148" t="s">
        <v>44</v>
      </c>
      <c r="D212" s="148" t="s">
        <v>55</v>
      </c>
      <c r="E212" s="148" t="s">
        <v>57</v>
      </c>
      <c r="F212" s="149" t="s">
        <v>27</v>
      </c>
      <c r="G212" s="149" t="s">
        <v>131</v>
      </c>
      <c r="H212" s="148" t="s">
        <v>46</v>
      </c>
      <c r="I212" s="148" t="s">
        <v>132</v>
      </c>
      <c r="J212" s="148" t="s">
        <v>410</v>
      </c>
      <c r="K212" s="148" t="s">
        <v>411</v>
      </c>
      <c r="L212" s="148" t="s">
        <v>464</v>
      </c>
    </row>
    <row r="213" spans="3:12" ht="15.75" thickBot="1" x14ac:dyDescent="0.3">
      <c r="C213" s="299" t="s">
        <v>1339</v>
      </c>
      <c r="D213" s="157"/>
      <c r="E213" s="95">
        <f>HLOOKUP($C213,$CB$2:$CE$3,2,0)</f>
        <v>15000</v>
      </c>
      <c r="F213" s="96">
        <f>D213*E213</f>
        <v>0</v>
      </c>
      <c r="G213" s="164"/>
      <c r="H213" s="97" t="s">
        <v>1014</v>
      </c>
      <c r="I213" s="97" t="str">
        <f>VLOOKUP(H213,Presupuesto!$B$11:$C$565,2,0)</f>
        <v>EQUIPO DE COMPUTACION</v>
      </c>
      <c r="J213" s="215" t="s">
        <v>1454</v>
      </c>
      <c r="K213" s="97" t="s">
        <v>394</v>
      </c>
      <c r="L213" s="97"/>
    </row>
    <row r="214" spans="3:12" x14ac:dyDescent="0.25">
      <c r="C214" s="299" t="s">
        <v>1337</v>
      </c>
      <c r="D214" s="150"/>
      <c r="E214" s="95">
        <f>HLOOKUP($C214,$CB$2:$CE$3,2,0)</f>
        <v>35000</v>
      </c>
      <c r="F214" s="96">
        <f>D214*E214</f>
        <v>0</v>
      </c>
      <c r="G214" s="164"/>
      <c r="H214" s="100" t="s">
        <v>1014</v>
      </c>
      <c r="I214" s="100" t="str">
        <f>VLOOKUP(H214,Presupuesto!$B$11:$C$565,2,0)</f>
        <v>EQUIPO DE COMPUTACION</v>
      </c>
      <c r="J214" s="97" t="str">
        <f>$J$213</f>
        <v>Posgrado</v>
      </c>
      <c r="K214" s="97" t="s">
        <v>412</v>
      </c>
      <c r="L214" s="97"/>
    </row>
    <row r="215" spans="3:12" x14ac:dyDescent="0.25">
      <c r="C215" s="98" t="s">
        <v>73</v>
      </c>
      <c r="D215" s="150"/>
      <c r="E215" s="99">
        <v>4000</v>
      </c>
      <c r="F215" s="96">
        <f t="shared" ref="F215:F226" si="15">D215*E215</f>
        <v>0</v>
      </c>
      <c r="G215" s="164"/>
      <c r="H215" s="100" t="s">
        <v>986</v>
      </c>
      <c r="I215" s="100" t="str">
        <f>VLOOKUP(H215,Presupuesto!$B$11:$C$565,2,0)</f>
        <v>EQUIPOS VARIOS DE OFICINA</v>
      </c>
      <c r="J215" s="97" t="str">
        <f t="shared" ref="J215:J226" si="16">$J$213</f>
        <v>Posgrado</v>
      </c>
      <c r="K215" s="97" t="s">
        <v>395</v>
      </c>
      <c r="L215" s="97"/>
    </row>
    <row r="216" spans="3:12" x14ac:dyDescent="0.25">
      <c r="C216" s="98" t="s">
        <v>74</v>
      </c>
      <c r="D216" s="150"/>
      <c r="E216" s="99">
        <v>8000</v>
      </c>
      <c r="F216" s="96">
        <f t="shared" si="15"/>
        <v>0</v>
      </c>
      <c r="G216" s="164"/>
      <c r="H216" s="100" t="s">
        <v>1014</v>
      </c>
      <c r="I216" s="100" t="str">
        <f>VLOOKUP(H216,Presupuesto!$B$11:$C$565,2,0)</f>
        <v>EQUIPO DE COMPUTACION</v>
      </c>
      <c r="J216" s="97" t="str">
        <f t="shared" si="16"/>
        <v>Posgrado</v>
      </c>
      <c r="K216" s="97" t="s">
        <v>395</v>
      </c>
      <c r="L216" s="97"/>
    </row>
    <row r="217" spans="3:12" x14ac:dyDescent="0.25">
      <c r="C217" s="98" t="s">
        <v>75</v>
      </c>
      <c r="D217" s="150"/>
      <c r="E217" s="99">
        <v>5000</v>
      </c>
      <c r="F217" s="96">
        <f t="shared" si="15"/>
        <v>0</v>
      </c>
      <c r="G217" s="164"/>
      <c r="H217" s="100" t="s">
        <v>1014</v>
      </c>
      <c r="I217" s="100" t="str">
        <f>VLOOKUP(H217,Presupuesto!$B$11:$C$565,2,0)</f>
        <v>EQUIPO DE COMPUTACION</v>
      </c>
      <c r="J217" s="97" t="str">
        <f t="shared" si="16"/>
        <v>Posgrado</v>
      </c>
      <c r="K217" s="97" t="s">
        <v>395</v>
      </c>
      <c r="L217" s="97"/>
    </row>
    <row r="218" spans="3:12" x14ac:dyDescent="0.25">
      <c r="C218" s="98" t="s">
        <v>35</v>
      </c>
      <c r="D218" s="150"/>
      <c r="E218" s="99">
        <v>13000</v>
      </c>
      <c r="F218" s="96">
        <f t="shared" si="15"/>
        <v>0</v>
      </c>
      <c r="G218" s="164"/>
      <c r="H218" s="100" t="s">
        <v>1000</v>
      </c>
      <c r="I218" s="100" t="str">
        <f>VLOOKUP(H218,Presupuesto!$B$11:$C$565,2,0)</f>
        <v>EQUIPO DE TRANSPORTE TRACCION Y ELEVACION</v>
      </c>
      <c r="J218" s="97" t="str">
        <f t="shared" si="16"/>
        <v>Posgrado</v>
      </c>
      <c r="K218" s="97" t="s">
        <v>395</v>
      </c>
      <c r="L218" s="97"/>
    </row>
    <row r="219" spans="3:12" x14ac:dyDescent="0.25">
      <c r="C219" s="98" t="s">
        <v>76</v>
      </c>
      <c r="D219" s="150"/>
      <c r="E219" s="99">
        <v>15000</v>
      </c>
      <c r="F219" s="96">
        <f t="shared" si="15"/>
        <v>0</v>
      </c>
      <c r="G219" s="164"/>
      <c r="H219" s="100" t="s">
        <v>1000</v>
      </c>
      <c r="I219" s="100" t="str">
        <f>VLOOKUP(H219,Presupuesto!$B$11:$C$565,2,0)</f>
        <v>EQUIPO DE TRANSPORTE TRACCION Y ELEVACION</v>
      </c>
      <c r="J219" s="97" t="str">
        <f t="shared" si="16"/>
        <v>Posgrado</v>
      </c>
      <c r="K219" s="97" t="s">
        <v>395</v>
      </c>
      <c r="L219" s="97"/>
    </row>
    <row r="220" spans="3:12" x14ac:dyDescent="0.25">
      <c r="C220" s="98" t="s">
        <v>77</v>
      </c>
      <c r="D220" s="150"/>
      <c r="E220" s="99">
        <v>10000</v>
      </c>
      <c r="F220" s="96">
        <f t="shared" si="15"/>
        <v>0</v>
      </c>
      <c r="G220" s="164"/>
      <c r="H220" s="100" t="s">
        <v>1000</v>
      </c>
      <c r="I220" s="100" t="str">
        <f>VLOOKUP(H220,Presupuesto!$B$11:$C$565,2,0)</f>
        <v>EQUIPO DE TRANSPORTE TRACCION Y ELEVACION</v>
      </c>
      <c r="J220" s="97" t="str">
        <f t="shared" si="16"/>
        <v>Posgrado</v>
      </c>
      <c r="K220" s="97" t="s">
        <v>403</v>
      </c>
      <c r="L220" s="97"/>
    </row>
    <row r="221" spans="3:12" x14ac:dyDescent="0.25">
      <c r="C221" s="98" t="s">
        <v>78</v>
      </c>
      <c r="D221" s="150"/>
      <c r="E221" s="99">
        <v>10000</v>
      </c>
      <c r="F221" s="96">
        <f t="shared" si="15"/>
        <v>0</v>
      </c>
      <c r="G221" s="164"/>
      <c r="H221" s="100" t="s">
        <v>1046</v>
      </c>
      <c r="I221" s="100" t="str">
        <f>VLOOKUP(H221,Presupuesto!$B$11:$C$565,2,0)</f>
        <v>APLICACIONES INFORMATICAS</v>
      </c>
      <c r="J221" s="97" t="str">
        <f t="shared" si="16"/>
        <v>Posgrado</v>
      </c>
      <c r="K221" s="97" t="s">
        <v>399</v>
      </c>
      <c r="L221" s="97"/>
    </row>
    <row r="222" spans="3:12" x14ac:dyDescent="0.25">
      <c r="C222" s="108" t="s">
        <v>79</v>
      </c>
      <c r="D222" s="150"/>
      <c r="E222" s="99">
        <v>2000</v>
      </c>
      <c r="F222" s="96">
        <f t="shared" si="15"/>
        <v>0</v>
      </c>
      <c r="G222" s="164"/>
      <c r="H222" s="109" t="s">
        <v>1014</v>
      </c>
      <c r="I222" s="109" t="str">
        <f>VLOOKUP(H222,Presupuesto!$B$11:$C$565,2,0)</f>
        <v>EQUIPO DE COMPUTACION</v>
      </c>
      <c r="J222" s="97" t="str">
        <f t="shared" si="16"/>
        <v>Posgrado</v>
      </c>
      <c r="K222" s="97" t="s">
        <v>395</v>
      </c>
      <c r="L222" s="97"/>
    </row>
    <row r="223" spans="3:12" x14ac:dyDescent="0.25">
      <c r="C223" s="108" t="s">
        <v>1481</v>
      </c>
      <c r="D223" s="150"/>
      <c r="E223" s="99">
        <v>1500</v>
      </c>
      <c r="F223" s="96">
        <f t="shared" si="15"/>
        <v>0</v>
      </c>
      <c r="G223" s="164"/>
      <c r="H223" s="109" t="s">
        <v>946</v>
      </c>
      <c r="I223" s="109" t="str">
        <f>VLOOKUP(H223,Presupuesto!$B$11:$C$565,2,0)</f>
        <v>UTILES Y MATERIALES ELECTRICOS</v>
      </c>
      <c r="J223" s="97" t="str">
        <f t="shared" si="16"/>
        <v>Posgrado</v>
      </c>
      <c r="K223" s="97" t="s">
        <v>395</v>
      </c>
      <c r="L223" s="97"/>
    </row>
    <row r="224" spans="3:12" x14ac:dyDescent="0.25">
      <c r="C224" s="108" t="s">
        <v>80</v>
      </c>
      <c r="D224" s="150"/>
      <c r="E224" s="99">
        <v>1500</v>
      </c>
      <c r="F224" s="96">
        <f t="shared" si="15"/>
        <v>0</v>
      </c>
      <c r="G224" s="164"/>
      <c r="H224" s="109" t="s">
        <v>1014</v>
      </c>
      <c r="I224" s="109" t="str">
        <f>VLOOKUP(H224,Presupuesto!$B$11:$C$565,2,0)</f>
        <v>EQUIPO DE COMPUTACION</v>
      </c>
      <c r="J224" s="97" t="str">
        <f t="shared" si="16"/>
        <v>Posgrado</v>
      </c>
      <c r="K224" s="97" t="s">
        <v>395</v>
      </c>
      <c r="L224" s="97"/>
    </row>
    <row r="225" spans="3:12" x14ac:dyDescent="0.25">
      <c r="C225" s="108" t="s">
        <v>81</v>
      </c>
      <c r="D225" s="150"/>
      <c r="E225" s="99">
        <v>500</v>
      </c>
      <c r="F225" s="96">
        <f t="shared" si="15"/>
        <v>0</v>
      </c>
      <c r="G225" s="164"/>
      <c r="H225" s="109" t="s">
        <v>955</v>
      </c>
      <c r="I225" s="109" t="str">
        <f>VLOOKUP(H225,Presupuesto!$B$11:$C$565,2,0)</f>
        <v>OTROS RESPUESTOS Y ACCESORIOS MENORES</v>
      </c>
      <c r="J225" s="97" t="str">
        <f t="shared" si="16"/>
        <v>Posgrado</v>
      </c>
      <c r="K225" s="97" t="s">
        <v>395</v>
      </c>
      <c r="L225" s="97"/>
    </row>
    <row r="226" spans="3:12" ht="15.75" thickBot="1" x14ac:dyDescent="0.3">
      <c r="C226" s="101" t="s">
        <v>82</v>
      </c>
      <c r="D226" s="158"/>
      <c r="E226" s="103">
        <v>20</v>
      </c>
      <c r="F226" s="104">
        <f t="shared" si="15"/>
        <v>0</v>
      </c>
      <c r="G226" s="161"/>
      <c r="H226" s="105" t="s">
        <v>955</v>
      </c>
      <c r="I226" s="105" t="str">
        <f>VLOOKUP(H226,Presupuesto!$B$11:$C$565,2,0)</f>
        <v>OTROS RESPUESTOS Y ACCESORIOS MENORES</v>
      </c>
      <c r="J226" s="105" t="str">
        <f t="shared" si="16"/>
        <v>Posgrado</v>
      </c>
      <c r="K226" s="123" t="s">
        <v>394</v>
      </c>
      <c r="L226" s="123"/>
    </row>
    <row r="228" spans="3:12" ht="15.75" thickBot="1" x14ac:dyDescent="0.3"/>
    <row r="229" spans="3:12" ht="15.75" thickBot="1" x14ac:dyDescent="0.3">
      <c r="C229" s="29" t="s">
        <v>43</v>
      </c>
      <c r="D229" s="107">
        <f>SUM(F236:F249)</f>
        <v>0</v>
      </c>
      <c r="F229" s="70"/>
      <c r="G229" s="78"/>
      <c r="H229" s="70"/>
      <c r="I229" s="70"/>
    </row>
    <row r="230" spans="3:12" x14ac:dyDescent="0.25">
      <c r="C230" s="70"/>
      <c r="D230" s="31"/>
      <c r="E230" s="92"/>
      <c r="F230" s="92"/>
      <c r="G230" s="92"/>
      <c r="H230" s="75"/>
      <c r="I230" s="75"/>
      <c r="J230" s="75"/>
      <c r="K230" s="111"/>
    </row>
    <row r="231" spans="3:12" x14ac:dyDescent="0.25">
      <c r="C231" s="70"/>
      <c r="D231" s="31"/>
      <c r="E231" s="92"/>
      <c r="F231" s="92"/>
      <c r="G231" s="92"/>
      <c r="H231" s="75"/>
      <c r="I231" s="75"/>
      <c r="J231" s="75"/>
      <c r="K231" s="111"/>
    </row>
    <row r="232" spans="3:12" ht="15.75" x14ac:dyDescent="0.25">
      <c r="C232" s="201" t="s">
        <v>392</v>
      </c>
      <c r="D232" s="350"/>
      <c r="E232" s="92"/>
      <c r="F232" s="92"/>
      <c r="G232" s="92"/>
      <c r="H232" s="75"/>
      <c r="I232" s="75"/>
      <c r="J232" s="75"/>
      <c r="K232" s="111"/>
    </row>
    <row r="233" spans="3:12" ht="18.75" x14ac:dyDescent="0.25">
      <c r="C233" s="207" t="e">
        <f>IFERROR(VLOOKUP(D232,'1. Desarrollo e Innov. Curricu.'!$E:$F,2,FALSE),IFERROR(VLOOKUP(D232,'2. Investigación Científica'!$E:$F,2,FALSE),IFERROR(VLOOKUP(D232,'3. Vinculación Univ. Sociedad'!$E:$F,2,FALSE),IFERROR(VLOOKUP(D232,'4. Docencia y Profesorado Univ.'!$E:$F,2,FALSE),IFERROR(VLOOKUP(D232,'5. Estudiantes y Graduados'!$E:$F,2,FALSE),IFERROR(VLOOKUP(D232,'11. Gestion Administrativa'!$E:$F,2,FALSE),IFERROR(VLOOKUP(D232,'13. Gestión Académica'!$E:$F,2,FALSE),IFERROR(VLOOKUP(D232,'8. Asegura. de la Calid. y M'!$E:$F,2,FALSE),IFERROR(VLOOKUP(D232,'6. Gestión del Conocimiento'!$E:$F,2,FALSE),IFERROR(VLOOKUP(D232,'15. Gobernabilidad y Proceso...'!$E:$F,2,FALSE),IFERROR(VLOOKUP(D232,'12. Gestión del Talento Humano'!$E:$F,2,FALSE),IFERROR(VLOOKUP(D232,'14. Internacional... de la E.S.'!$E:$F,2,FALSE),IFERROR(VLOOKUP(D232,'10. Posgrado'!$E:$F,2,FALSE),IFERROR(VLOOKUP(D232,'16. Desa. del Sistema Educ.Sup.'!$E:$F,2,FALSE),IFERROR(VLOOKUP(D232,'9. Cultura de Inno. Insti...'!$E:$F,2,FALSE),VLOOKUP(D232,'7. Lo Esencial de la Reforma U.'!$E:$F,2,0))))))))))))))))</f>
        <v>#N/A</v>
      </c>
      <c r="D233" s="31"/>
      <c r="E233" s="92"/>
      <c r="F233" s="92"/>
      <c r="G233" s="92"/>
      <c r="H233" s="75"/>
      <c r="I233" s="75"/>
      <c r="J233" s="75"/>
      <c r="K233" s="111"/>
    </row>
    <row r="234" spans="3:12" x14ac:dyDescent="0.25">
      <c r="F234" s="92"/>
      <c r="G234" s="75"/>
      <c r="H234" s="75"/>
      <c r="I234" s="75"/>
    </row>
    <row r="235" spans="3:12" ht="30.75" thickBot="1" x14ac:dyDescent="0.3">
      <c r="C235" s="148" t="s">
        <v>44</v>
      </c>
      <c r="D235" s="148" t="s">
        <v>55</v>
      </c>
      <c r="E235" s="148" t="s">
        <v>57</v>
      </c>
      <c r="F235" s="149" t="s">
        <v>27</v>
      </c>
      <c r="G235" s="149" t="s">
        <v>131</v>
      </c>
      <c r="H235" s="148" t="s">
        <v>46</v>
      </c>
      <c r="I235" s="148" t="s">
        <v>132</v>
      </c>
      <c r="J235" s="148" t="s">
        <v>410</v>
      </c>
      <c r="K235" s="148" t="s">
        <v>411</v>
      </c>
      <c r="L235" s="148" t="s">
        <v>464</v>
      </c>
    </row>
    <row r="236" spans="3:12" ht="15.75" thickBot="1" x14ac:dyDescent="0.3">
      <c r="C236" s="299" t="s">
        <v>1339</v>
      </c>
      <c r="D236" s="157"/>
      <c r="E236" s="95">
        <f>HLOOKUP($C236,$CB$2:$CE$3,2,0)</f>
        <v>15000</v>
      </c>
      <c r="F236" s="96">
        <f>D236*E236</f>
        <v>0</v>
      </c>
      <c r="G236" s="164"/>
      <c r="H236" s="97" t="s">
        <v>1014</v>
      </c>
      <c r="I236" s="97" t="str">
        <f>VLOOKUP(H236,Presupuesto!$B$11:$C$565,2,0)</f>
        <v>EQUIPO DE COMPUTACION</v>
      </c>
      <c r="J236" s="215" t="s">
        <v>1454</v>
      </c>
      <c r="K236" s="97" t="s">
        <v>394</v>
      </c>
      <c r="L236" s="97"/>
    </row>
    <row r="237" spans="3:12" x14ac:dyDescent="0.25">
      <c r="C237" s="299" t="s">
        <v>1337</v>
      </c>
      <c r="D237" s="150"/>
      <c r="E237" s="95">
        <f>HLOOKUP($C237,$CB$2:$CE$3,2,0)</f>
        <v>35000</v>
      </c>
      <c r="F237" s="96">
        <f>D237*E237</f>
        <v>0</v>
      </c>
      <c r="G237" s="164"/>
      <c r="H237" s="100" t="s">
        <v>1014</v>
      </c>
      <c r="I237" s="100" t="str">
        <f>VLOOKUP(H237,Presupuesto!$B$11:$C$565,2,0)</f>
        <v>EQUIPO DE COMPUTACION</v>
      </c>
      <c r="J237" s="97" t="str">
        <f>$J$236</f>
        <v>Posgrado</v>
      </c>
      <c r="K237" s="97" t="s">
        <v>412</v>
      </c>
      <c r="L237" s="97"/>
    </row>
    <row r="238" spans="3:12" x14ac:dyDescent="0.25">
      <c r="C238" s="98" t="s">
        <v>73</v>
      </c>
      <c r="D238" s="150"/>
      <c r="E238" s="99">
        <v>4000</v>
      </c>
      <c r="F238" s="96">
        <f t="shared" ref="F238:F249" si="17">D238*E238</f>
        <v>0</v>
      </c>
      <c r="G238" s="164"/>
      <c r="H238" s="100" t="s">
        <v>986</v>
      </c>
      <c r="I238" s="100" t="str">
        <f>VLOOKUP(H238,Presupuesto!$B$11:$C$565,2,0)</f>
        <v>EQUIPOS VARIOS DE OFICINA</v>
      </c>
      <c r="J238" s="97" t="str">
        <f t="shared" ref="J238:J249" si="18">$J$236</f>
        <v>Posgrado</v>
      </c>
      <c r="K238" s="97" t="s">
        <v>395</v>
      </c>
      <c r="L238" s="97"/>
    </row>
    <row r="239" spans="3:12" x14ac:dyDescent="0.25">
      <c r="C239" s="98" t="s">
        <v>74</v>
      </c>
      <c r="D239" s="150"/>
      <c r="E239" s="99">
        <v>8000</v>
      </c>
      <c r="F239" s="96">
        <f t="shared" si="17"/>
        <v>0</v>
      </c>
      <c r="G239" s="164"/>
      <c r="H239" s="100" t="s">
        <v>1014</v>
      </c>
      <c r="I239" s="100" t="str">
        <f>VLOOKUP(H239,Presupuesto!$B$11:$C$565,2,0)</f>
        <v>EQUIPO DE COMPUTACION</v>
      </c>
      <c r="J239" s="97" t="str">
        <f t="shared" si="18"/>
        <v>Posgrado</v>
      </c>
      <c r="K239" s="97" t="s">
        <v>395</v>
      </c>
      <c r="L239" s="97"/>
    </row>
    <row r="240" spans="3:12" x14ac:dyDescent="0.25">
      <c r="C240" s="98" t="s">
        <v>75</v>
      </c>
      <c r="D240" s="150"/>
      <c r="E240" s="99">
        <v>5000</v>
      </c>
      <c r="F240" s="96">
        <f t="shared" si="17"/>
        <v>0</v>
      </c>
      <c r="G240" s="164"/>
      <c r="H240" s="100" t="s">
        <v>1014</v>
      </c>
      <c r="I240" s="100" t="str">
        <f>VLOOKUP(H240,Presupuesto!$B$11:$C$565,2,0)</f>
        <v>EQUIPO DE COMPUTACION</v>
      </c>
      <c r="J240" s="97" t="str">
        <f t="shared" si="18"/>
        <v>Posgrado</v>
      </c>
      <c r="K240" s="97" t="s">
        <v>395</v>
      </c>
      <c r="L240" s="97"/>
    </row>
    <row r="241" spans="3:12" x14ac:dyDescent="0.25">
      <c r="C241" s="98" t="s">
        <v>35</v>
      </c>
      <c r="D241" s="150"/>
      <c r="E241" s="99">
        <v>13000</v>
      </c>
      <c r="F241" s="96">
        <f t="shared" si="17"/>
        <v>0</v>
      </c>
      <c r="G241" s="164"/>
      <c r="H241" s="100" t="s">
        <v>1000</v>
      </c>
      <c r="I241" s="100" t="str">
        <f>VLOOKUP(H241,Presupuesto!$B$11:$C$565,2,0)</f>
        <v>EQUIPO DE TRANSPORTE TRACCION Y ELEVACION</v>
      </c>
      <c r="J241" s="97" t="str">
        <f t="shared" si="18"/>
        <v>Posgrado</v>
      </c>
      <c r="K241" s="97" t="s">
        <v>395</v>
      </c>
      <c r="L241" s="97"/>
    </row>
    <row r="242" spans="3:12" x14ac:dyDescent="0.25">
      <c r="C242" s="98" t="s">
        <v>76</v>
      </c>
      <c r="D242" s="150"/>
      <c r="E242" s="99">
        <v>15000</v>
      </c>
      <c r="F242" s="96">
        <f t="shared" si="17"/>
        <v>0</v>
      </c>
      <c r="G242" s="164"/>
      <c r="H242" s="100" t="s">
        <v>1000</v>
      </c>
      <c r="I242" s="100" t="str">
        <f>VLOOKUP(H242,Presupuesto!$B$11:$C$565,2,0)</f>
        <v>EQUIPO DE TRANSPORTE TRACCION Y ELEVACION</v>
      </c>
      <c r="J242" s="97" t="str">
        <f t="shared" si="18"/>
        <v>Posgrado</v>
      </c>
      <c r="K242" s="97" t="s">
        <v>395</v>
      </c>
      <c r="L242" s="97"/>
    </row>
    <row r="243" spans="3:12" x14ac:dyDescent="0.25">
      <c r="C243" s="98" t="s">
        <v>77</v>
      </c>
      <c r="D243" s="150"/>
      <c r="E243" s="99">
        <v>10000</v>
      </c>
      <c r="F243" s="96">
        <f t="shared" si="17"/>
        <v>0</v>
      </c>
      <c r="G243" s="164"/>
      <c r="H243" s="100" t="s">
        <v>1000</v>
      </c>
      <c r="I243" s="100" t="str">
        <f>VLOOKUP(H243,Presupuesto!$B$11:$C$565,2,0)</f>
        <v>EQUIPO DE TRANSPORTE TRACCION Y ELEVACION</v>
      </c>
      <c r="J243" s="97" t="str">
        <f t="shared" si="18"/>
        <v>Posgrado</v>
      </c>
      <c r="K243" s="97" t="s">
        <v>403</v>
      </c>
      <c r="L243" s="97"/>
    </row>
    <row r="244" spans="3:12" x14ac:dyDescent="0.25">
      <c r="C244" s="98" t="s">
        <v>78</v>
      </c>
      <c r="D244" s="150"/>
      <c r="E244" s="99">
        <v>10000</v>
      </c>
      <c r="F244" s="96">
        <f t="shared" si="17"/>
        <v>0</v>
      </c>
      <c r="G244" s="164"/>
      <c r="H244" s="100" t="s">
        <v>1046</v>
      </c>
      <c r="I244" s="100" t="str">
        <f>VLOOKUP(H244,Presupuesto!$B$11:$C$565,2,0)</f>
        <v>APLICACIONES INFORMATICAS</v>
      </c>
      <c r="J244" s="97" t="str">
        <f t="shared" si="18"/>
        <v>Posgrado</v>
      </c>
      <c r="K244" s="97" t="s">
        <v>399</v>
      </c>
      <c r="L244" s="97"/>
    </row>
    <row r="245" spans="3:12" x14ac:dyDescent="0.25">
      <c r="C245" s="108" t="s">
        <v>79</v>
      </c>
      <c r="D245" s="150"/>
      <c r="E245" s="99">
        <v>2000</v>
      </c>
      <c r="F245" s="96">
        <f t="shared" si="17"/>
        <v>0</v>
      </c>
      <c r="G245" s="164"/>
      <c r="H245" s="109" t="s">
        <v>1014</v>
      </c>
      <c r="I245" s="109" t="str">
        <f>VLOOKUP(H245,Presupuesto!$B$11:$C$565,2,0)</f>
        <v>EQUIPO DE COMPUTACION</v>
      </c>
      <c r="J245" s="97" t="str">
        <f t="shared" si="18"/>
        <v>Posgrado</v>
      </c>
      <c r="K245" s="97" t="s">
        <v>395</v>
      </c>
      <c r="L245" s="97"/>
    </row>
    <row r="246" spans="3:12" x14ac:dyDescent="0.25">
      <c r="C246" s="108" t="s">
        <v>1481</v>
      </c>
      <c r="D246" s="150"/>
      <c r="E246" s="99">
        <v>1500</v>
      </c>
      <c r="F246" s="96">
        <f t="shared" si="17"/>
        <v>0</v>
      </c>
      <c r="G246" s="164"/>
      <c r="H246" s="109" t="s">
        <v>946</v>
      </c>
      <c r="I246" s="109" t="str">
        <f>VLOOKUP(H246,Presupuesto!$B$11:$C$565,2,0)</f>
        <v>UTILES Y MATERIALES ELECTRICOS</v>
      </c>
      <c r="J246" s="97" t="str">
        <f t="shared" si="18"/>
        <v>Posgrado</v>
      </c>
      <c r="K246" s="97" t="s">
        <v>395</v>
      </c>
      <c r="L246" s="97"/>
    </row>
    <row r="247" spans="3:12" x14ac:dyDescent="0.25">
      <c r="C247" s="108" t="s">
        <v>80</v>
      </c>
      <c r="D247" s="150"/>
      <c r="E247" s="99">
        <v>1500</v>
      </c>
      <c r="F247" s="96">
        <f t="shared" si="17"/>
        <v>0</v>
      </c>
      <c r="G247" s="164"/>
      <c r="H247" s="109" t="s">
        <v>1014</v>
      </c>
      <c r="I247" s="109" t="str">
        <f>VLOOKUP(H247,Presupuesto!$B$11:$C$565,2,0)</f>
        <v>EQUIPO DE COMPUTACION</v>
      </c>
      <c r="J247" s="97" t="str">
        <f t="shared" si="18"/>
        <v>Posgrado</v>
      </c>
      <c r="K247" s="97" t="s">
        <v>395</v>
      </c>
      <c r="L247" s="97"/>
    </row>
    <row r="248" spans="3:12" x14ac:dyDescent="0.25">
      <c r="C248" s="108" t="s">
        <v>81</v>
      </c>
      <c r="D248" s="150"/>
      <c r="E248" s="99">
        <v>500</v>
      </c>
      <c r="F248" s="96">
        <f t="shared" si="17"/>
        <v>0</v>
      </c>
      <c r="G248" s="164"/>
      <c r="H248" s="109" t="s">
        <v>955</v>
      </c>
      <c r="I248" s="109" t="str">
        <f>VLOOKUP(H248,Presupuesto!$B$11:$C$565,2,0)</f>
        <v>OTROS RESPUESTOS Y ACCESORIOS MENORES</v>
      </c>
      <c r="J248" s="97" t="str">
        <f t="shared" si="18"/>
        <v>Posgrado</v>
      </c>
      <c r="K248" s="97" t="s">
        <v>395</v>
      </c>
      <c r="L248" s="97"/>
    </row>
    <row r="249" spans="3:12" ht="15.75" thickBot="1" x14ac:dyDescent="0.3">
      <c r="C249" s="101" t="s">
        <v>82</v>
      </c>
      <c r="D249" s="158"/>
      <c r="E249" s="103">
        <v>20</v>
      </c>
      <c r="F249" s="104">
        <f t="shared" si="17"/>
        <v>0</v>
      </c>
      <c r="G249" s="161"/>
      <c r="H249" s="105" t="s">
        <v>955</v>
      </c>
      <c r="I249" s="105" t="str">
        <f>VLOOKUP(H249,Presupuesto!$B$11:$C$565,2,0)</f>
        <v>OTROS RESPUESTOS Y ACCESORIOS MENORES</v>
      </c>
      <c r="J249" s="105" t="str">
        <f t="shared" si="18"/>
        <v>Posgrado</v>
      </c>
      <c r="K249" s="123" t="s">
        <v>394</v>
      </c>
      <c r="L249" s="123"/>
    </row>
    <row r="250" spans="3:12" x14ac:dyDescent="0.25">
      <c r="F250" s="92"/>
      <c r="G250" s="75"/>
      <c r="H250" s="75"/>
      <c r="I250" s="75"/>
    </row>
    <row r="251" spans="3:12" ht="15.75" thickBot="1" x14ac:dyDescent="0.3"/>
    <row r="252" spans="3:12" ht="15.75" thickBot="1" x14ac:dyDescent="0.3">
      <c r="C252" s="29" t="s">
        <v>43</v>
      </c>
      <c r="D252" s="107">
        <f>SUM(F259:F272)</f>
        <v>0</v>
      </c>
      <c r="F252" s="70"/>
      <c r="G252" s="78"/>
      <c r="H252" s="70"/>
      <c r="I252" s="70"/>
    </row>
    <row r="253" spans="3:12" x14ac:dyDescent="0.25">
      <c r="C253" s="70"/>
      <c r="D253" s="31"/>
      <c r="E253" s="92"/>
      <c r="F253" s="92"/>
      <c r="G253" s="92"/>
      <c r="H253" s="75"/>
      <c r="I253" s="75"/>
      <c r="J253" s="75"/>
      <c r="K253" s="111"/>
    </row>
    <row r="254" spans="3:12" x14ac:dyDescent="0.25">
      <c r="C254" s="70"/>
      <c r="D254" s="31"/>
      <c r="E254" s="92"/>
      <c r="F254" s="92"/>
      <c r="G254" s="92"/>
      <c r="H254" s="75"/>
      <c r="I254" s="75"/>
      <c r="J254" s="75"/>
      <c r="K254" s="111"/>
    </row>
    <row r="255" spans="3:12" ht="15.75" x14ac:dyDescent="0.25">
      <c r="C255" s="201" t="s">
        <v>392</v>
      </c>
      <c r="D255" s="350"/>
      <c r="E255" s="92"/>
      <c r="F255" s="92"/>
      <c r="G255" s="92"/>
      <c r="H255" s="75"/>
      <c r="I255" s="75"/>
      <c r="J255" s="75"/>
      <c r="K255" s="111"/>
    </row>
    <row r="256" spans="3:12" ht="18.75" x14ac:dyDescent="0.25">
      <c r="C256" s="207" t="e">
        <f>IFERROR(VLOOKUP(D255,'1. Desarrollo e Innov. Curricu.'!$E:$F,2,FALSE),IFERROR(VLOOKUP(D255,'2. Investigación Científica'!$E:$F,2,FALSE),IFERROR(VLOOKUP(D255,'3. Vinculación Univ. Sociedad'!$E:$F,2,FALSE),IFERROR(VLOOKUP(D255,'4. Docencia y Profesorado Univ.'!$E:$F,2,FALSE),IFERROR(VLOOKUP(D255,'5. Estudiantes y Graduados'!$E:$F,2,FALSE),IFERROR(VLOOKUP(D255,'11. Gestion Administrativa'!$E:$F,2,FALSE),IFERROR(VLOOKUP(D255,'13. Gestión Académica'!$E:$F,2,FALSE),IFERROR(VLOOKUP(D255,'8. Asegura. de la Calid. y M'!$E:$F,2,FALSE),IFERROR(VLOOKUP(D255,'6. Gestión del Conocimiento'!$E:$F,2,FALSE),IFERROR(VLOOKUP(D255,'15. Gobernabilidad y Proceso...'!$E:$F,2,FALSE),IFERROR(VLOOKUP(D255,'12. Gestión del Talento Humano'!$E:$F,2,FALSE),IFERROR(VLOOKUP(D255,'14. Internacional... de la E.S.'!$E:$F,2,FALSE),IFERROR(VLOOKUP(D255,'10. Posgrado'!$E:$F,2,FALSE),IFERROR(VLOOKUP(D255,'16. Desa. del Sistema Educ.Sup.'!$E:$F,2,FALSE),IFERROR(VLOOKUP(D255,'9. Cultura de Inno. Insti...'!$E:$F,2,FALSE),VLOOKUP(D255,'7. Lo Esencial de la Reforma U.'!$E:$F,2,0))))))))))))))))</f>
        <v>#N/A</v>
      </c>
      <c r="D256" s="31"/>
      <c r="E256" s="92"/>
      <c r="F256" s="92"/>
      <c r="G256" s="92"/>
      <c r="H256" s="75"/>
      <c r="I256" s="75"/>
      <c r="J256" s="75"/>
      <c r="K256" s="111"/>
    </row>
    <row r="257" spans="3:12" x14ac:dyDescent="0.25">
      <c r="F257" s="92"/>
      <c r="G257" s="75"/>
      <c r="H257" s="75"/>
      <c r="I257" s="75"/>
    </row>
    <row r="258" spans="3:12" ht="30.75" thickBot="1" x14ac:dyDescent="0.3">
      <c r="C258" s="148" t="s">
        <v>44</v>
      </c>
      <c r="D258" s="148" t="s">
        <v>55</v>
      </c>
      <c r="E258" s="148" t="s">
        <v>57</v>
      </c>
      <c r="F258" s="149" t="s">
        <v>27</v>
      </c>
      <c r="G258" s="149" t="s">
        <v>131</v>
      </c>
      <c r="H258" s="148" t="s">
        <v>46</v>
      </c>
      <c r="I258" s="148" t="s">
        <v>132</v>
      </c>
      <c r="J258" s="148" t="s">
        <v>410</v>
      </c>
      <c r="K258" s="148" t="s">
        <v>411</v>
      </c>
      <c r="L258" s="148" t="s">
        <v>464</v>
      </c>
    </row>
    <row r="259" spans="3:12" ht="15.75" thickBot="1" x14ac:dyDescent="0.3">
      <c r="C259" s="299" t="s">
        <v>1339</v>
      </c>
      <c r="D259" s="157"/>
      <c r="E259" s="95">
        <f>HLOOKUP($C259,$CB$2:$CE$3,2,0)</f>
        <v>15000</v>
      </c>
      <c r="F259" s="96">
        <f>D259*E259</f>
        <v>0</v>
      </c>
      <c r="G259" s="164"/>
      <c r="H259" s="97" t="s">
        <v>1014</v>
      </c>
      <c r="I259" s="97" t="str">
        <f>VLOOKUP(H259,Presupuesto!$B$11:$C$565,2,0)</f>
        <v>EQUIPO DE COMPUTACION</v>
      </c>
      <c r="J259" s="215" t="s">
        <v>1478</v>
      </c>
      <c r="K259" s="97" t="s">
        <v>394</v>
      </c>
      <c r="L259" s="97"/>
    </row>
    <row r="260" spans="3:12" x14ac:dyDescent="0.25">
      <c r="C260" s="299" t="s">
        <v>1337</v>
      </c>
      <c r="D260" s="150"/>
      <c r="E260" s="95">
        <f>HLOOKUP($C260,$CB$2:$CE$3,2,0)</f>
        <v>35000</v>
      </c>
      <c r="F260" s="96">
        <f>D260*E260</f>
        <v>0</v>
      </c>
      <c r="G260" s="164"/>
      <c r="H260" s="100" t="s">
        <v>1014</v>
      </c>
      <c r="I260" s="100" t="str">
        <f>VLOOKUP(H260,Presupuesto!$B$11:$C$565,2,0)</f>
        <v>EQUIPO DE COMPUTACION</v>
      </c>
      <c r="J260" s="97" t="str">
        <f>$J$259</f>
        <v>Desarrollo del Sistema de Educación Superior</v>
      </c>
      <c r="K260" s="97" t="s">
        <v>412</v>
      </c>
      <c r="L260" s="97"/>
    </row>
    <row r="261" spans="3:12" x14ac:dyDescent="0.25">
      <c r="C261" s="98" t="s">
        <v>73</v>
      </c>
      <c r="D261" s="150"/>
      <c r="E261" s="99">
        <v>4000</v>
      </c>
      <c r="F261" s="96">
        <f t="shared" ref="F261:F272" si="19">D261*E261</f>
        <v>0</v>
      </c>
      <c r="G261" s="164"/>
      <c r="H261" s="100" t="s">
        <v>986</v>
      </c>
      <c r="I261" s="100" t="str">
        <f>VLOOKUP(H261,Presupuesto!$B$11:$C$565,2,0)</f>
        <v>EQUIPOS VARIOS DE OFICINA</v>
      </c>
      <c r="J261" s="97" t="str">
        <f t="shared" ref="J261:J272" si="20">$J$259</f>
        <v>Desarrollo del Sistema de Educación Superior</v>
      </c>
      <c r="K261" s="97" t="s">
        <v>395</v>
      </c>
      <c r="L261" s="97"/>
    </row>
    <row r="262" spans="3:12" x14ac:dyDescent="0.25">
      <c r="C262" s="98" t="s">
        <v>74</v>
      </c>
      <c r="D262" s="150"/>
      <c r="E262" s="99">
        <v>8000</v>
      </c>
      <c r="F262" s="96">
        <f t="shared" si="19"/>
        <v>0</v>
      </c>
      <c r="G262" s="164"/>
      <c r="H262" s="100" t="s">
        <v>1014</v>
      </c>
      <c r="I262" s="100" t="str">
        <f>VLOOKUP(H262,Presupuesto!$B$11:$C$565,2,0)</f>
        <v>EQUIPO DE COMPUTACION</v>
      </c>
      <c r="J262" s="97" t="str">
        <f t="shared" si="20"/>
        <v>Desarrollo del Sistema de Educación Superior</v>
      </c>
      <c r="K262" s="97" t="s">
        <v>395</v>
      </c>
      <c r="L262" s="97"/>
    </row>
    <row r="263" spans="3:12" x14ac:dyDescent="0.25">
      <c r="C263" s="98" t="s">
        <v>75</v>
      </c>
      <c r="D263" s="150"/>
      <c r="E263" s="99">
        <v>5000</v>
      </c>
      <c r="F263" s="96">
        <f t="shared" si="19"/>
        <v>0</v>
      </c>
      <c r="G263" s="164"/>
      <c r="H263" s="100" t="s">
        <v>1014</v>
      </c>
      <c r="I263" s="100" t="str">
        <f>VLOOKUP(H263,Presupuesto!$B$11:$C$565,2,0)</f>
        <v>EQUIPO DE COMPUTACION</v>
      </c>
      <c r="J263" s="97" t="str">
        <f t="shared" si="20"/>
        <v>Desarrollo del Sistema de Educación Superior</v>
      </c>
      <c r="K263" s="97" t="s">
        <v>395</v>
      </c>
      <c r="L263" s="97"/>
    </row>
    <row r="264" spans="3:12" x14ac:dyDescent="0.25">
      <c r="C264" s="98" t="s">
        <v>35</v>
      </c>
      <c r="D264" s="150"/>
      <c r="E264" s="99">
        <v>13000</v>
      </c>
      <c r="F264" s="96">
        <f t="shared" si="19"/>
        <v>0</v>
      </c>
      <c r="G264" s="164"/>
      <c r="H264" s="100" t="s">
        <v>1000</v>
      </c>
      <c r="I264" s="100" t="str">
        <f>VLOOKUP(H264,Presupuesto!$B$11:$C$565,2,0)</f>
        <v>EQUIPO DE TRANSPORTE TRACCION Y ELEVACION</v>
      </c>
      <c r="J264" s="97" t="str">
        <f t="shared" si="20"/>
        <v>Desarrollo del Sistema de Educación Superior</v>
      </c>
      <c r="K264" s="97" t="s">
        <v>395</v>
      </c>
      <c r="L264" s="97"/>
    </row>
    <row r="265" spans="3:12" x14ac:dyDescent="0.25">
      <c r="C265" s="98" t="s">
        <v>76</v>
      </c>
      <c r="D265" s="150"/>
      <c r="E265" s="99">
        <v>15000</v>
      </c>
      <c r="F265" s="96">
        <f t="shared" si="19"/>
        <v>0</v>
      </c>
      <c r="G265" s="164"/>
      <c r="H265" s="100" t="s">
        <v>1000</v>
      </c>
      <c r="I265" s="100" t="str">
        <f>VLOOKUP(H265,Presupuesto!$B$11:$C$565,2,0)</f>
        <v>EQUIPO DE TRANSPORTE TRACCION Y ELEVACION</v>
      </c>
      <c r="J265" s="97" t="str">
        <f t="shared" si="20"/>
        <v>Desarrollo del Sistema de Educación Superior</v>
      </c>
      <c r="K265" s="97" t="s">
        <v>395</v>
      </c>
      <c r="L265" s="97"/>
    </row>
    <row r="266" spans="3:12" x14ac:dyDescent="0.25">
      <c r="C266" s="98" t="s">
        <v>77</v>
      </c>
      <c r="D266" s="150"/>
      <c r="E266" s="99">
        <v>10000</v>
      </c>
      <c r="F266" s="96">
        <f t="shared" si="19"/>
        <v>0</v>
      </c>
      <c r="G266" s="164"/>
      <c r="H266" s="100" t="s">
        <v>1000</v>
      </c>
      <c r="I266" s="100" t="str">
        <f>VLOOKUP(H266,Presupuesto!$B$11:$C$565,2,0)</f>
        <v>EQUIPO DE TRANSPORTE TRACCION Y ELEVACION</v>
      </c>
      <c r="J266" s="97" t="str">
        <f t="shared" si="20"/>
        <v>Desarrollo del Sistema de Educación Superior</v>
      </c>
      <c r="K266" s="97" t="s">
        <v>403</v>
      </c>
      <c r="L266" s="97"/>
    </row>
    <row r="267" spans="3:12" x14ac:dyDescent="0.25">
      <c r="C267" s="98" t="s">
        <v>78</v>
      </c>
      <c r="D267" s="150"/>
      <c r="E267" s="99">
        <v>10000</v>
      </c>
      <c r="F267" s="96">
        <f t="shared" si="19"/>
        <v>0</v>
      </c>
      <c r="G267" s="164"/>
      <c r="H267" s="100" t="s">
        <v>1046</v>
      </c>
      <c r="I267" s="100" t="str">
        <f>VLOOKUP(H267,Presupuesto!$B$11:$C$565,2,0)</f>
        <v>APLICACIONES INFORMATICAS</v>
      </c>
      <c r="J267" s="97" t="str">
        <f t="shared" si="20"/>
        <v>Desarrollo del Sistema de Educación Superior</v>
      </c>
      <c r="K267" s="97" t="s">
        <v>399</v>
      </c>
      <c r="L267" s="97"/>
    </row>
    <row r="268" spans="3:12" x14ac:dyDescent="0.25">
      <c r="C268" s="108" t="s">
        <v>79</v>
      </c>
      <c r="D268" s="150"/>
      <c r="E268" s="99">
        <v>2000</v>
      </c>
      <c r="F268" s="96">
        <f t="shared" si="19"/>
        <v>0</v>
      </c>
      <c r="G268" s="164"/>
      <c r="H268" s="109" t="s">
        <v>1014</v>
      </c>
      <c r="I268" s="109" t="str">
        <f>VLOOKUP(H268,Presupuesto!$B$11:$C$565,2,0)</f>
        <v>EQUIPO DE COMPUTACION</v>
      </c>
      <c r="J268" s="97" t="str">
        <f t="shared" si="20"/>
        <v>Desarrollo del Sistema de Educación Superior</v>
      </c>
      <c r="K268" s="97" t="s">
        <v>395</v>
      </c>
      <c r="L268" s="97"/>
    </row>
    <row r="269" spans="3:12" x14ac:dyDescent="0.25">
      <c r="C269" s="108" t="s">
        <v>1481</v>
      </c>
      <c r="D269" s="150"/>
      <c r="E269" s="99">
        <v>1500</v>
      </c>
      <c r="F269" s="96">
        <f t="shared" si="19"/>
        <v>0</v>
      </c>
      <c r="G269" s="164"/>
      <c r="H269" s="109" t="s">
        <v>946</v>
      </c>
      <c r="I269" s="109" t="str">
        <f>VLOOKUP(H269,Presupuesto!$B$11:$C$565,2,0)</f>
        <v>UTILES Y MATERIALES ELECTRICOS</v>
      </c>
      <c r="J269" s="97" t="str">
        <f t="shared" si="20"/>
        <v>Desarrollo del Sistema de Educación Superior</v>
      </c>
      <c r="K269" s="97" t="s">
        <v>395</v>
      </c>
      <c r="L269" s="97"/>
    </row>
    <row r="270" spans="3:12" x14ac:dyDescent="0.25">
      <c r="C270" s="108" t="s">
        <v>80</v>
      </c>
      <c r="D270" s="150"/>
      <c r="E270" s="99">
        <v>1500</v>
      </c>
      <c r="F270" s="96">
        <f t="shared" si="19"/>
        <v>0</v>
      </c>
      <c r="G270" s="164"/>
      <c r="H270" s="109" t="s">
        <v>1014</v>
      </c>
      <c r="I270" s="109" t="str">
        <f>VLOOKUP(H270,Presupuesto!$B$11:$C$565,2,0)</f>
        <v>EQUIPO DE COMPUTACION</v>
      </c>
      <c r="J270" s="97" t="str">
        <f t="shared" si="20"/>
        <v>Desarrollo del Sistema de Educación Superior</v>
      </c>
      <c r="K270" s="97" t="s">
        <v>395</v>
      </c>
      <c r="L270" s="97"/>
    </row>
    <row r="271" spans="3:12" x14ac:dyDescent="0.25">
      <c r="C271" s="108" t="s">
        <v>81</v>
      </c>
      <c r="D271" s="150"/>
      <c r="E271" s="99">
        <v>500</v>
      </c>
      <c r="F271" s="96">
        <f t="shared" si="19"/>
        <v>0</v>
      </c>
      <c r="G271" s="164"/>
      <c r="H271" s="109" t="s">
        <v>955</v>
      </c>
      <c r="I271" s="109" t="str">
        <f>VLOOKUP(H271,Presupuesto!$B$11:$C$565,2,0)</f>
        <v>OTROS RESPUESTOS Y ACCESORIOS MENORES</v>
      </c>
      <c r="J271" s="97" t="str">
        <f t="shared" si="20"/>
        <v>Desarrollo del Sistema de Educación Superior</v>
      </c>
      <c r="K271" s="97" t="s">
        <v>395</v>
      </c>
      <c r="L271" s="97"/>
    </row>
    <row r="272" spans="3:12" ht="15.75" thickBot="1" x14ac:dyDescent="0.3">
      <c r="C272" s="101" t="s">
        <v>82</v>
      </c>
      <c r="D272" s="158"/>
      <c r="E272" s="103">
        <v>20</v>
      </c>
      <c r="F272" s="104">
        <f t="shared" si="19"/>
        <v>0</v>
      </c>
      <c r="G272" s="161"/>
      <c r="H272" s="105" t="s">
        <v>955</v>
      </c>
      <c r="I272" s="105" t="str">
        <f>VLOOKUP(H272,Presupuesto!$B$11:$C$565,2,0)</f>
        <v>OTROS RESPUESTOS Y ACCESORIOS MENORES</v>
      </c>
      <c r="J272" s="105" t="str">
        <f t="shared" si="20"/>
        <v>Desarrollo del Sistema de Educación Superior</v>
      </c>
      <c r="K272" s="123" t="s">
        <v>394</v>
      </c>
      <c r="L272" s="123"/>
    </row>
  </sheetData>
  <dataValidations xWindow="1029" yWindow="286" count="6">
    <dataValidation type="list" allowBlank="1" showInputMessage="1" showErrorMessage="1" errorTitle="¡Ingreso Inválido!" error="Seleccione una opción de la lista._x000a_" promptTitle="Tipo de Presupuesto" prompt="Seleccione una opción de la lista." sqref="G259:G272 G236:G249 G52:G65 G75:G88 G98:G111 G121:G134 G144:G157 G167:G180 G190:G203 G213:G226 G16:G41">
      <formula1>$R$2:$S$2</formula1>
    </dataValidation>
    <dataValidation type="list" allowBlank="1" showInputMessage="1" showErrorMessage="1" errorTitle="¡Ingreso Inválido!" error="Seleccione una opción de la lista" promptTitle="Mes Requerido" prompt="Seleccione el mes en el que requiere el recurso." sqref="K259:K272 K236:K249 K52:K65 K75:K88 K98:K111 K121:K134 K144:K157 K167:K180 K190:K203 K213:K226 K16:K41">
      <formula1>$U$2:$AF$2</formula1>
    </dataValidation>
    <dataValidation type="list" allowBlank="1" showInputMessage="1" showErrorMessage="1" sqref="C16 C52:C53 C75:C76 C98:C99 C121:C122 C144:C145 C167:C168 C190:C191 C213:C214 C236:C237 C259:C260">
      <formula1>$CB$2:$CE$2</formula1>
    </dataValidation>
    <dataValidation type="list" allowBlank="1" showInputMessage="1" showErrorMessage="1" errorTitle="¡Ingreso Inválido!" error="Verifique el valor ingresado" promptTitle="Objeto de Gasto" prompt="Ingrese el Objeto de Gasto" sqref="H259:H272 H236:H249 H52:H65 H75:H88 H98:H111 H121:H134 H144:H157 H167:H180 H190:H203 H213:H226 H16:H41">
      <formula1>$A$1:$UI$1</formula1>
    </dataValidation>
    <dataValidation type="list" allowBlank="1" showInputMessage="1" showErrorMessage="1" errorTitle="¡Ingreso Inválido!" error="Seleccione una opción de la lista." promptTitle="Dimensión Estratégica" prompt="Seleccione una opción de la lista." sqref="J260:J272 J237:J249 J53:J65 J76:J88 J99:J111 J122:J134 J145:J157 J168:J180 J191:J203 J214:J226">
      <formula1>$A$2:$P$2</formula1>
    </dataValidation>
    <dataValidation type="list" allowBlank="1" showInputMessage="1" showErrorMessage="1" errorTitle="¡Ingreso Inválido!" error="Seleccione una opción de la lista." promptTitle="Dimensión Estratégica" prompt="Seleccione una opción de la lista." sqref="J16:J41 J52 J75 J98 J121 J144 J167 J190 J213 J236 J25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521"/>
  <sheetViews>
    <sheetView showGridLines="0" topLeftCell="A1511" zoomScale="86" zoomScaleNormal="86" workbookViewId="0">
      <selection activeCell="F1513" sqref="F1513"/>
    </sheetView>
  </sheetViews>
  <sheetFormatPr baseColWidth="10" defaultColWidth="11.5703125" defaultRowHeight="15" x14ac:dyDescent="0.25"/>
  <cols>
    <col min="1" max="1" width="1.85546875" style="85" customWidth="1"/>
    <col min="2" max="2" width="7.85546875" style="85" customWidth="1"/>
    <col min="3" max="3" width="101.28515625" style="85" customWidth="1"/>
    <col min="4" max="4" width="24.7109375" style="85" customWidth="1"/>
    <col min="5" max="5" width="13.85546875" style="85" customWidth="1"/>
    <col min="6" max="6" width="21.85546875" style="85" customWidth="1"/>
    <col min="7" max="7" width="28" style="76" customWidth="1"/>
    <col min="8" max="8" width="14.28515625" style="85" customWidth="1"/>
    <col min="9" max="9" width="40.28515625" style="85" customWidth="1"/>
    <col min="10" max="10" width="41.7109375" style="85" customWidth="1"/>
    <col min="11" max="11" width="19.85546875" style="85" bestFit="1" customWidth="1"/>
    <col min="12" max="16384" width="11.5703125" style="85"/>
  </cols>
  <sheetData>
    <row r="1" spans="1:555" ht="26.25" hidden="1" x14ac:dyDescent="0.25">
      <c r="A1" s="443" t="s">
        <v>251</v>
      </c>
      <c r="B1" s="444" t="s">
        <v>252</v>
      </c>
      <c r="C1" s="441" t="s">
        <v>253</v>
      </c>
      <c r="D1" s="441" t="s">
        <v>496</v>
      </c>
      <c r="E1" s="441" t="s">
        <v>498</v>
      </c>
      <c r="F1" s="441" t="s">
        <v>500</v>
      </c>
      <c r="G1" s="441" t="s">
        <v>502</v>
      </c>
      <c r="H1" s="441" t="s">
        <v>504</v>
      </c>
      <c r="I1" s="441" t="s">
        <v>506</v>
      </c>
      <c r="J1" s="441" t="s">
        <v>254</v>
      </c>
      <c r="K1" s="441" t="s">
        <v>509</v>
      </c>
      <c r="L1" s="441" t="s">
        <v>255</v>
      </c>
      <c r="M1" s="441" t="s">
        <v>511</v>
      </c>
      <c r="N1" s="441" t="s">
        <v>513</v>
      </c>
      <c r="O1" s="441" t="s">
        <v>515</v>
      </c>
      <c r="P1" s="441" t="s">
        <v>256</v>
      </c>
      <c r="Q1" s="441" t="s">
        <v>516</v>
      </c>
      <c r="R1" s="441" t="s">
        <v>519</v>
      </c>
      <c r="S1" s="441" t="s">
        <v>257</v>
      </c>
      <c r="T1" s="441" t="s">
        <v>521</v>
      </c>
      <c r="U1" s="441" t="s">
        <v>258</v>
      </c>
      <c r="V1" s="441" t="s">
        <v>522</v>
      </c>
      <c r="W1" s="441" t="s">
        <v>523</v>
      </c>
      <c r="X1" s="441" t="s">
        <v>527</v>
      </c>
      <c r="Y1" s="441" t="s">
        <v>274</v>
      </c>
      <c r="Z1" s="441" t="s">
        <v>528</v>
      </c>
      <c r="AA1" s="441" t="s">
        <v>530</v>
      </c>
      <c r="AB1" s="441" t="s">
        <v>532</v>
      </c>
      <c r="AC1" s="441" t="s">
        <v>275</v>
      </c>
      <c r="AD1" s="441" t="s">
        <v>534</v>
      </c>
      <c r="AE1" s="441" t="s">
        <v>536</v>
      </c>
      <c r="AF1" s="441" t="s">
        <v>538</v>
      </c>
      <c r="AG1" s="441" t="s">
        <v>540</v>
      </c>
      <c r="AH1" s="441" t="s">
        <v>250</v>
      </c>
      <c r="AI1" s="441" t="s">
        <v>542</v>
      </c>
      <c r="AJ1" s="444" t="s">
        <v>259</v>
      </c>
      <c r="AK1" s="441" t="s">
        <v>544</v>
      </c>
      <c r="AL1" s="441" t="s">
        <v>260</v>
      </c>
      <c r="AM1" s="441" t="s">
        <v>546</v>
      </c>
      <c r="AN1" s="441" t="s">
        <v>548</v>
      </c>
      <c r="AO1" s="441" t="s">
        <v>261</v>
      </c>
      <c r="AP1" s="441" t="s">
        <v>550</v>
      </c>
      <c r="AQ1" s="441" t="s">
        <v>552</v>
      </c>
      <c r="AR1" s="441" t="s">
        <v>262</v>
      </c>
      <c r="AS1" s="441" t="s">
        <v>553</v>
      </c>
      <c r="AT1" s="441" t="s">
        <v>555</v>
      </c>
      <c r="AU1" s="441" t="s">
        <v>556</v>
      </c>
      <c r="AV1" s="441" t="s">
        <v>557</v>
      </c>
      <c r="AW1" s="441" t="s">
        <v>559</v>
      </c>
      <c r="AX1" s="441" t="s">
        <v>561</v>
      </c>
      <c r="AY1" s="441" t="s">
        <v>562</v>
      </c>
      <c r="AZ1" s="441" t="s">
        <v>263</v>
      </c>
      <c r="BA1" s="441" t="s">
        <v>564</v>
      </c>
      <c r="BB1" s="441" t="s">
        <v>566</v>
      </c>
      <c r="BC1" s="441" t="s">
        <v>568</v>
      </c>
      <c r="BD1" s="441" t="s">
        <v>570</v>
      </c>
      <c r="BE1" s="441" t="s">
        <v>572</v>
      </c>
      <c r="BF1" s="441" t="s">
        <v>574</v>
      </c>
      <c r="BG1" s="441" t="s">
        <v>576</v>
      </c>
      <c r="BH1" s="441" t="s">
        <v>578</v>
      </c>
      <c r="BI1" s="441" t="s">
        <v>276</v>
      </c>
      <c r="BJ1" s="441" t="s">
        <v>580</v>
      </c>
      <c r="BK1" s="441" t="s">
        <v>582</v>
      </c>
      <c r="BL1" s="441" t="s">
        <v>584</v>
      </c>
      <c r="BM1" s="441" t="s">
        <v>586</v>
      </c>
      <c r="BN1" s="441" t="s">
        <v>588</v>
      </c>
      <c r="BO1" s="441" t="s">
        <v>590</v>
      </c>
      <c r="BP1" s="441" t="s">
        <v>592</v>
      </c>
      <c r="BQ1" s="441" t="s">
        <v>594</v>
      </c>
      <c r="BR1" s="441" t="s">
        <v>596</v>
      </c>
      <c r="BS1" s="441" t="s">
        <v>598</v>
      </c>
      <c r="BT1" s="444" t="s">
        <v>264</v>
      </c>
      <c r="BU1" s="441" t="s">
        <v>265</v>
      </c>
      <c r="BV1" s="441" t="s">
        <v>600</v>
      </c>
      <c r="BW1" s="441" t="s">
        <v>266</v>
      </c>
      <c r="BX1" s="441" t="s">
        <v>602</v>
      </c>
      <c r="BY1" s="441" t="s">
        <v>604</v>
      </c>
      <c r="BZ1" s="444" t="s">
        <v>267</v>
      </c>
      <c r="CA1" s="441" t="s">
        <v>268</v>
      </c>
      <c r="CB1" s="441" t="s">
        <v>606</v>
      </c>
      <c r="CC1" s="441" t="s">
        <v>269</v>
      </c>
      <c r="CD1" s="441" t="s">
        <v>608</v>
      </c>
      <c r="CE1" s="441" t="s">
        <v>610</v>
      </c>
      <c r="CF1" s="441" t="s">
        <v>612</v>
      </c>
      <c r="CG1" s="444" t="s">
        <v>270</v>
      </c>
      <c r="CH1" s="441" t="s">
        <v>618</v>
      </c>
      <c r="CI1" s="441" t="s">
        <v>620</v>
      </c>
      <c r="CJ1" s="441" t="s">
        <v>271</v>
      </c>
      <c r="CK1" s="441" t="s">
        <v>614</v>
      </c>
      <c r="CL1" s="441" t="s">
        <v>616</v>
      </c>
      <c r="CM1" s="441" t="s">
        <v>272</v>
      </c>
      <c r="CN1" s="441" t="s">
        <v>622</v>
      </c>
      <c r="CO1" s="441" t="s">
        <v>273</v>
      </c>
      <c r="CP1" s="441" t="s">
        <v>623</v>
      </c>
      <c r="CQ1" s="440" t="s">
        <v>277</v>
      </c>
      <c r="CR1" s="444" t="s">
        <v>278</v>
      </c>
      <c r="CS1" s="441" t="s">
        <v>624</v>
      </c>
      <c r="CT1" s="441" t="s">
        <v>625</v>
      </c>
      <c r="CU1" s="441" t="s">
        <v>627</v>
      </c>
      <c r="CV1" s="441" t="s">
        <v>279</v>
      </c>
      <c r="CW1" s="441" t="s">
        <v>629</v>
      </c>
      <c r="CX1" s="441" t="s">
        <v>631</v>
      </c>
      <c r="CY1" s="441" t="s">
        <v>633</v>
      </c>
      <c r="CZ1" s="441" t="s">
        <v>635</v>
      </c>
      <c r="DA1" s="441" t="s">
        <v>637</v>
      </c>
      <c r="DB1" s="441" t="s">
        <v>639</v>
      </c>
      <c r="DC1" s="444" t="s">
        <v>280</v>
      </c>
      <c r="DD1" s="441" t="s">
        <v>281</v>
      </c>
      <c r="DE1" s="441" t="s">
        <v>641</v>
      </c>
      <c r="DF1" s="441" t="s">
        <v>282</v>
      </c>
      <c r="DG1" s="441" t="s">
        <v>643</v>
      </c>
      <c r="DH1" s="441" t="s">
        <v>645</v>
      </c>
      <c r="DI1" s="441" t="s">
        <v>647</v>
      </c>
      <c r="DJ1" s="441" t="s">
        <v>649</v>
      </c>
      <c r="DK1" s="441" t="s">
        <v>651</v>
      </c>
      <c r="DL1" s="441" t="s">
        <v>653</v>
      </c>
      <c r="DM1" s="441" t="s">
        <v>655</v>
      </c>
      <c r="DN1" s="441" t="s">
        <v>283</v>
      </c>
      <c r="DO1" s="441" t="s">
        <v>657</v>
      </c>
      <c r="DP1" s="441" t="s">
        <v>659</v>
      </c>
      <c r="DQ1" s="441" t="s">
        <v>661</v>
      </c>
      <c r="DR1" s="444" t="s">
        <v>284</v>
      </c>
      <c r="DS1" s="441" t="s">
        <v>663</v>
      </c>
      <c r="DT1" s="441" t="s">
        <v>285</v>
      </c>
      <c r="DU1" s="441" t="s">
        <v>665</v>
      </c>
      <c r="DV1" s="441" t="s">
        <v>286</v>
      </c>
      <c r="DW1" s="441" t="s">
        <v>667</v>
      </c>
      <c r="DX1" s="441" t="s">
        <v>669</v>
      </c>
      <c r="DY1" s="441" t="s">
        <v>671</v>
      </c>
      <c r="DZ1" s="441" t="s">
        <v>673</v>
      </c>
      <c r="EA1" s="441" t="s">
        <v>675</v>
      </c>
      <c r="EB1" s="441" t="s">
        <v>677</v>
      </c>
      <c r="EC1" s="441" t="s">
        <v>679</v>
      </c>
      <c r="ED1" s="441" t="s">
        <v>681</v>
      </c>
      <c r="EE1" s="441" t="s">
        <v>683</v>
      </c>
      <c r="EF1" s="441" t="s">
        <v>685</v>
      </c>
      <c r="EG1" s="441" t="s">
        <v>687</v>
      </c>
      <c r="EH1" s="444" t="s">
        <v>287</v>
      </c>
      <c r="EI1" s="441" t="s">
        <v>689</v>
      </c>
      <c r="EJ1" s="441" t="s">
        <v>288</v>
      </c>
      <c r="EK1" s="441" t="s">
        <v>691</v>
      </c>
      <c r="EL1" s="441" t="s">
        <v>693</v>
      </c>
      <c r="EM1" s="441" t="s">
        <v>289</v>
      </c>
      <c r="EN1" s="441" t="s">
        <v>695</v>
      </c>
      <c r="EO1" s="441" t="s">
        <v>697</v>
      </c>
      <c r="EP1" s="441" t="s">
        <v>290</v>
      </c>
      <c r="EQ1" s="441" t="s">
        <v>699</v>
      </c>
      <c r="ER1" s="441" t="s">
        <v>701</v>
      </c>
      <c r="ES1" s="441" t="s">
        <v>703</v>
      </c>
      <c r="ET1" s="441" t="s">
        <v>291</v>
      </c>
      <c r="EU1" s="441" t="s">
        <v>705</v>
      </c>
      <c r="EV1" s="441" t="s">
        <v>707</v>
      </c>
      <c r="EW1" s="444" t="s">
        <v>292</v>
      </c>
      <c r="EX1" s="441" t="s">
        <v>293</v>
      </c>
      <c r="EY1" s="441" t="s">
        <v>709</v>
      </c>
      <c r="EZ1" s="441" t="s">
        <v>711</v>
      </c>
      <c r="FA1" s="441" t="s">
        <v>713</v>
      </c>
      <c r="FB1" s="441" t="s">
        <v>715</v>
      </c>
      <c r="FC1" s="441" t="s">
        <v>294</v>
      </c>
      <c r="FD1" s="441" t="s">
        <v>717</v>
      </c>
      <c r="FE1" s="441" t="s">
        <v>719</v>
      </c>
      <c r="FF1" s="441" t="s">
        <v>721</v>
      </c>
      <c r="FG1" s="441" t="s">
        <v>723</v>
      </c>
      <c r="FH1" s="441" t="s">
        <v>725</v>
      </c>
      <c r="FI1" s="441" t="s">
        <v>295</v>
      </c>
      <c r="FJ1" s="441" t="s">
        <v>728</v>
      </c>
      <c r="FK1" s="441" t="s">
        <v>296</v>
      </c>
      <c r="FL1" s="441" t="s">
        <v>731</v>
      </c>
      <c r="FM1" s="441" t="s">
        <v>732</v>
      </c>
      <c r="FN1" s="441" t="s">
        <v>734</v>
      </c>
      <c r="FO1" s="441" t="s">
        <v>297</v>
      </c>
      <c r="FP1" s="441" t="s">
        <v>737</v>
      </c>
      <c r="FQ1" s="441" t="s">
        <v>738</v>
      </c>
      <c r="FR1" s="441" t="s">
        <v>740</v>
      </c>
      <c r="FS1" s="441" t="s">
        <v>298</v>
      </c>
      <c r="FT1" s="441" t="s">
        <v>743</v>
      </c>
      <c r="FU1" s="441" t="s">
        <v>745</v>
      </c>
      <c r="FV1" s="441" t="s">
        <v>747</v>
      </c>
      <c r="FW1" s="444" t="s">
        <v>299</v>
      </c>
      <c r="FX1" s="444" t="s">
        <v>300</v>
      </c>
      <c r="FY1" s="441" t="s">
        <v>306</v>
      </c>
      <c r="FZ1" s="441" t="s">
        <v>749</v>
      </c>
      <c r="GA1" s="441" t="s">
        <v>751</v>
      </c>
      <c r="GB1" s="441" t="s">
        <v>753</v>
      </c>
      <c r="GC1" s="441" t="s">
        <v>755</v>
      </c>
      <c r="GD1" s="441" t="s">
        <v>757</v>
      </c>
      <c r="GE1" s="441" t="s">
        <v>759</v>
      </c>
      <c r="GF1" s="444" t="s">
        <v>301</v>
      </c>
      <c r="GG1" s="441" t="s">
        <v>307</v>
      </c>
      <c r="GH1" s="441" t="s">
        <v>761</v>
      </c>
      <c r="GI1" s="441" t="s">
        <v>763</v>
      </c>
      <c r="GJ1" s="441" t="s">
        <v>764</v>
      </c>
      <c r="GK1" s="441" t="s">
        <v>308</v>
      </c>
      <c r="GL1" s="441" t="s">
        <v>767</v>
      </c>
      <c r="GM1" s="441" t="s">
        <v>768</v>
      </c>
      <c r="GN1" s="444" t="s">
        <v>302</v>
      </c>
      <c r="GO1" s="441" t="s">
        <v>303</v>
      </c>
      <c r="GP1" s="441" t="s">
        <v>770</v>
      </c>
      <c r="GQ1" s="441" t="s">
        <v>772</v>
      </c>
      <c r="GR1" s="441" t="s">
        <v>774</v>
      </c>
      <c r="GS1" s="441" t="s">
        <v>776</v>
      </c>
      <c r="GT1" s="441" t="s">
        <v>778</v>
      </c>
      <c r="GU1" s="444" t="s">
        <v>304</v>
      </c>
      <c r="GV1" s="441" t="s">
        <v>305</v>
      </c>
      <c r="GW1" s="441" t="s">
        <v>780</v>
      </c>
      <c r="GX1" s="441" t="s">
        <v>782</v>
      </c>
      <c r="GY1" s="441" t="s">
        <v>784</v>
      </c>
      <c r="GZ1" s="441" t="s">
        <v>786</v>
      </c>
      <c r="HA1" s="441" t="s">
        <v>788</v>
      </c>
      <c r="HB1" s="441" t="s">
        <v>790</v>
      </c>
      <c r="HC1" s="440" t="s">
        <v>309</v>
      </c>
      <c r="HD1" s="444" t="s">
        <v>310</v>
      </c>
      <c r="HE1" s="441" t="s">
        <v>311</v>
      </c>
      <c r="HF1" s="441" t="s">
        <v>792</v>
      </c>
      <c r="HG1" s="441" t="s">
        <v>794</v>
      </c>
      <c r="HH1" s="441" t="s">
        <v>796</v>
      </c>
      <c r="HI1" s="441" t="s">
        <v>798</v>
      </c>
      <c r="HJ1" s="441" t="s">
        <v>312</v>
      </c>
      <c r="HK1" s="441" t="s">
        <v>801</v>
      </c>
      <c r="HL1" s="441" t="s">
        <v>329</v>
      </c>
      <c r="HM1" s="441" t="s">
        <v>839</v>
      </c>
      <c r="HN1" s="441" t="s">
        <v>841</v>
      </c>
      <c r="HO1" s="441" t="s">
        <v>843</v>
      </c>
      <c r="HP1" s="444" t="s">
        <v>313</v>
      </c>
      <c r="HQ1" s="441" t="s">
        <v>803</v>
      </c>
      <c r="HR1" s="441" t="s">
        <v>805</v>
      </c>
      <c r="HS1" s="441" t="s">
        <v>314</v>
      </c>
      <c r="HT1" s="441" t="s">
        <v>808</v>
      </c>
      <c r="HU1" s="441" t="s">
        <v>810</v>
      </c>
      <c r="HV1" s="441" t="s">
        <v>811</v>
      </c>
      <c r="HW1" s="441" t="s">
        <v>813</v>
      </c>
      <c r="HX1" s="444" t="s">
        <v>315</v>
      </c>
      <c r="HY1" s="441" t="s">
        <v>815</v>
      </c>
      <c r="HZ1" s="441" t="s">
        <v>817</v>
      </c>
      <c r="IA1" s="441" t="s">
        <v>819</v>
      </c>
      <c r="IB1" s="441" t="s">
        <v>316</v>
      </c>
      <c r="IC1" s="441" t="s">
        <v>821</v>
      </c>
      <c r="ID1" s="441" t="s">
        <v>823</v>
      </c>
      <c r="IE1" s="441" t="s">
        <v>317</v>
      </c>
      <c r="IF1" s="441" t="s">
        <v>825</v>
      </c>
      <c r="IG1" s="441" t="s">
        <v>827</v>
      </c>
      <c r="IH1" s="441" t="s">
        <v>318</v>
      </c>
      <c r="II1" s="441" t="s">
        <v>829</v>
      </c>
      <c r="IJ1" s="441" t="s">
        <v>831</v>
      </c>
      <c r="IK1" s="441" t="s">
        <v>833</v>
      </c>
      <c r="IL1" s="441" t="s">
        <v>835</v>
      </c>
      <c r="IM1" s="441" t="s">
        <v>319</v>
      </c>
      <c r="IN1" s="441" t="s">
        <v>837</v>
      </c>
      <c r="IO1" s="444" t="s">
        <v>320</v>
      </c>
      <c r="IP1" s="441" t="s">
        <v>845</v>
      </c>
      <c r="IQ1" s="441" t="s">
        <v>847</v>
      </c>
      <c r="IR1" s="441" t="s">
        <v>321</v>
      </c>
      <c r="IS1" s="441" t="s">
        <v>849</v>
      </c>
      <c r="IT1" s="441" t="s">
        <v>851</v>
      </c>
      <c r="IU1" s="441" t="s">
        <v>853</v>
      </c>
      <c r="IV1" s="444" t="s">
        <v>322</v>
      </c>
      <c r="IW1" s="441" t="s">
        <v>855</v>
      </c>
      <c r="IX1" s="441" t="s">
        <v>323</v>
      </c>
      <c r="IY1" s="441" t="s">
        <v>858</v>
      </c>
      <c r="IZ1" s="441" t="s">
        <v>860</v>
      </c>
      <c r="JA1" s="441" t="s">
        <v>862</v>
      </c>
      <c r="JB1" s="441" t="s">
        <v>864</v>
      </c>
      <c r="JC1" s="441" t="s">
        <v>866</v>
      </c>
      <c r="JD1" s="441" t="s">
        <v>868</v>
      </c>
      <c r="JE1" s="441" t="s">
        <v>324</v>
      </c>
      <c r="JF1" s="441" t="s">
        <v>871</v>
      </c>
      <c r="JG1" s="441" t="s">
        <v>873</v>
      </c>
      <c r="JH1" s="441" t="s">
        <v>875</v>
      </c>
      <c r="JI1" s="441" t="s">
        <v>877</v>
      </c>
      <c r="JJ1" s="441" t="s">
        <v>879</v>
      </c>
      <c r="JK1" s="441" t="s">
        <v>881</v>
      </c>
      <c r="JL1" s="441" t="s">
        <v>883</v>
      </c>
      <c r="JM1" s="441" t="s">
        <v>885</v>
      </c>
      <c r="JN1" s="441" t="s">
        <v>325</v>
      </c>
      <c r="JO1" s="441" t="s">
        <v>888</v>
      </c>
      <c r="JP1" s="441" t="s">
        <v>890</v>
      </c>
      <c r="JQ1" s="441" t="s">
        <v>892</v>
      </c>
      <c r="JR1" s="441" t="s">
        <v>894</v>
      </c>
      <c r="JS1" s="441" t="s">
        <v>895</v>
      </c>
      <c r="JT1" s="441" t="s">
        <v>897</v>
      </c>
      <c r="JU1" s="441" t="s">
        <v>899</v>
      </c>
      <c r="JV1" s="441" t="s">
        <v>901</v>
      </c>
      <c r="JW1" s="441" t="s">
        <v>903</v>
      </c>
      <c r="JX1" s="441" t="s">
        <v>905</v>
      </c>
      <c r="JY1" s="441" t="s">
        <v>907</v>
      </c>
      <c r="JZ1" s="441" t="s">
        <v>909</v>
      </c>
      <c r="KA1" s="441" t="s">
        <v>911</v>
      </c>
      <c r="KB1" s="441" t="s">
        <v>913</v>
      </c>
      <c r="KC1" s="441" t="s">
        <v>915</v>
      </c>
      <c r="KD1" s="441" t="s">
        <v>917</v>
      </c>
      <c r="KE1" s="441" t="s">
        <v>919</v>
      </c>
      <c r="KF1" s="441" t="s">
        <v>921</v>
      </c>
      <c r="KG1" s="441" t="s">
        <v>923</v>
      </c>
      <c r="KH1" s="441" t="s">
        <v>925</v>
      </c>
      <c r="KI1" s="441" t="s">
        <v>927</v>
      </c>
      <c r="KJ1" s="441" t="s">
        <v>929</v>
      </c>
      <c r="KK1" s="441" t="s">
        <v>931</v>
      </c>
      <c r="KL1" s="441" t="s">
        <v>933</v>
      </c>
      <c r="KM1" s="441" t="s">
        <v>935</v>
      </c>
      <c r="KN1" s="441" t="s">
        <v>937</v>
      </c>
      <c r="KO1" s="444" t="s">
        <v>326</v>
      </c>
      <c r="KP1" s="441" t="s">
        <v>939</v>
      </c>
      <c r="KQ1" s="441" t="s">
        <v>327</v>
      </c>
      <c r="KR1" s="441" t="s">
        <v>942</v>
      </c>
      <c r="KS1" s="441" t="s">
        <v>944</v>
      </c>
      <c r="KT1" s="441" t="s">
        <v>946</v>
      </c>
      <c r="KU1" s="441" t="s">
        <v>948</v>
      </c>
      <c r="KV1" s="441" t="s">
        <v>328</v>
      </c>
      <c r="KW1" s="441" t="s">
        <v>951</v>
      </c>
      <c r="KX1" s="441" t="s">
        <v>953</v>
      </c>
      <c r="KY1" s="441" t="s">
        <v>955</v>
      </c>
      <c r="KZ1" s="441" t="s">
        <v>957</v>
      </c>
      <c r="LA1" s="441" t="s">
        <v>959</v>
      </c>
      <c r="LB1" s="441" t="s">
        <v>961</v>
      </c>
      <c r="LC1" s="441" t="s">
        <v>963</v>
      </c>
      <c r="LD1" s="440" t="s">
        <v>330</v>
      </c>
      <c r="LE1" s="444" t="s">
        <v>331</v>
      </c>
      <c r="LF1" s="441" t="s">
        <v>332</v>
      </c>
      <c r="LG1" s="441" t="s">
        <v>346</v>
      </c>
      <c r="LH1" s="441" t="s">
        <v>965</v>
      </c>
      <c r="LI1" s="441" t="s">
        <v>967</v>
      </c>
      <c r="LJ1" s="441" t="s">
        <v>969</v>
      </c>
      <c r="LK1" s="441" t="s">
        <v>971</v>
      </c>
      <c r="LL1" s="441" t="s">
        <v>347</v>
      </c>
      <c r="LM1" s="441" t="s">
        <v>973</v>
      </c>
      <c r="LN1" s="441" t="s">
        <v>348</v>
      </c>
      <c r="LO1" s="441" t="s">
        <v>975</v>
      </c>
      <c r="LP1" s="441" t="s">
        <v>333</v>
      </c>
      <c r="LQ1" s="441" t="s">
        <v>977</v>
      </c>
      <c r="LR1" s="441" t="s">
        <v>349</v>
      </c>
      <c r="LS1" s="441" t="s">
        <v>979</v>
      </c>
      <c r="LT1" s="441" t="s">
        <v>981</v>
      </c>
      <c r="LU1" s="441" t="s">
        <v>350</v>
      </c>
      <c r="LV1" s="444" t="s">
        <v>334</v>
      </c>
      <c r="LW1" s="441" t="s">
        <v>335</v>
      </c>
      <c r="LX1" s="441" t="s">
        <v>983</v>
      </c>
      <c r="LY1" s="441" t="s">
        <v>985</v>
      </c>
      <c r="LZ1" s="441" t="s">
        <v>986</v>
      </c>
      <c r="MA1" s="441" t="s">
        <v>988</v>
      </c>
      <c r="MB1" s="441" t="s">
        <v>989</v>
      </c>
      <c r="MC1" s="441" t="s">
        <v>991</v>
      </c>
      <c r="MD1" s="441" t="s">
        <v>993</v>
      </c>
      <c r="ME1" s="441" t="s">
        <v>995</v>
      </c>
      <c r="MF1" s="441" t="s">
        <v>997</v>
      </c>
      <c r="MG1" s="441" t="s">
        <v>336</v>
      </c>
      <c r="MH1" s="441" t="s">
        <v>1000</v>
      </c>
      <c r="MI1" s="441" t="s">
        <v>1001</v>
      </c>
      <c r="MJ1" s="441" t="s">
        <v>1003</v>
      </c>
      <c r="MK1" s="441" t="s">
        <v>337</v>
      </c>
      <c r="ML1" s="441" t="s">
        <v>1006</v>
      </c>
      <c r="MM1" s="441" t="s">
        <v>1007</v>
      </c>
      <c r="MN1" s="441" t="s">
        <v>1009</v>
      </c>
      <c r="MO1" s="441" t="s">
        <v>1011</v>
      </c>
      <c r="MP1" s="441" t="s">
        <v>338</v>
      </c>
      <c r="MQ1" s="441" t="s">
        <v>1014</v>
      </c>
      <c r="MR1" s="441" t="s">
        <v>1016</v>
      </c>
      <c r="MS1" s="441" t="s">
        <v>1018</v>
      </c>
      <c r="MT1" s="441" t="s">
        <v>1020</v>
      </c>
      <c r="MU1" s="441" t="s">
        <v>339</v>
      </c>
      <c r="MV1" s="441" t="s">
        <v>1023</v>
      </c>
      <c r="MW1" s="441" t="s">
        <v>1025</v>
      </c>
      <c r="MX1" s="441" t="s">
        <v>1027</v>
      </c>
      <c r="MY1" s="441" t="s">
        <v>1029</v>
      </c>
      <c r="MZ1" s="441" t="s">
        <v>1031</v>
      </c>
      <c r="NA1" s="441" t="s">
        <v>1033</v>
      </c>
      <c r="NB1" s="441" t="s">
        <v>1035</v>
      </c>
      <c r="NC1" s="441" t="s">
        <v>1037</v>
      </c>
      <c r="ND1" s="441" t="s">
        <v>1039</v>
      </c>
      <c r="NE1" s="441" t="s">
        <v>1041</v>
      </c>
      <c r="NF1" s="441" t="s">
        <v>1043</v>
      </c>
      <c r="NG1" s="441" t="s">
        <v>1044</v>
      </c>
      <c r="NH1" s="444" t="s">
        <v>340</v>
      </c>
      <c r="NI1" s="441" t="s">
        <v>341</v>
      </c>
      <c r="NJ1" s="441" t="s">
        <v>1046</v>
      </c>
      <c r="NK1" s="441" t="s">
        <v>1048</v>
      </c>
      <c r="NL1" s="441" t="s">
        <v>1050</v>
      </c>
      <c r="NM1" s="441" t="s">
        <v>1052</v>
      </c>
      <c r="NN1" s="444" t="s">
        <v>342</v>
      </c>
      <c r="NO1" s="441" t="s">
        <v>343</v>
      </c>
      <c r="NP1" s="441" t="s">
        <v>1053</v>
      </c>
      <c r="NQ1" s="441" t="s">
        <v>344</v>
      </c>
      <c r="NR1" s="441" t="s">
        <v>1055</v>
      </c>
      <c r="NS1" s="441" t="s">
        <v>1057</v>
      </c>
      <c r="NT1" s="441" t="s">
        <v>345</v>
      </c>
      <c r="NU1" s="441" t="s">
        <v>1059</v>
      </c>
      <c r="NV1" s="440" t="s">
        <v>351</v>
      </c>
      <c r="NW1" s="444" t="s">
        <v>352</v>
      </c>
      <c r="NX1" s="441" t="s">
        <v>353</v>
      </c>
      <c r="NY1" s="441" t="s">
        <v>1062</v>
      </c>
      <c r="NZ1" s="441" t="s">
        <v>1064</v>
      </c>
      <c r="OA1" s="441" t="s">
        <v>354</v>
      </c>
      <c r="OB1" s="441" t="s">
        <v>364</v>
      </c>
      <c r="OC1" s="441" t="s">
        <v>1066</v>
      </c>
      <c r="OD1" s="441" t="s">
        <v>1068</v>
      </c>
      <c r="OE1" s="441" t="s">
        <v>1070</v>
      </c>
      <c r="OF1" s="441" t="s">
        <v>1072</v>
      </c>
      <c r="OG1" s="441" t="s">
        <v>1074</v>
      </c>
      <c r="OH1" s="441" t="s">
        <v>1076</v>
      </c>
      <c r="OI1" s="441" t="s">
        <v>1078</v>
      </c>
      <c r="OJ1" s="441" t="s">
        <v>1080</v>
      </c>
      <c r="OK1" s="441" t="s">
        <v>1082</v>
      </c>
      <c r="OL1" s="441" t="s">
        <v>1084</v>
      </c>
      <c r="OM1" s="441" t="s">
        <v>1086</v>
      </c>
      <c r="ON1" s="441" t="s">
        <v>1088</v>
      </c>
      <c r="OO1" s="441" t="s">
        <v>1090</v>
      </c>
      <c r="OP1" s="441" t="s">
        <v>1092</v>
      </c>
      <c r="OQ1" s="441" t="s">
        <v>1094</v>
      </c>
      <c r="OR1" s="441" t="s">
        <v>1096</v>
      </c>
      <c r="OS1" s="441" t="s">
        <v>1098</v>
      </c>
      <c r="OT1" s="441" t="s">
        <v>1100</v>
      </c>
      <c r="OU1" s="441" t="s">
        <v>1102</v>
      </c>
      <c r="OV1" s="441" t="s">
        <v>1104</v>
      </c>
      <c r="OW1" s="441" t="s">
        <v>1106</v>
      </c>
      <c r="OX1" s="441" t="s">
        <v>1108</v>
      </c>
      <c r="OY1" s="441" t="s">
        <v>365</v>
      </c>
      <c r="OZ1" s="441" t="s">
        <v>1111</v>
      </c>
      <c r="PA1" s="441" t="s">
        <v>1113</v>
      </c>
      <c r="PB1" s="441" t="s">
        <v>1114</v>
      </c>
      <c r="PC1" s="441" t="s">
        <v>1116</v>
      </c>
      <c r="PD1" s="441" t="s">
        <v>1118</v>
      </c>
      <c r="PE1" s="441" t="s">
        <v>1120</v>
      </c>
      <c r="PF1" s="441" t="s">
        <v>1122</v>
      </c>
      <c r="PG1" s="441" t="s">
        <v>1124</v>
      </c>
      <c r="PH1" s="441" t="s">
        <v>1126</v>
      </c>
      <c r="PI1" s="441" t="s">
        <v>1128</v>
      </c>
      <c r="PJ1" s="441" t="s">
        <v>1130</v>
      </c>
      <c r="PK1" s="441" t="s">
        <v>1132</v>
      </c>
      <c r="PL1" s="441" t="s">
        <v>1134</v>
      </c>
      <c r="PM1" s="441" t="s">
        <v>1136</v>
      </c>
      <c r="PN1" s="441" t="s">
        <v>1138</v>
      </c>
      <c r="PO1" s="441" t="s">
        <v>1140</v>
      </c>
      <c r="PP1" s="441" t="s">
        <v>1142</v>
      </c>
      <c r="PQ1" s="441" t="s">
        <v>1144</v>
      </c>
      <c r="PR1" s="441" t="s">
        <v>1146</v>
      </c>
      <c r="PS1" s="441" t="s">
        <v>1148</v>
      </c>
      <c r="PT1" s="441" t="s">
        <v>1150</v>
      </c>
      <c r="PU1" s="441" t="s">
        <v>1152</v>
      </c>
      <c r="PV1" s="441" t="s">
        <v>1154</v>
      </c>
      <c r="PW1" s="441" t="s">
        <v>1156</v>
      </c>
      <c r="PX1" s="441" t="s">
        <v>1158</v>
      </c>
      <c r="PY1" s="441" t="s">
        <v>1160</v>
      </c>
      <c r="PZ1" s="441" t="s">
        <v>355</v>
      </c>
      <c r="QA1" s="441" t="s">
        <v>1162</v>
      </c>
      <c r="QB1" s="441" t="s">
        <v>1164</v>
      </c>
      <c r="QC1" s="441" t="s">
        <v>1166</v>
      </c>
      <c r="QD1" s="441" t="s">
        <v>1168</v>
      </c>
      <c r="QE1" s="441" t="s">
        <v>1170</v>
      </c>
      <c r="QF1" s="444" t="s">
        <v>356</v>
      </c>
      <c r="QG1" s="441" t="s">
        <v>357</v>
      </c>
      <c r="QH1" s="441" t="s">
        <v>1172</v>
      </c>
      <c r="QI1" s="441" t="s">
        <v>1174</v>
      </c>
      <c r="QJ1" s="441" t="s">
        <v>1176</v>
      </c>
      <c r="QK1" s="441" t="s">
        <v>1178</v>
      </c>
      <c r="QL1" s="441" t="s">
        <v>1180</v>
      </c>
      <c r="QM1" s="441" t="s">
        <v>1182</v>
      </c>
      <c r="QN1" s="444" t="s">
        <v>358</v>
      </c>
      <c r="QO1" s="441" t="s">
        <v>1184</v>
      </c>
      <c r="QP1" s="441" t="s">
        <v>359</v>
      </c>
      <c r="QQ1" s="441" t="s">
        <v>366</v>
      </c>
      <c r="QR1" s="441" t="s">
        <v>1186</v>
      </c>
      <c r="QS1" s="441" t="s">
        <v>1188</v>
      </c>
      <c r="QT1" s="441" t="s">
        <v>1190</v>
      </c>
      <c r="QU1" s="441" t="s">
        <v>1192</v>
      </c>
      <c r="QV1" s="441" t="s">
        <v>1194</v>
      </c>
      <c r="QW1" s="441" t="s">
        <v>1196</v>
      </c>
      <c r="QX1" s="441" t="s">
        <v>1198</v>
      </c>
      <c r="QY1" s="441" t="s">
        <v>1200</v>
      </c>
      <c r="QZ1" s="441" t="s">
        <v>1202</v>
      </c>
      <c r="RA1" s="441" t="s">
        <v>1204</v>
      </c>
      <c r="RB1" s="441" t="s">
        <v>1206</v>
      </c>
      <c r="RC1" s="441" t="s">
        <v>1208</v>
      </c>
      <c r="RD1" s="441" t="s">
        <v>1210</v>
      </c>
      <c r="RE1" s="441" t="s">
        <v>1212</v>
      </c>
      <c r="RF1" s="444" t="s">
        <v>360</v>
      </c>
      <c r="RG1" s="441" t="s">
        <v>361</v>
      </c>
      <c r="RH1" s="441" t="s">
        <v>1214</v>
      </c>
      <c r="RI1" s="441" t="s">
        <v>1216</v>
      </c>
      <c r="RJ1" s="444" t="s">
        <v>362</v>
      </c>
      <c r="RK1" s="441" t="s">
        <v>363</v>
      </c>
      <c r="RL1" s="441" t="s">
        <v>1218</v>
      </c>
      <c r="RM1" s="441" t="s">
        <v>1219</v>
      </c>
      <c r="RN1" s="441" t="s">
        <v>1220</v>
      </c>
      <c r="RO1" s="441" t="s">
        <v>1221</v>
      </c>
      <c r="RP1" s="441" t="s">
        <v>1223</v>
      </c>
      <c r="RQ1" s="441" t="s">
        <v>1224</v>
      </c>
      <c r="RR1" s="441" t="s">
        <v>1226</v>
      </c>
      <c r="RS1" s="441" t="s">
        <v>1227</v>
      </c>
      <c r="RT1" s="440" t="s">
        <v>367</v>
      </c>
      <c r="RU1" s="444" t="s">
        <v>368</v>
      </c>
      <c r="RV1" s="441" t="s">
        <v>369</v>
      </c>
      <c r="RW1" s="441" t="s">
        <v>1229</v>
      </c>
      <c r="RX1" s="441" t="s">
        <v>1231</v>
      </c>
      <c r="RY1" s="441" t="s">
        <v>370</v>
      </c>
      <c r="RZ1" s="441" t="s">
        <v>1233</v>
      </c>
      <c r="SA1" s="441" t="s">
        <v>1235</v>
      </c>
      <c r="SB1" s="441" t="s">
        <v>1237</v>
      </c>
      <c r="SC1" s="441" t="s">
        <v>1239</v>
      </c>
      <c r="SD1" s="444" t="s">
        <v>371</v>
      </c>
      <c r="SE1" s="441" t="s">
        <v>372</v>
      </c>
      <c r="SF1" s="441" t="s">
        <v>1241</v>
      </c>
      <c r="SG1" s="441" t="s">
        <v>1243</v>
      </c>
      <c r="SH1" s="441" t="s">
        <v>1245</v>
      </c>
      <c r="SI1" s="441" t="s">
        <v>1247</v>
      </c>
      <c r="SJ1" s="441" t="s">
        <v>1249</v>
      </c>
      <c r="SK1" s="441" t="s">
        <v>1251</v>
      </c>
      <c r="SL1" s="441" t="s">
        <v>1253</v>
      </c>
      <c r="SM1" s="441" t="s">
        <v>1255</v>
      </c>
      <c r="SN1" s="441" t="s">
        <v>1257</v>
      </c>
      <c r="SO1" s="441" t="s">
        <v>1259</v>
      </c>
      <c r="SP1" s="441" t="s">
        <v>1261</v>
      </c>
      <c r="SQ1" s="441" t="s">
        <v>1263</v>
      </c>
      <c r="SR1" s="441" t="s">
        <v>1265</v>
      </c>
      <c r="SS1" s="441" t="s">
        <v>1267</v>
      </c>
      <c r="ST1" s="441" t="s">
        <v>1269</v>
      </c>
      <c r="SU1" s="440" t="s">
        <v>373</v>
      </c>
      <c r="SV1" s="444" t="s">
        <v>374</v>
      </c>
      <c r="SW1" s="441" t="s">
        <v>375</v>
      </c>
      <c r="SX1" s="441" t="s">
        <v>1271</v>
      </c>
      <c r="SY1" s="441" t="s">
        <v>1273</v>
      </c>
      <c r="SZ1" s="441" t="s">
        <v>1275</v>
      </c>
      <c r="TA1" s="441" t="s">
        <v>1277</v>
      </c>
      <c r="TB1" s="441" t="s">
        <v>1279</v>
      </c>
      <c r="TC1" s="441" t="s">
        <v>376</v>
      </c>
      <c r="TD1" s="441" t="s">
        <v>1281</v>
      </c>
      <c r="TE1" s="441" t="s">
        <v>1283</v>
      </c>
      <c r="TF1" s="441" t="s">
        <v>1285</v>
      </c>
      <c r="TG1" s="441" t="s">
        <v>1287</v>
      </c>
      <c r="TH1" s="441" t="s">
        <v>1289</v>
      </c>
      <c r="TI1" s="441" t="s">
        <v>1291</v>
      </c>
      <c r="TJ1" s="444" t="s">
        <v>377</v>
      </c>
      <c r="TK1" s="441" t="s">
        <v>378</v>
      </c>
      <c r="TL1" s="441" t="s">
        <v>379</v>
      </c>
      <c r="TM1" s="441" t="s">
        <v>1293</v>
      </c>
      <c r="TN1" s="441" t="s">
        <v>1295</v>
      </c>
      <c r="TO1" s="441" t="s">
        <v>1296</v>
      </c>
      <c r="TP1" s="441" t="s">
        <v>1298</v>
      </c>
      <c r="TQ1" s="441" t="s">
        <v>1300</v>
      </c>
      <c r="TR1" s="441" t="s">
        <v>1302</v>
      </c>
      <c r="TS1" s="441" t="s">
        <v>1304</v>
      </c>
      <c r="TT1" s="441" t="s">
        <v>1306</v>
      </c>
      <c r="TU1" s="441" t="s">
        <v>1308</v>
      </c>
      <c r="TV1" s="441" t="s">
        <v>1310</v>
      </c>
      <c r="TW1" s="441" t="s">
        <v>1312</v>
      </c>
      <c r="TX1" s="441" t="s">
        <v>1314</v>
      </c>
      <c r="TY1" s="441" t="s">
        <v>1316</v>
      </c>
      <c r="TZ1" s="441" t="s">
        <v>1318</v>
      </c>
      <c r="UA1" s="441" t="s">
        <v>1320</v>
      </c>
      <c r="UB1" s="441" t="s">
        <v>1322</v>
      </c>
      <c r="UC1" s="440" t="s">
        <v>1324</v>
      </c>
      <c r="UD1" s="441" t="s">
        <v>1326</v>
      </c>
      <c r="UE1" s="441" t="s">
        <v>1328</v>
      </c>
      <c r="UF1" s="441" t="s">
        <v>1330</v>
      </c>
      <c r="UG1" s="441" t="s">
        <v>1332</v>
      </c>
      <c r="UH1" s="441" t="s">
        <v>1334</v>
      </c>
      <c r="UI1" s="442"/>
    </row>
    <row r="2" spans="1:555" s="121" customFormat="1" hidden="1" x14ac:dyDescent="0.25">
      <c r="A2" s="438" t="s">
        <v>1357</v>
      </c>
      <c r="B2" s="438" t="s">
        <v>1359</v>
      </c>
      <c r="C2" s="438" t="s">
        <v>471</v>
      </c>
      <c r="D2" s="438" t="s">
        <v>1358</v>
      </c>
      <c r="E2" s="438" t="s">
        <v>1360</v>
      </c>
      <c r="F2" s="438" t="s">
        <v>472</v>
      </c>
      <c r="G2" s="439" t="s">
        <v>1361</v>
      </c>
      <c r="H2" s="438" t="s">
        <v>1362</v>
      </c>
      <c r="I2" s="438" t="s">
        <v>1363</v>
      </c>
      <c r="J2" s="438" t="s">
        <v>1454</v>
      </c>
      <c r="K2" s="438" t="s">
        <v>1364</v>
      </c>
      <c r="L2" s="438" t="s">
        <v>1365</v>
      </c>
      <c r="M2" s="438" t="s">
        <v>1366</v>
      </c>
      <c r="N2" s="438" t="s">
        <v>1367</v>
      </c>
      <c r="O2" s="438" t="s">
        <v>1368</v>
      </c>
      <c r="P2" s="438" t="s">
        <v>1478</v>
      </c>
      <c r="Q2" s="438" t="s">
        <v>1516</v>
      </c>
      <c r="R2" s="433" t="str">
        <f>+Presupuesto!D11</f>
        <v>Recurrente</v>
      </c>
      <c r="S2" s="433" t="str">
        <f>+Presupuesto!E11</f>
        <v>Programa / Proyecto 2016</v>
      </c>
      <c r="T2" s="438"/>
      <c r="U2" s="438" t="s">
        <v>394</v>
      </c>
      <c r="V2" s="438" t="s">
        <v>412</v>
      </c>
      <c r="W2" s="438" t="s">
        <v>395</v>
      </c>
      <c r="X2" s="438" t="s">
        <v>396</v>
      </c>
      <c r="Y2" s="438" t="s">
        <v>397</v>
      </c>
      <c r="Z2" s="438" t="s">
        <v>398</v>
      </c>
      <c r="AA2" s="438" t="s">
        <v>399</v>
      </c>
      <c r="AB2" s="438" t="s">
        <v>400</v>
      </c>
      <c r="AC2" s="438" t="s">
        <v>401</v>
      </c>
      <c r="AD2" s="438" t="s">
        <v>402</v>
      </c>
      <c r="AE2" s="438" t="s">
        <v>403</v>
      </c>
      <c r="AF2" s="438" t="s">
        <v>404</v>
      </c>
      <c r="AG2" s="438"/>
      <c r="AH2" s="438" t="s">
        <v>420</v>
      </c>
      <c r="AI2" s="438" t="s">
        <v>421</v>
      </c>
      <c r="AJ2" s="438" t="s">
        <v>422</v>
      </c>
      <c r="AK2" s="438" t="s">
        <v>423</v>
      </c>
      <c r="AL2" s="438" t="s">
        <v>424</v>
      </c>
      <c r="AM2" s="438" t="s">
        <v>427</v>
      </c>
      <c r="AN2" s="438" t="s">
        <v>425</v>
      </c>
      <c r="AO2" s="438" t="s">
        <v>426</v>
      </c>
      <c r="AP2" s="438" t="s">
        <v>428</v>
      </c>
      <c r="AQ2" s="438" t="s">
        <v>429</v>
      </c>
      <c r="AR2" s="438" t="s">
        <v>430</v>
      </c>
      <c r="AS2" s="438" t="s">
        <v>431</v>
      </c>
      <c r="AT2" s="438" t="s">
        <v>432</v>
      </c>
      <c r="AU2" s="438" t="s">
        <v>433</v>
      </c>
      <c r="AV2" s="438" t="s">
        <v>434</v>
      </c>
      <c r="AW2" s="438" t="s">
        <v>435</v>
      </c>
      <c r="AX2" s="438" t="s">
        <v>436</v>
      </c>
      <c r="AY2" s="438" t="s">
        <v>437</v>
      </c>
      <c r="AZ2" s="438" t="s">
        <v>438</v>
      </c>
      <c r="BA2" s="438" t="s">
        <v>439</v>
      </c>
      <c r="BB2" s="438" t="s">
        <v>440</v>
      </c>
      <c r="BC2" s="438" t="s">
        <v>441</v>
      </c>
      <c r="BD2" s="438" t="s">
        <v>442</v>
      </c>
      <c r="BE2" s="438" t="s">
        <v>443</v>
      </c>
      <c r="BF2" s="438" t="s">
        <v>444</v>
      </c>
      <c r="BG2" s="438" t="s">
        <v>445</v>
      </c>
      <c r="BH2" s="438" t="s">
        <v>446</v>
      </c>
      <c r="BI2" s="438" t="s">
        <v>447</v>
      </c>
      <c r="BJ2" s="438" t="s">
        <v>448</v>
      </c>
      <c r="BK2" s="438" t="s">
        <v>449</v>
      </c>
      <c r="BL2" s="438" t="s">
        <v>450</v>
      </c>
      <c r="BM2" s="438" t="s">
        <v>451</v>
      </c>
      <c r="BN2" s="438" t="s">
        <v>452</v>
      </c>
      <c r="BO2" s="438" t="s">
        <v>453</v>
      </c>
      <c r="BP2" s="438" t="s">
        <v>454</v>
      </c>
      <c r="BQ2" s="438" t="s">
        <v>455</v>
      </c>
      <c r="BR2" s="438" t="s">
        <v>456</v>
      </c>
      <c r="BS2" s="438" t="s">
        <v>457</v>
      </c>
      <c r="BT2" s="438" t="s">
        <v>458</v>
      </c>
      <c r="BU2" s="438" t="s">
        <v>459</v>
      </c>
      <c r="BV2" s="438"/>
      <c r="BW2" s="438"/>
      <c r="BX2" s="438"/>
      <c r="BY2" s="438"/>
      <c r="BZ2" s="438"/>
      <c r="CA2" s="438"/>
      <c r="CB2" s="438"/>
      <c r="CC2" s="438"/>
      <c r="CD2" s="438"/>
      <c r="CE2" s="438"/>
      <c r="CF2" s="438"/>
      <c r="CG2" s="438"/>
      <c r="CH2" s="438"/>
      <c r="CI2" s="438"/>
      <c r="CJ2" s="438"/>
      <c r="CK2" s="438"/>
      <c r="CL2" s="438"/>
      <c r="CM2" s="438"/>
      <c r="CN2" s="438"/>
      <c r="CO2" s="438"/>
      <c r="CP2" s="438"/>
      <c r="CQ2" s="438"/>
      <c r="CR2" s="438"/>
      <c r="CS2" s="438"/>
      <c r="CT2" s="438"/>
      <c r="CU2" s="438"/>
      <c r="CV2" s="438"/>
      <c r="CW2" s="438"/>
      <c r="CX2" s="438"/>
      <c r="CY2" s="438"/>
      <c r="CZ2" s="438"/>
      <c r="DA2" s="438"/>
      <c r="DB2" s="438"/>
      <c r="DC2" s="438"/>
      <c r="DD2" s="438"/>
      <c r="DE2" s="438"/>
      <c r="DF2" s="438"/>
      <c r="DG2" s="438"/>
      <c r="DH2" s="438"/>
      <c r="DI2" s="438"/>
      <c r="DJ2" s="438"/>
      <c r="DK2" s="438"/>
      <c r="DL2" s="438"/>
      <c r="DM2" s="438"/>
      <c r="DN2" s="438"/>
      <c r="DO2" s="438"/>
      <c r="DP2" s="438"/>
      <c r="DQ2" s="438"/>
      <c r="DR2" s="438"/>
      <c r="DS2" s="438"/>
      <c r="DT2" s="438"/>
      <c r="DU2" s="438"/>
      <c r="DV2" s="438"/>
      <c r="DW2" s="438"/>
      <c r="DX2" s="438"/>
      <c r="DY2" s="438"/>
      <c r="DZ2" s="438"/>
      <c r="EA2" s="438"/>
      <c r="EB2" s="438"/>
      <c r="EC2" s="438"/>
      <c r="ED2" s="438"/>
      <c r="EE2" s="438"/>
      <c r="EF2" s="438"/>
      <c r="EG2" s="438"/>
      <c r="EH2" s="438"/>
      <c r="EI2" s="438"/>
      <c r="EJ2" s="438"/>
      <c r="EK2" s="438"/>
      <c r="EL2" s="438"/>
      <c r="EM2" s="438"/>
      <c r="EN2" s="438"/>
      <c r="EO2" s="438"/>
      <c r="EP2" s="438"/>
      <c r="EQ2" s="438"/>
      <c r="ER2" s="438"/>
      <c r="ES2" s="438"/>
      <c r="ET2" s="438"/>
      <c r="EU2" s="438"/>
      <c r="EV2" s="438"/>
      <c r="EW2" s="438"/>
      <c r="EX2" s="438"/>
      <c r="EY2" s="438"/>
      <c r="EZ2" s="438"/>
      <c r="FA2" s="438"/>
      <c r="FB2" s="438"/>
      <c r="FC2" s="438"/>
      <c r="FD2" s="438"/>
      <c r="FE2" s="438"/>
      <c r="FF2" s="438"/>
      <c r="FG2" s="438"/>
      <c r="FH2" s="438"/>
      <c r="FI2" s="438"/>
      <c r="FJ2" s="438"/>
      <c r="FK2" s="438"/>
      <c r="FL2" s="438"/>
      <c r="FM2" s="438"/>
      <c r="FN2" s="438"/>
      <c r="FO2" s="438"/>
      <c r="FP2" s="438"/>
      <c r="FQ2" s="438"/>
      <c r="FR2" s="438"/>
      <c r="FS2" s="438"/>
      <c r="FT2" s="438"/>
      <c r="FU2" s="438"/>
      <c r="FV2" s="438"/>
      <c r="FW2" s="438"/>
      <c r="FX2" s="438"/>
      <c r="FY2" s="438"/>
      <c r="FZ2" s="438"/>
      <c r="GA2" s="438"/>
      <c r="GB2" s="438"/>
      <c r="GC2" s="438"/>
      <c r="GD2" s="438"/>
      <c r="GE2" s="438"/>
      <c r="GF2" s="438"/>
      <c r="GG2" s="438"/>
      <c r="GH2" s="438"/>
      <c r="GI2" s="438"/>
      <c r="GJ2" s="438"/>
      <c r="GK2" s="438"/>
      <c r="GL2" s="438"/>
      <c r="GM2" s="438"/>
      <c r="GN2" s="438"/>
      <c r="GO2" s="438"/>
      <c r="GP2" s="438"/>
      <c r="GQ2" s="438"/>
      <c r="GR2" s="438"/>
      <c r="GS2" s="438"/>
      <c r="GT2" s="438"/>
      <c r="GU2" s="438"/>
      <c r="GV2" s="438"/>
      <c r="GW2" s="438"/>
      <c r="GX2" s="438"/>
      <c r="GY2" s="438"/>
      <c r="GZ2" s="438"/>
      <c r="HA2" s="438"/>
      <c r="HB2" s="438"/>
      <c r="HC2" s="438"/>
      <c r="HD2" s="438"/>
      <c r="HE2" s="438"/>
      <c r="HF2" s="438"/>
      <c r="HG2" s="438"/>
      <c r="HH2" s="438"/>
      <c r="HI2" s="438"/>
      <c r="HJ2" s="438"/>
      <c r="HK2" s="438"/>
      <c r="HL2" s="438"/>
      <c r="HM2" s="438"/>
      <c r="HN2" s="438"/>
      <c r="HO2" s="438"/>
      <c r="HP2" s="438"/>
      <c r="HQ2" s="438"/>
      <c r="HR2" s="438"/>
      <c r="HS2" s="438"/>
      <c r="HT2" s="438"/>
      <c r="HU2" s="438"/>
      <c r="HV2" s="438"/>
      <c r="HW2" s="438"/>
      <c r="HX2" s="438"/>
      <c r="HY2" s="438"/>
      <c r="HZ2" s="438"/>
      <c r="IA2" s="438"/>
      <c r="IB2" s="438"/>
      <c r="IC2" s="438"/>
      <c r="ID2" s="438"/>
      <c r="IE2" s="438"/>
      <c r="IF2" s="438"/>
      <c r="IG2" s="438"/>
      <c r="IH2" s="438"/>
      <c r="II2" s="438"/>
      <c r="IJ2" s="438"/>
      <c r="IK2" s="438"/>
      <c r="IL2" s="438"/>
      <c r="IM2" s="438"/>
      <c r="IN2" s="438"/>
      <c r="IO2" s="438"/>
      <c r="IP2" s="438"/>
      <c r="IQ2" s="438"/>
      <c r="IR2" s="438"/>
      <c r="IS2" s="438"/>
      <c r="IT2" s="438"/>
      <c r="IU2" s="438"/>
      <c r="IV2" s="438"/>
      <c r="IW2" s="438"/>
      <c r="IX2" s="438"/>
      <c r="IY2" s="438"/>
      <c r="IZ2" s="438"/>
      <c r="JA2" s="438"/>
      <c r="JB2" s="438"/>
      <c r="JC2" s="438"/>
      <c r="JD2" s="438"/>
      <c r="JE2" s="438"/>
      <c r="JF2" s="438"/>
      <c r="JG2" s="438"/>
      <c r="JH2" s="438"/>
      <c r="JI2" s="438"/>
      <c r="JJ2" s="438"/>
      <c r="JK2" s="438"/>
      <c r="JL2" s="438"/>
      <c r="JM2" s="438"/>
      <c r="JN2" s="438"/>
      <c r="JO2" s="438"/>
      <c r="JP2" s="438"/>
      <c r="JQ2" s="438"/>
      <c r="JR2" s="438"/>
      <c r="JS2" s="438"/>
      <c r="JT2" s="438"/>
      <c r="JU2" s="438"/>
      <c r="JV2" s="438"/>
      <c r="JW2" s="438"/>
      <c r="JX2" s="438"/>
      <c r="JY2" s="438"/>
      <c r="JZ2" s="438"/>
      <c r="KA2" s="438"/>
      <c r="KB2" s="438"/>
      <c r="KC2" s="438"/>
      <c r="KD2" s="438"/>
      <c r="KE2" s="438"/>
      <c r="KF2" s="438"/>
      <c r="KG2" s="438"/>
      <c r="KH2" s="438"/>
      <c r="KI2" s="438"/>
      <c r="KJ2" s="438"/>
      <c r="KK2" s="438"/>
      <c r="KL2" s="438"/>
      <c r="KM2" s="438"/>
      <c r="KN2" s="438"/>
      <c r="KO2" s="438"/>
      <c r="KP2" s="438"/>
      <c r="KQ2" s="438"/>
      <c r="KR2" s="438"/>
      <c r="KS2" s="438"/>
      <c r="KT2" s="438"/>
      <c r="KU2" s="438"/>
      <c r="KV2" s="438"/>
      <c r="KW2" s="438"/>
      <c r="KX2" s="438"/>
      <c r="KY2" s="438"/>
      <c r="KZ2" s="438"/>
      <c r="LA2" s="438"/>
      <c r="LB2" s="438"/>
      <c r="LC2" s="438"/>
      <c r="LD2" s="438"/>
      <c r="LE2" s="438"/>
      <c r="LF2" s="438"/>
      <c r="LG2" s="438"/>
      <c r="LH2" s="438"/>
      <c r="LI2" s="438"/>
      <c r="LJ2" s="438"/>
      <c r="LK2" s="438"/>
      <c r="LL2" s="438"/>
      <c r="LM2" s="438"/>
      <c r="LN2" s="438"/>
      <c r="LO2" s="438"/>
      <c r="LP2" s="438"/>
      <c r="LQ2" s="438"/>
      <c r="LR2" s="438"/>
      <c r="LS2" s="438"/>
      <c r="LT2" s="438"/>
      <c r="LU2" s="438"/>
      <c r="LV2" s="438"/>
      <c r="LW2" s="438"/>
      <c r="LX2" s="438"/>
      <c r="LY2" s="438"/>
      <c r="LZ2" s="438"/>
      <c r="MA2" s="438"/>
      <c r="MB2" s="438"/>
      <c r="MC2" s="438"/>
      <c r="MD2" s="438"/>
      <c r="ME2" s="438"/>
      <c r="MF2" s="438"/>
      <c r="MG2" s="438"/>
      <c r="MH2" s="438"/>
      <c r="MI2" s="438"/>
      <c r="MJ2" s="438"/>
      <c r="MK2" s="438"/>
      <c r="ML2" s="438"/>
      <c r="MM2" s="438"/>
      <c r="MN2" s="438"/>
      <c r="MO2" s="438"/>
      <c r="MP2" s="438"/>
      <c r="MQ2" s="438"/>
      <c r="MR2" s="438"/>
      <c r="MS2" s="438"/>
      <c r="MT2" s="438"/>
      <c r="MU2" s="438"/>
      <c r="MV2" s="438"/>
      <c r="MW2" s="438"/>
      <c r="MX2" s="438"/>
      <c r="MY2" s="438"/>
      <c r="MZ2" s="438"/>
      <c r="NA2" s="438"/>
      <c r="NB2" s="438"/>
      <c r="NC2" s="438"/>
      <c r="ND2" s="438"/>
      <c r="NE2" s="438"/>
      <c r="NF2" s="438"/>
      <c r="NG2" s="438"/>
      <c r="NH2" s="438"/>
      <c r="NI2" s="438"/>
      <c r="NJ2" s="438"/>
      <c r="NK2" s="438"/>
      <c r="NL2" s="438"/>
      <c r="NM2" s="438"/>
      <c r="NN2" s="438"/>
      <c r="NO2" s="438"/>
      <c r="NP2" s="438"/>
      <c r="NQ2" s="438"/>
      <c r="NR2" s="438"/>
      <c r="NS2" s="438"/>
      <c r="NT2" s="438"/>
      <c r="NU2" s="438"/>
      <c r="NV2" s="438"/>
      <c r="NW2" s="438"/>
      <c r="NX2" s="438"/>
      <c r="NY2" s="438"/>
      <c r="NZ2" s="438"/>
      <c r="OA2" s="438"/>
      <c r="OB2" s="438"/>
      <c r="OC2" s="438"/>
      <c r="OD2" s="438"/>
      <c r="OE2" s="438"/>
      <c r="OF2" s="438"/>
      <c r="OG2" s="438"/>
      <c r="OH2" s="438"/>
      <c r="OI2" s="438"/>
      <c r="OJ2" s="438"/>
      <c r="OK2" s="438"/>
      <c r="OL2" s="438"/>
      <c r="OM2" s="438"/>
      <c r="ON2" s="438"/>
      <c r="OO2" s="438"/>
      <c r="OP2" s="438"/>
      <c r="OQ2" s="438"/>
      <c r="OR2" s="438"/>
      <c r="OS2" s="438"/>
      <c r="OT2" s="438"/>
      <c r="OU2" s="438"/>
      <c r="OV2" s="438"/>
      <c r="OW2" s="438"/>
      <c r="OX2" s="438"/>
      <c r="OY2" s="438"/>
      <c r="OZ2" s="438"/>
      <c r="PA2" s="438"/>
      <c r="PB2" s="438"/>
      <c r="PC2" s="438"/>
      <c r="PD2" s="438"/>
      <c r="PE2" s="438"/>
      <c r="PF2" s="438"/>
      <c r="PG2" s="438"/>
      <c r="PH2" s="438"/>
      <c r="PI2" s="438"/>
      <c r="PJ2" s="438"/>
      <c r="PK2" s="438"/>
      <c r="PL2" s="438"/>
      <c r="PM2" s="438"/>
      <c r="PN2" s="438"/>
      <c r="PO2" s="438"/>
      <c r="PP2" s="438"/>
      <c r="PQ2" s="438"/>
      <c r="PR2" s="438"/>
      <c r="PS2" s="438"/>
      <c r="PT2" s="438"/>
      <c r="PU2" s="438"/>
      <c r="PV2" s="438"/>
      <c r="PW2" s="438"/>
      <c r="PX2" s="438"/>
      <c r="PY2" s="438"/>
      <c r="PZ2" s="438"/>
      <c r="QA2" s="438"/>
      <c r="QB2" s="438"/>
      <c r="QC2" s="438"/>
      <c r="QD2" s="438"/>
      <c r="QE2" s="438"/>
      <c r="QF2" s="438"/>
      <c r="QG2" s="438"/>
      <c r="QH2" s="438"/>
      <c r="QI2" s="438"/>
      <c r="QJ2" s="438"/>
      <c r="QK2" s="438"/>
      <c r="QL2" s="438"/>
      <c r="QM2" s="438"/>
      <c r="QN2" s="438"/>
      <c r="QO2" s="438"/>
      <c r="QP2" s="438"/>
      <c r="QQ2" s="438"/>
      <c r="QR2" s="438"/>
      <c r="QS2" s="438"/>
      <c r="QT2" s="438"/>
      <c r="QU2" s="438"/>
      <c r="QV2" s="438"/>
      <c r="QW2" s="438"/>
      <c r="QX2" s="438"/>
      <c r="QY2" s="438"/>
      <c r="QZ2" s="438"/>
      <c r="RA2" s="438"/>
      <c r="RB2" s="438"/>
      <c r="RC2" s="438"/>
      <c r="RD2" s="438"/>
      <c r="RE2" s="438"/>
      <c r="RF2" s="438"/>
      <c r="RG2" s="438"/>
      <c r="RH2" s="438"/>
      <c r="RI2" s="438"/>
      <c r="RJ2" s="438"/>
      <c r="RK2" s="438"/>
      <c r="RL2" s="438"/>
      <c r="RM2" s="438"/>
      <c r="RN2" s="438"/>
      <c r="RO2" s="438"/>
      <c r="RP2" s="438"/>
      <c r="RQ2" s="438"/>
      <c r="RR2" s="438"/>
      <c r="RS2" s="438"/>
      <c r="RT2" s="438"/>
      <c r="RU2" s="438"/>
      <c r="RV2" s="438"/>
      <c r="RW2" s="438"/>
      <c r="RX2" s="438"/>
      <c r="RY2" s="438"/>
      <c r="RZ2" s="438"/>
      <c r="SA2" s="438"/>
      <c r="SB2" s="438"/>
      <c r="SC2" s="438"/>
      <c r="SD2" s="438"/>
      <c r="SE2" s="438"/>
      <c r="SF2" s="438"/>
      <c r="SG2" s="438"/>
      <c r="SH2" s="438"/>
      <c r="SI2" s="438"/>
      <c r="SJ2" s="438"/>
      <c r="SK2" s="438"/>
      <c r="SL2" s="438"/>
      <c r="SM2" s="438"/>
      <c r="SN2" s="438"/>
      <c r="SO2" s="438"/>
      <c r="SP2" s="438"/>
      <c r="SQ2" s="438"/>
      <c r="SR2" s="438"/>
      <c r="SS2" s="438"/>
      <c r="ST2" s="438"/>
      <c r="SU2" s="438"/>
      <c r="SV2" s="438"/>
      <c r="SW2" s="438"/>
      <c r="SX2" s="438"/>
      <c r="SY2" s="438"/>
      <c r="SZ2" s="438"/>
      <c r="TA2" s="438"/>
      <c r="TB2" s="438"/>
      <c r="TC2" s="438"/>
      <c r="TD2" s="438"/>
      <c r="TE2" s="438"/>
      <c r="TF2" s="438"/>
      <c r="TG2" s="438"/>
      <c r="TH2" s="438"/>
      <c r="TI2" s="438"/>
      <c r="TJ2" s="438"/>
      <c r="TK2" s="438"/>
      <c r="TL2" s="438"/>
      <c r="TM2" s="438"/>
      <c r="TN2" s="438"/>
      <c r="TO2" s="438"/>
      <c r="TP2" s="438"/>
      <c r="TQ2" s="438"/>
      <c r="TR2" s="438"/>
      <c r="TS2" s="438"/>
      <c r="TT2" s="438"/>
      <c r="TU2" s="438"/>
      <c r="TV2" s="438"/>
      <c r="TW2" s="438"/>
      <c r="TX2" s="438"/>
      <c r="TY2" s="438"/>
      <c r="TZ2" s="438"/>
      <c r="UA2" s="438"/>
      <c r="UB2" s="438"/>
      <c r="UC2" s="438"/>
      <c r="UD2" s="438"/>
      <c r="UE2" s="438"/>
      <c r="UF2" s="438"/>
      <c r="UG2" s="438"/>
      <c r="UH2" s="438"/>
      <c r="UI2" s="438"/>
    </row>
    <row r="3" spans="1:555" s="121" customFormat="1" hidden="1" x14ac:dyDescent="0.25">
      <c r="A3" s="436"/>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7">
        <v>2500</v>
      </c>
      <c r="AI3" s="437">
        <v>1900</v>
      </c>
      <c r="AJ3" s="437">
        <v>1650</v>
      </c>
      <c r="AK3" s="437">
        <v>1580</v>
      </c>
      <c r="AL3" s="437">
        <v>2250</v>
      </c>
      <c r="AM3" s="437">
        <v>1650</v>
      </c>
      <c r="AN3" s="437">
        <v>1400</v>
      </c>
      <c r="AO3" s="437">
        <v>1340</v>
      </c>
      <c r="AP3" s="437">
        <v>2000</v>
      </c>
      <c r="AQ3" s="437">
        <v>1400</v>
      </c>
      <c r="AR3" s="437">
        <v>1150</v>
      </c>
      <c r="AS3" s="437">
        <v>1100</v>
      </c>
      <c r="AT3" s="437">
        <v>1750</v>
      </c>
      <c r="AU3" s="437">
        <v>1150</v>
      </c>
      <c r="AV3" s="437">
        <v>900</v>
      </c>
      <c r="AW3" s="437">
        <v>860</v>
      </c>
      <c r="AX3" s="437">
        <v>1200</v>
      </c>
      <c r="AY3" s="437">
        <v>900</v>
      </c>
      <c r="AZ3" s="437">
        <v>650</v>
      </c>
      <c r="BA3" s="437">
        <v>620</v>
      </c>
      <c r="BB3" s="435">
        <f>+'Cuadro Resumen'!C213</f>
        <v>5605.2314999999999</v>
      </c>
      <c r="BC3" s="435">
        <f>+'Cuadro Resumen'!D213</f>
        <v>5165.6055000000006</v>
      </c>
      <c r="BD3" s="435">
        <f>+'Cuadro Resumen'!E213</f>
        <v>6594.39</v>
      </c>
      <c r="BE3" s="435">
        <f>+'Cuadro Resumen'!F213</f>
        <v>6154.7640000000001</v>
      </c>
      <c r="BF3" s="435">
        <f>+'Cuadro Resumen'!C214</f>
        <v>4945.7925000000005</v>
      </c>
      <c r="BG3" s="435">
        <f>+'Cuadro Resumen'!D214</f>
        <v>4506.1665000000003</v>
      </c>
      <c r="BH3" s="435">
        <f>+'Cuadro Resumen'!E214</f>
        <v>5934.951</v>
      </c>
      <c r="BI3" s="435">
        <f>+'Cuadro Resumen'!F214</f>
        <v>5495.3249999999998</v>
      </c>
      <c r="BJ3" s="435">
        <f>+'Cuadro Resumen'!C215</f>
        <v>4286.3535000000002</v>
      </c>
      <c r="BK3" s="435">
        <f>+'Cuadro Resumen'!D215</f>
        <v>3956.634</v>
      </c>
      <c r="BL3" s="435">
        <f>+'Cuadro Resumen'!E215</f>
        <v>5275.5120000000006</v>
      </c>
      <c r="BM3" s="435">
        <f>+'Cuadro Resumen'!F215</f>
        <v>4835.8860000000004</v>
      </c>
      <c r="BN3" s="435">
        <f>+'Cuadro Resumen'!C216</f>
        <v>3626.9145000000003</v>
      </c>
      <c r="BO3" s="435">
        <f>+'Cuadro Resumen'!D216</f>
        <v>3297.1950000000002</v>
      </c>
      <c r="BP3" s="435">
        <f>+'Cuadro Resumen'!E216</f>
        <v>4616.0730000000003</v>
      </c>
      <c r="BQ3" s="435">
        <f>+'Cuadro Resumen'!F216</f>
        <v>4286.3535000000002</v>
      </c>
      <c r="BR3" s="435">
        <f>+'Cuadro Resumen'!C217</f>
        <v>3187.2885000000001</v>
      </c>
      <c r="BS3" s="435">
        <f>+'Cuadro Resumen'!D217</f>
        <v>2967.4755</v>
      </c>
      <c r="BT3" s="435">
        <f>+'Cuadro Resumen'!E217</f>
        <v>4066.5405000000001</v>
      </c>
      <c r="BU3" s="435">
        <f>+'Cuadro Resumen'!F217</f>
        <v>3736.8210000000004</v>
      </c>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436"/>
      <c r="EB3" s="436"/>
      <c r="EC3" s="436"/>
      <c r="ED3" s="436"/>
      <c r="EE3" s="436"/>
      <c r="EF3" s="436"/>
      <c r="EG3" s="436"/>
      <c r="EH3" s="436"/>
      <c r="EI3" s="436"/>
      <c r="EJ3" s="436"/>
      <c r="EK3" s="436"/>
      <c r="EL3" s="436"/>
      <c r="EM3" s="436"/>
      <c r="EN3" s="436"/>
      <c r="EO3" s="436"/>
      <c r="EP3" s="436"/>
      <c r="EQ3" s="436"/>
      <c r="ER3" s="436"/>
      <c r="ES3" s="436"/>
      <c r="ET3" s="436"/>
      <c r="EU3" s="436"/>
      <c r="EV3" s="436"/>
      <c r="EW3" s="436"/>
      <c r="EX3" s="436"/>
      <c r="EY3" s="436"/>
      <c r="EZ3" s="436"/>
      <c r="FA3" s="436"/>
      <c r="FB3" s="436"/>
      <c r="FC3" s="436"/>
      <c r="FD3" s="436"/>
      <c r="FE3" s="436"/>
      <c r="FF3" s="436"/>
      <c r="FG3" s="436"/>
      <c r="FH3" s="436"/>
      <c r="FI3" s="436"/>
      <c r="FJ3" s="436"/>
      <c r="FK3" s="436"/>
      <c r="FL3" s="436"/>
      <c r="FM3" s="436"/>
      <c r="FN3" s="436"/>
      <c r="FO3" s="436"/>
      <c r="FP3" s="436"/>
      <c r="FQ3" s="436"/>
      <c r="FR3" s="436"/>
      <c r="FS3" s="436"/>
      <c r="FT3" s="436"/>
      <c r="FU3" s="436"/>
      <c r="FV3" s="436"/>
      <c r="FW3" s="436"/>
      <c r="FX3" s="436"/>
      <c r="FY3" s="436"/>
      <c r="FZ3" s="436"/>
      <c r="GA3" s="436"/>
      <c r="GB3" s="436"/>
      <c r="GC3" s="436"/>
      <c r="GD3" s="436"/>
      <c r="GE3" s="436"/>
      <c r="GF3" s="436"/>
      <c r="GG3" s="436"/>
      <c r="GH3" s="436"/>
      <c r="GI3" s="436"/>
      <c r="GJ3" s="436"/>
      <c r="GK3" s="436"/>
      <c r="GL3" s="436"/>
      <c r="GM3" s="436"/>
      <c r="GN3" s="436"/>
      <c r="GO3" s="436"/>
      <c r="GP3" s="436"/>
      <c r="GQ3" s="436"/>
      <c r="GR3" s="436"/>
      <c r="GS3" s="436"/>
      <c r="GT3" s="436"/>
      <c r="GU3" s="436"/>
      <c r="GV3" s="436"/>
      <c r="GW3" s="436"/>
      <c r="GX3" s="436"/>
      <c r="GY3" s="436"/>
      <c r="GZ3" s="436"/>
      <c r="HA3" s="436"/>
      <c r="HB3" s="436"/>
      <c r="HC3" s="436"/>
      <c r="HD3" s="436"/>
      <c r="HE3" s="436"/>
      <c r="HF3" s="436"/>
      <c r="HG3" s="436"/>
      <c r="HH3" s="436"/>
      <c r="HI3" s="436"/>
      <c r="HJ3" s="436"/>
      <c r="HK3" s="436"/>
      <c r="HL3" s="436"/>
      <c r="HM3" s="436"/>
      <c r="HN3" s="436"/>
      <c r="HO3" s="436"/>
      <c r="HP3" s="436"/>
      <c r="HQ3" s="436"/>
      <c r="HR3" s="436"/>
      <c r="HS3" s="436"/>
      <c r="HT3" s="436"/>
      <c r="HU3" s="436"/>
      <c r="HV3" s="436"/>
      <c r="HW3" s="436"/>
      <c r="HX3" s="436"/>
      <c r="HY3" s="436"/>
      <c r="HZ3" s="436"/>
      <c r="IA3" s="436"/>
      <c r="IB3" s="436"/>
      <c r="IC3" s="436"/>
      <c r="ID3" s="436"/>
      <c r="IE3" s="436"/>
      <c r="IF3" s="436"/>
      <c r="IG3" s="436"/>
      <c r="IH3" s="436"/>
      <c r="II3" s="436"/>
      <c r="IJ3" s="436"/>
      <c r="IK3" s="436"/>
      <c r="IL3" s="436"/>
      <c r="IM3" s="436"/>
      <c r="IN3" s="436"/>
      <c r="IO3" s="436"/>
      <c r="IP3" s="436"/>
      <c r="IQ3" s="436"/>
      <c r="IR3" s="436"/>
      <c r="IS3" s="436"/>
      <c r="IT3" s="436"/>
      <c r="IU3" s="436"/>
      <c r="IV3" s="436"/>
      <c r="IW3" s="436"/>
      <c r="IX3" s="436"/>
      <c r="IY3" s="436"/>
      <c r="IZ3" s="436"/>
      <c r="JA3" s="436"/>
      <c r="JB3" s="436"/>
      <c r="JC3" s="436"/>
      <c r="JD3" s="436"/>
      <c r="JE3" s="436"/>
      <c r="JF3" s="436"/>
      <c r="JG3" s="436"/>
      <c r="JH3" s="436"/>
      <c r="JI3" s="436"/>
      <c r="JJ3" s="436"/>
      <c r="JK3" s="436"/>
      <c r="JL3" s="436"/>
      <c r="JM3" s="436"/>
      <c r="JN3" s="436"/>
      <c r="JO3" s="436"/>
      <c r="JP3" s="436"/>
      <c r="JQ3" s="436"/>
      <c r="JR3" s="436"/>
      <c r="JS3" s="436"/>
      <c r="JT3" s="436"/>
      <c r="JU3" s="436"/>
      <c r="JV3" s="436"/>
      <c r="JW3" s="436"/>
      <c r="JX3" s="436"/>
      <c r="JY3" s="436"/>
      <c r="JZ3" s="436"/>
      <c r="KA3" s="436"/>
      <c r="KB3" s="436"/>
      <c r="KC3" s="436"/>
      <c r="KD3" s="436"/>
      <c r="KE3" s="436"/>
      <c r="KF3" s="436"/>
      <c r="KG3" s="436"/>
      <c r="KH3" s="436"/>
      <c r="KI3" s="436"/>
      <c r="KJ3" s="436"/>
      <c r="KK3" s="436"/>
      <c r="KL3" s="436"/>
      <c r="KM3" s="436"/>
      <c r="KN3" s="436"/>
      <c r="KO3" s="436"/>
      <c r="KP3" s="436"/>
      <c r="KQ3" s="436"/>
      <c r="KR3" s="436"/>
      <c r="KS3" s="436"/>
      <c r="KT3" s="436"/>
      <c r="KU3" s="436"/>
      <c r="KV3" s="436"/>
      <c r="KW3" s="436"/>
      <c r="KX3" s="436"/>
      <c r="KY3" s="436"/>
      <c r="KZ3" s="436"/>
      <c r="LA3" s="436"/>
      <c r="LB3" s="436"/>
      <c r="LC3" s="436"/>
      <c r="LD3" s="436"/>
      <c r="LE3" s="436"/>
      <c r="LF3" s="436"/>
      <c r="LG3" s="436"/>
      <c r="LH3" s="436"/>
      <c r="LI3" s="436"/>
      <c r="LJ3" s="436"/>
      <c r="LK3" s="436"/>
      <c r="LL3" s="436"/>
      <c r="LM3" s="436"/>
      <c r="LN3" s="436"/>
      <c r="LO3" s="436"/>
      <c r="LP3" s="436"/>
      <c r="LQ3" s="436"/>
      <c r="LR3" s="436"/>
      <c r="LS3" s="436"/>
      <c r="LT3" s="436"/>
      <c r="LU3" s="436"/>
      <c r="LV3" s="436"/>
      <c r="LW3" s="436"/>
      <c r="LX3" s="436"/>
      <c r="LY3" s="436"/>
      <c r="LZ3" s="436"/>
      <c r="MA3" s="436"/>
      <c r="MB3" s="436"/>
      <c r="MC3" s="436"/>
      <c r="MD3" s="436"/>
      <c r="ME3" s="436"/>
      <c r="MF3" s="436"/>
      <c r="MG3" s="436"/>
      <c r="MH3" s="436"/>
      <c r="MI3" s="436"/>
      <c r="MJ3" s="436"/>
      <c r="MK3" s="436"/>
      <c r="ML3" s="436"/>
      <c r="MM3" s="436"/>
      <c r="MN3" s="436"/>
      <c r="MO3" s="436"/>
      <c r="MP3" s="436"/>
      <c r="MQ3" s="436"/>
      <c r="MR3" s="436"/>
      <c r="MS3" s="436"/>
      <c r="MT3" s="436"/>
      <c r="MU3" s="436"/>
      <c r="MV3" s="436"/>
      <c r="MW3" s="436"/>
      <c r="MX3" s="436"/>
      <c r="MY3" s="436"/>
      <c r="MZ3" s="436"/>
      <c r="NA3" s="436"/>
      <c r="NB3" s="436"/>
      <c r="NC3" s="436"/>
      <c r="ND3" s="436"/>
      <c r="NE3" s="436"/>
      <c r="NF3" s="436"/>
      <c r="NG3" s="436"/>
      <c r="NH3" s="436"/>
      <c r="NI3" s="436"/>
      <c r="NJ3" s="436"/>
      <c r="NK3" s="436"/>
      <c r="NL3" s="436"/>
      <c r="NM3" s="436"/>
      <c r="NN3" s="436"/>
      <c r="NO3" s="436"/>
      <c r="NP3" s="436"/>
      <c r="NQ3" s="436"/>
      <c r="NR3" s="436"/>
      <c r="NS3" s="436"/>
      <c r="NT3" s="436"/>
      <c r="NU3" s="436"/>
      <c r="NV3" s="436"/>
      <c r="NW3" s="436"/>
      <c r="NX3" s="436"/>
      <c r="NY3" s="436"/>
      <c r="NZ3" s="436"/>
      <c r="OA3" s="436"/>
      <c r="OB3" s="436"/>
      <c r="OC3" s="436"/>
      <c r="OD3" s="436"/>
      <c r="OE3" s="436"/>
      <c r="OF3" s="436"/>
      <c r="OG3" s="436"/>
      <c r="OH3" s="436"/>
      <c r="OI3" s="436"/>
      <c r="OJ3" s="436"/>
      <c r="OK3" s="436"/>
      <c r="OL3" s="436"/>
      <c r="OM3" s="436"/>
      <c r="ON3" s="436"/>
      <c r="OO3" s="436"/>
      <c r="OP3" s="436"/>
      <c r="OQ3" s="436"/>
      <c r="OR3" s="436"/>
      <c r="OS3" s="436"/>
      <c r="OT3" s="436"/>
      <c r="OU3" s="436"/>
      <c r="OV3" s="436"/>
      <c r="OW3" s="436"/>
      <c r="OX3" s="436"/>
      <c r="OY3" s="436"/>
      <c r="OZ3" s="436"/>
      <c r="PA3" s="436"/>
      <c r="PB3" s="436"/>
      <c r="PC3" s="436"/>
      <c r="PD3" s="436"/>
      <c r="PE3" s="436"/>
      <c r="PF3" s="436"/>
      <c r="PG3" s="436"/>
      <c r="PH3" s="436"/>
      <c r="PI3" s="436"/>
      <c r="PJ3" s="436"/>
      <c r="PK3" s="436"/>
      <c r="PL3" s="436"/>
      <c r="PM3" s="436"/>
      <c r="PN3" s="436"/>
      <c r="PO3" s="436"/>
      <c r="PP3" s="436"/>
      <c r="PQ3" s="436"/>
      <c r="PR3" s="436"/>
      <c r="PS3" s="436"/>
      <c r="PT3" s="436"/>
      <c r="PU3" s="436"/>
      <c r="PV3" s="436"/>
      <c r="PW3" s="436"/>
      <c r="PX3" s="436"/>
      <c r="PY3" s="436"/>
      <c r="PZ3" s="436"/>
      <c r="QA3" s="436"/>
      <c r="QB3" s="436"/>
      <c r="QC3" s="436"/>
      <c r="QD3" s="436"/>
      <c r="QE3" s="436"/>
      <c r="QF3" s="436"/>
      <c r="QG3" s="436"/>
      <c r="QH3" s="436"/>
      <c r="QI3" s="436"/>
      <c r="QJ3" s="436"/>
      <c r="QK3" s="436"/>
      <c r="QL3" s="436"/>
      <c r="QM3" s="436"/>
      <c r="QN3" s="436"/>
      <c r="QO3" s="436"/>
      <c r="QP3" s="436"/>
      <c r="QQ3" s="436"/>
      <c r="QR3" s="436"/>
      <c r="QS3" s="436"/>
      <c r="QT3" s="436"/>
      <c r="QU3" s="436"/>
      <c r="QV3" s="436"/>
      <c r="QW3" s="436"/>
      <c r="QX3" s="436"/>
      <c r="QY3" s="436"/>
      <c r="QZ3" s="436"/>
      <c r="RA3" s="436"/>
      <c r="RB3" s="436"/>
      <c r="RC3" s="436"/>
      <c r="RD3" s="436"/>
      <c r="RE3" s="436"/>
      <c r="RF3" s="436"/>
      <c r="RG3" s="436"/>
      <c r="RH3" s="436"/>
      <c r="RI3" s="436"/>
      <c r="RJ3" s="436"/>
      <c r="RK3" s="436"/>
      <c r="RL3" s="436"/>
      <c r="RM3" s="436"/>
      <c r="RN3" s="436"/>
      <c r="RO3" s="436"/>
      <c r="RP3" s="436"/>
      <c r="RQ3" s="436"/>
      <c r="RR3" s="436"/>
      <c r="RS3" s="436"/>
      <c r="RT3" s="436"/>
      <c r="RU3" s="436"/>
      <c r="RV3" s="436"/>
      <c r="RW3" s="436"/>
      <c r="RX3" s="436"/>
      <c r="RY3" s="436"/>
      <c r="RZ3" s="436"/>
      <c r="SA3" s="436"/>
      <c r="SB3" s="436"/>
      <c r="SC3" s="436"/>
      <c r="SD3" s="436"/>
      <c r="SE3" s="436"/>
      <c r="SF3" s="436"/>
      <c r="SG3" s="436"/>
      <c r="SH3" s="436"/>
      <c r="SI3" s="436"/>
      <c r="SJ3" s="436"/>
      <c r="SK3" s="436"/>
      <c r="SL3" s="436"/>
      <c r="SM3" s="436"/>
      <c r="SN3" s="436"/>
      <c r="SO3" s="436"/>
      <c r="SP3" s="436"/>
      <c r="SQ3" s="436"/>
      <c r="SR3" s="436"/>
      <c r="SS3" s="436"/>
      <c r="ST3" s="436"/>
      <c r="SU3" s="436"/>
      <c r="SV3" s="436"/>
      <c r="SW3" s="436"/>
      <c r="SX3" s="436"/>
      <c r="SY3" s="436"/>
      <c r="SZ3" s="436"/>
      <c r="TA3" s="436"/>
      <c r="TB3" s="436"/>
      <c r="TC3" s="436"/>
      <c r="TD3" s="436"/>
      <c r="TE3" s="436"/>
      <c r="TF3" s="436"/>
      <c r="TG3" s="436"/>
      <c r="TH3" s="436"/>
      <c r="TI3" s="436"/>
      <c r="TJ3" s="436"/>
      <c r="TK3" s="436"/>
      <c r="TL3" s="436"/>
      <c r="TM3" s="436"/>
      <c r="TN3" s="436"/>
      <c r="TO3" s="436"/>
      <c r="TP3" s="436"/>
      <c r="TQ3" s="436"/>
      <c r="TR3" s="436"/>
      <c r="TS3" s="436"/>
      <c r="TT3" s="436"/>
      <c r="TU3" s="436"/>
      <c r="TV3" s="436"/>
      <c r="TW3" s="436"/>
      <c r="TX3" s="436"/>
      <c r="TY3" s="436"/>
      <c r="TZ3" s="436"/>
      <c r="UA3" s="436"/>
      <c r="UB3" s="436"/>
      <c r="UC3" s="436"/>
      <c r="UD3" s="436"/>
      <c r="UE3" s="436"/>
      <c r="UF3" s="436"/>
      <c r="UG3" s="436"/>
      <c r="UH3" s="436"/>
      <c r="UI3" s="436"/>
    </row>
    <row r="4" spans="1:555" ht="15.75" thickBot="1" x14ac:dyDescent="0.3"/>
    <row r="5" spans="1:555" ht="27" thickBot="1" x14ac:dyDescent="0.3">
      <c r="C5" s="86" t="s">
        <v>385</v>
      </c>
      <c r="D5" s="197">
        <f>SUMIF(C:C,$C$10,D:D)</f>
        <v>18642484.575999998</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2">
        <f>SUM(F17:F17)</f>
        <v>60000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392</v>
      </c>
      <c r="D13" s="571">
        <f>'1. Desarrollo e Innov. Curricu.'!E12</f>
        <v>1.04</v>
      </c>
      <c r="E13" s="92"/>
      <c r="F13" s="92"/>
      <c r="G13" s="92"/>
      <c r="H13" s="75"/>
      <c r="I13" s="75"/>
      <c r="J13" s="75"/>
      <c r="K13" s="111"/>
    </row>
    <row r="14" spans="1:555" ht="18.75" x14ac:dyDescent="0.2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Abastecer en un 80% la biblioteca con los libros de texto de las asignaturas de la carrera de la Facultad. (En Físico)</v>
      </c>
      <c r="D14" s="31"/>
      <c r="E14" s="92"/>
      <c r="F14" s="92"/>
      <c r="G14" s="92"/>
      <c r="H14" s="75"/>
      <c r="I14" s="75"/>
      <c r="J14" s="75"/>
      <c r="K14" s="111"/>
    </row>
    <row r="15" spans="1:555" ht="15.75" thickBot="1" x14ac:dyDescent="0.3">
      <c r="F15" s="92"/>
      <c r="G15" s="75"/>
      <c r="H15" s="75"/>
      <c r="I15" s="75"/>
    </row>
    <row r="16" spans="1:555" ht="15.75" thickBot="1" x14ac:dyDescent="0.3">
      <c r="C16" s="128" t="s">
        <v>44</v>
      </c>
      <c r="D16" s="128" t="s">
        <v>55</v>
      </c>
      <c r="E16" s="135" t="s">
        <v>57</v>
      </c>
      <c r="F16" s="134" t="s">
        <v>27</v>
      </c>
      <c r="G16" s="132" t="s">
        <v>131</v>
      </c>
      <c r="H16" s="135" t="s">
        <v>46</v>
      </c>
      <c r="I16" s="132" t="s">
        <v>132</v>
      </c>
      <c r="J16" s="132" t="s">
        <v>410</v>
      </c>
      <c r="K16" s="132" t="s">
        <v>411</v>
      </c>
    </row>
    <row r="17" spans="3:11" x14ac:dyDescent="0.25">
      <c r="C17" s="140" t="s">
        <v>2576</v>
      </c>
      <c r="D17" s="157">
        <v>1</v>
      </c>
      <c r="E17" s="122">
        <v>60000</v>
      </c>
      <c r="F17" s="96">
        <f t="shared" ref="F17" si="0">D17*E17</f>
        <v>60000</v>
      </c>
      <c r="G17" s="160" t="s">
        <v>129</v>
      </c>
      <c r="H17" s="141" t="s">
        <v>825</v>
      </c>
      <c r="I17" s="129" t="str">
        <f>VLOOKUP(H17,Presupuesto!$B$11:$C$565,2,0)</f>
        <v>LIBROS REVISTAS Y PERIODICOS</v>
      </c>
      <c r="J17" s="97" t="s">
        <v>1357</v>
      </c>
      <c r="K17" s="97" t="s">
        <v>402</v>
      </c>
    </row>
    <row r="19" spans="3:11" s="437" customFormat="1" ht="15.75" thickBot="1" x14ac:dyDescent="0.3">
      <c r="G19" s="424"/>
    </row>
    <row r="20" spans="3:11" s="437" customFormat="1" ht="15.75" thickBot="1" x14ac:dyDescent="0.3">
      <c r="C20" s="156" t="s">
        <v>53</v>
      </c>
      <c r="D20" s="352">
        <f>SUM(F27:F27)</f>
        <v>900</v>
      </c>
      <c r="F20" s="70"/>
      <c r="G20" s="78"/>
      <c r="H20" s="70"/>
      <c r="I20" s="70"/>
    </row>
    <row r="21" spans="3:11" s="437" customFormat="1" x14ac:dyDescent="0.25">
      <c r="C21" s="70"/>
      <c r="D21" s="31"/>
      <c r="E21" s="92"/>
      <c r="F21" s="92"/>
      <c r="G21" s="92"/>
      <c r="H21" s="75"/>
      <c r="I21" s="75"/>
      <c r="J21" s="75"/>
      <c r="K21" s="111"/>
    </row>
    <row r="22" spans="3:11" s="437" customFormat="1" x14ac:dyDescent="0.25">
      <c r="C22" s="70"/>
      <c r="D22" s="31"/>
      <c r="E22" s="92"/>
      <c r="F22" s="92"/>
      <c r="G22" s="92"/>
      <c r="H22" s="75"/>
      <c r="I22" s="75"/>
      <c r="J22" s="75"/>
      <c r="K22" s="111"/>
    </row>
    <row r="23" spans="3:11" s="437" customFormat="1" ht="15.75" x14ac:dyDescent="0.25">
      <c r="C23" s="201" t="s">
        <v>392</v>
      </c>
      <c r="D23" s="571">
        <f>'1. Desarrollo e Innov. Curricu.'!E17</f>
        <v>1.0900000000000001</v>
      </c>
      <c r="E23" s="92"/>
      <c r="F23" s="92"/>
      <c r="G23" s="92"/>
      <c r="H23" s="75"/>
      <c r="I23" s="75"/>
      <c r="J23" s="75"/>
      <c r="K23" s="111"/>
    </row>
    <row r="24" spans="3:11" s="437" customFormat="1" ht="18.75" x14ac:dyDescent="0.25">
      <c r="C24" s="207"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Elaboración de la malla curricular de la Carrera de Química y Farmacia que cumpla con la normativa institucional establecida y que responda a los desafíos y necesidades de la Sociedad, a traves de  tres talleres de trabajo.</v>
      </c>
      <c r="D24" s="31"/>
      <c r="E24" s="92"/>
      <c r="F24" s="92"/>
      <c r="G24" s="92"/>
      <c r="H24" s="75"/>
      <c r="I24" s="75"/>
      <c r="J24" s="75"/>
      <c r="K24" s="111"/>
    </row>
    <row r="25" spans="3:11" s="437" customFormat="1" ht="15.75" thickBot="1" x14ac:dyDescent="0.3">
      <c r="F25" s="92"/>
      <c r="G25" s="75"/>
      <c r="H25" s="75"/>
      <c r="I25" s="75"/>
    </row>
    <row r="26" spans="3:11" s="437" customFormat="1" ht="15.75" thickBot="1" x14ac:dyDescent="0.3">
      <c r="C26" s="128" t="s">
        <v>44</v>
      </c>
      <c r="D26" s="128" t="s">
        <v>55</v>
      </c>
      <c r="E26" s="135" t="s">
        <v>57</v>
      </c>
      <c r="F26" s="134" t="s">
        <v>27</v>
      </c>
      <c r="G26" s="132" t="s">
        <v>131</v>
      </c>
      <c r="H26" s="135" t="s">
        <v>46</v>
      </c>
      <c r="I26" s="132" t="s">
        <v>132</v>
      </c>
      <c r="J26" s="132" t="s">
        <v>410</v>
      </c>
      <c r="K26" s="132" t="s">
        <v>411</v>
      </c>
    </row>
    <row r="27" spans="3:11" s="437" customFormat="1" x14ac:dyDescent="0.25">
      <c r="C27" s="140" t="s">
        <v>49</v>
      </c>
      <c r="D27" s="157">
        <v>1</v>
      </c>
      <c r="E27" s="122">
        <v>900</v>
      </c>
      <c r="F27" s="96">
        <f t="shared" ref="F27" si="1">D27*E27</f>
        <v>900</v>
      </c>
      <c r="G27" s="160" t="s">
        <v>129</v>
      </c>
      <c r="H27" s="141" t="s">
        <v>792</v>
      </c>
      <c r="I27" s="129" t="str">
        <f>VLOOKUP(H27,Presupuesto!$B$11:$C$565,2,0)</f>
        <v>ALIMENTOS B EBIDAS PARA PERSONAS</v>
      </c>
      <c r="J27" s="97" t="s">
        <v>1357</v>
      </c>
      <c r="K27" s="97" t="s">
        <v>412</v>
      </c>
    </row>
    <row r="28" spans="3:11" s="437" customFormat="1" x14ac:dyDescent="0.25">
      <c r="G28" s="424"/>
    </row>
    <row r="29" spans="3:11" s="437" customFormat="1" ht="15.75" thickBot="1" x14ac:dyDescent="0.3">
      <c r="G29" s="424"/>
    </row>
    <row r="30" spans="3:11" s="437" customFormat="1" ht="15.75" thickBot="1" x14ac:dyDescent="0.3">
      <c r="C30" s="156" t="s">
        <v>53</v>
      </c>
      <c r="D30" s="352">
        <f>SUM(F37:F37)</f>
        <v>1800</v>
      </c>
      <c r="F30" s="70"/>
      <c r="G30" s="78"/>
      <c r="H30" s="70"/>
      <c r="I30" s="70"/>
    </row>
    <row r="31" spans="3:11" s="437" customFormat="1" x14ac:dyDescent="0.25">
      <c r="C31" s="70"/>
      <c r="D31" s="31"/>
      <c r="E31" s="92"/>
      <c r="F31" s="92"/>
      <c r="G31" s="92"/>
      <c r="H31" s="75"/>
      <c r="I31" s="75"/>
      <c r="J31" s="75"/>
      <c r="K31" s="111"/>
    </row>
    <row r="32" spans="3:11" s="437" customFormat="1" x14ac:dyDescent="0.25">
      <c r="C32" s="70"/>
      <c r="D32" s="31"/>
      <c r="E32" s="92"/>
      <c r="F32" s="92"/>
      <c r="G32" s="92"/>
      <c r="H32" s="75"/>
      <c r="I32" s="75"/>
      <c r="J32" s="75"/>
      <c r="K32" s="111"/>
    </row>
    <row r="33" spans="3:11" s="437" customFormat="1" ht="15.75" x14ac:dyDescent="0.25">
      <c r="C33" s="201" t="s">
        <v>392</v>
      </c>
      <c r="D33" s="571">
        <f>'1. Desarrollo e Innov. Curricu.'!E17</f>
        <v>1.0900000000000001</v>
      </c>
      <c r="E33" s="92"/>
      <c r="F33" s="92"/>
      <c r="G33" s="92"/>
      <c r="H33" s="75"/>
      <c r="I33" s="75"/>
      <c r="J33" s="75"/>
      <c r="K33" s="111"/>
    </row>
    <row r="34" spans="3:11" s="437" customFormat="1" ht="18.75" x14ac:dyDescent="0.25">
      <c r="C34" s="207" t="str">
        <f>IFERROR(VLOOKUP(D33,'1. Desarrollo e Innov. Curricu.'!$E:$F,2,FALSE),IFERROR(VLOOKUP(D33,'2. Investigación Científica'!$E:$F,2,FALSE),IFERROR(VLOOKUP(D33,'3. Vinculación Univ. Sociedad'!$E:$F,2,FALSE),IFERROR(VLOOKUP(D33,'4. Docencia y Profesorado Univ.'!$E:$F,2,FALSE),IFERROR(VLOOKUP(D33,'5. Estudiantes y Graduados'!$E:$F,2,FALSE),IFERROR(VLOOKUP(D33,'11. Gestion Administrativa'!$E:$F,2,FALSE),IFERROR(VLOOKUP(D33,'13. Gestión Académica'!$E:$F,2,FALSE),IFERROR(VLOOKUP(D33,'8. Asegura. de la Calid. y M'!$E:$F,2,FALSE),IFERROR(VLOOKUP(D33,'6. Gestión del Conocimiento'!$E:$F,2,FALSE),IFERROR(VLOOKUP(D33,'15. Gobernabilidad y Proceso...'!$E:$F,2,FALSE),IFERROR(VLOOKUP(D33,'12. Gestión del Talento Humano'!$E:$F,2,FALSE),IFERROR(VLOOKUP(D33,'14. Internacional... de la E.S.'!$E:$F,2,FALSE),IFERROR(VLOOKUP(D33,'10. Posgrado'!$E:$F,2,FALSE),IFERROR(VLOOKUP(D33,'17. Gestión TIC'!$E:$F,2,FALSE),IFERROR(VLOOKUP(D33,'16. Desa. del Sistema Educ.Sup.'!$E:$F,2,FALSE),IFERROR(VLOOKUP(D33,'9. Cultura de Inno. Insti...'!$E:$F,2,FALSE),VLOOKUP(D33,'7. Lo Esencial de la Reforma U.'!$E:$F,2,0)))))))))))))))))</f>
        <v>Elaboración de la malla curricular de la Carrera de Química y Farmacia que cumpla con la normativa institucional establecida y que responda a los desafíos y necesidades de la Sociedad, a traves de  tres talleres de trabajo.</v>
      </c>
      <c r="D34" s="31"/>
      <c r="E34" s="92"/>
      <c r="F34" s="92"/>
      <c r="G34" s="92"/>
      <c r="H34" s="75"/>
      <c r="I34" s="75"/>
      <c r="J34" s="75"/>
      <c r="K34" s="111"/>
    </row>
    <row r="35" spans="3:11" s="437" customFormat="1" ht="15.75" thickBot="1" x14ac:dyDescent="0.3">
      <c r="F35" s="92"/>
      <c r="G35" s="75"/>
      <c r="H35" s="75"/>
      <c r="I35" s="75"/>
    </row>
    <row r="36" spans="3:11" s="437" customFormat="1" ht="15.75" thickBot="1" x14ac:dyDescent="0.3">
      <c r="C36" s="128" t="s">
        <v>44</v>
      </c>
      <c r="D36" s="128" t="s">
        <v>55</v>
      </c>
      <c r="E36" s="135" t="s">
        <v>57</v>
      </c>
      <c r="F36" s="134" t="s">
        <v>27</v>
      </c>
      <c r="G36" s="132" t="s">
        <v>131</v>
      </c>
      <c r="H36" s="135" t="s">
        <v>46</v>
      </c>
      <c r="I36" s="132" t="s">
        <v>132</v>
      </c>
      <c r="J36" s="132" t="s">
        <v>410</v>
      </c>
      <c r="K36" s="132" t="s">
        <v>411</v>
      </c>
    </row>
    <row r="37" spans="3:11" s="437" customFormat="1" x14ac:dyDescent="0.25">
      <c r="C37" s="140" t="s">
        <v>49</v>
      </c>
      <c r="D37" s="157">
        <v>1</v>
      </c>
      <c r="E37" s="122">
        <v>1800</v>
      </c>
      <c r="F37" s="96">
        <f t="shared" ref="F37" si="2">D37*E37</f>
        <v>1800</v>
      </c>
      <c r="G37" s="160" t="s">
        <v>129</v>
      </c>
      <c r="H37" s="141" t="s">
        <v>792</v>
      </c>
      <c r="I37" s="129" t="str">
        <f>VLOOKUP(H37,Presupuesto!$B$11:$C$565,2,0)</f>
        <v>ALIMENTOS B EBIDAS PARA PERSONAS</v>
      </c>
      <c r="J37" s="97" t="s">
        <v>1357</v>
      </c>
      <c r="K37" s="97" t="s">
        <v>396</v>
      </c>
    </row>
    <row r="38" spans="3:11" s="437" customFormat="1" x14ac:dyDescent="0.25">
      <c r="G38" s="424"/>
    </row>
    <row r="39" spans="3:11" s="437" customFormat="1" ht="15.75" thickBot="1" x14ac:dyDescent="0.3">
      <c r="G39" s="424"/>
    </row>
    <row r="40" spans="3:11" s="437" customFormat="1" ht="15.75" thickBot="1" x14ac:dyDescent="0.3">
      <c r="C40" s="156" t="s">
        <v>53</v>
      </c>
      <c r="D40" s="352">
        <f>SUM(F47:F47)</f>
        <v>900</v>
      </c>
      <c r="F40" s="70"/>
      <c r="G40" s="78"/>
      <c r="H40" s="70"/>
      <c r="I40" s="70"/>
    </row>
    <row r="41" spans="3:11" s="437" customFormat="1" x14ac:dyDescent="0.25">
      <c r="C41" s="70"/>
      <c r="D41" s="31"/>
      <c r="E41" s="92"/>
      <c r="F41" s="92"/>
      <c r="G41" s="92"/>
      <c r="H41" s="75"/>
      <c r="I41" s="75"/>
      <c r="J41" s="75"/>
      <c r="K41" s="111"/>
    </row>
    <row r="42" spans="3:11" s="437" customFormat="1" x14ac:dyDescent="0.25">
      <c r="C42" s="70"/>
      <c r="D42" s="31"/>
      <c r="E42" s="92"/>
      <c r="F42" s="92"/>
      <c r="G42" s="92"/>
      <c r="H42" s="75"/>
      <c r="I42" s="75"/>
      <c r="J42" s="75"/>
      <c r="K42" s="111"/>
    </row>
    <row r="43" spans="3:11" s="437" customFormat="1" ht="15.75" x14ac:dyDescent="0.25">
      <c r="C43" s="201" t="s">
        <v>392</v>
      </c>
      <c r="D43" s="571">
        <f>'1. Desarrollo e Innov. Curricu.'!E18</f>
        <v>1.1000000000000001</v>
      </c>
      <c r="E43" s="92"/>
      <c r="F43" s="92"/>
      <c r="G43" s="92"/>
      <c r="H43" s="75"/>
      <c r="I43" s="75"/>
      <c r="J43" s="75"/>
      <c r="K43" s="111"/>
    </row>
    <row r="44" spans="3:11" s="437" customFormat="1" ht="18.75" x14ac:dyDescent="0.25">
      <c r="C44" s="207" t="str">
        <f>IFERROR(VLOOKUP(D43,'1. Desarrollo e Innov. Curricu.'!$E:$F,2,FALSE),IFERROR(VLOOKUP(D43,'2. Investigación Científica'!$E:$F,2,FALSE),IFERROR(VLOOKUP(D43,'3. Vinculación Univ. Sociedad'!$E:$F,2,FALSE),IFERROR(VLOOKUP(D43,'4. Docencia y Profesorado Univ.'!$E:$F,2,FALSE),IFERROR(VLOOKUP(D43,'5. Estudiantes y Graduados'!$E:$F,2,FALSE),IFERROR(VLOOKUP(D43,'11. Gestion Administrativa'!$E:$F,2,FALSE),IFERROR(VLOOKUP(D43,'13. Gestión Académica'!$E:$F,2,FALSE),IFERROR(VLOOKUP(D43,'8. Asegura. de la Calid. y M'!$E:$F,2,FALSE),IFERROR(VLOOKUP(D43,'6. Gestión del Conocimiento'!$E:$F,2,FALSE),IFERROR(VLOOKUP(D43,'15. Gobernabilidad y Proceso...'!$E:$F,2,FALSE),IFERROR(VLOOKUP(D43,'12. Gestión del Talento Humano'!$E:$F,2,FALSE),IFERROR(VLOOKUP(D43,'14. Internacional... de la E.S.'!$E:$F,2,FALSE),IFERROR(VLOOKUP(D43,'10. Posgrado'!$E:$F,2,FALSE),IFERROR(VLOOKUP(D43,'17. Gestión TIC'!$E:$F,2,FALSE),IFERROR(VLOOKUP(D43,'16. Desa. del Sistema Educ.Sup.'!$E:$F,2,FALSE),IFERROR(VLOOKUP(D43,'9. Cultura de Inno. Insti...'!$E:$F,2,FALSE),VLOOKUP(D43,'7. Lo Esencial de la Reforma U.'!$E:$F,2,0)))))))))))))))))</f>
        <v>Elaboración del perfil profesional de la Carrera de Química y Farmacia a traves de dos talleres de trabajo.</v>
      </c>
      <c r="D44" s="31"/>
      <c r="E44" s="92"/>
      <c r="F44" s="92"/>
      <c r="G44" s="92"/>
      <c r="H44" s="75"/>
      <c r="I44" s="75"/>
      <c r="J44" s="75"/>
      <c r="K44" s="111"/>
    </row>
    <row r="45" spans="3:11" s="437" customFormat="1" ht="15.75" thickBot="1" x14ac:dyDescent="0.3">
      <c r="F45" s="92"/>
      <c r="G45" s="75"/>
      <c r="H45" s="75"/>
      <c r="I45" s="75"/>
    </row>
    <row r="46" spans="3:11" s="437" customFormat="1" ht="15.75" thickBot="1" x14ac:dyDescent="0.3">
      <c r="C46" s="128" t="s">
        <v>44</v>
      </c>
      <c r="D46" s="128" t="s">
        <v>55</v>
      </c>
      <c r="E46" s="135" t="s">
        <v>57</v>
      </c>
      <c r="F46" s="134" t="s">
        <v>27</v>
      </c>
      <c r="G46" s="132" t="s">
        <v>131</v>
      </c>
      <c r="H46" s="135" t="s">
        <v>46</v>
      </c>
      <c r="I46" s="132" t="s">
        <v>132</v>
      </c>
      <c r="J46" s="132" t="s">
        <v>410</v>
      </c>
      <c r="K46" s="132" t="s">
        <v>411</v>
      </c>
    </row>
    <row r="47" spans="3:11" s="437" customFormat="1" x14ac:dyDescent="0.25">
      <c r="C47" s="140" t="s">
        <v>49</v>
      </c>
      <c r="D47" s="157">
        <v>1</v>
      </c>
      <c r="E47" s="122">
        <v>900</v>
      </c>
      <c r="F47" s="96">
        <f t="shared" ref="F47" si="3">D47*E47</f>
        <v>900</v>
      </c>
      <c r="G47" s="160" t="s">
        <v>129</v>
      </c>
      <c r="H47" s="141" t="s">
        <v>792</v>
      </c>
      <c r="I47" s="129" t="str">
        <f>VLOOKUP(H47,Presupuesto!$B$11:$C$565,2,0)</f>
        <v>ALIMENTOS B EBIDAS PARA PERSONAS</v>
      </c>
      <c r="J47" s="97" t="s">
        <v>1357</v>
      </c>
      <c r="K47" s="97" t="s">
        <v>412</v>
      </c>
    </row>
    <row r="48" spans="3:11" s="437" customFormat="1" x14ac:dyDescent="0.25">
      <c r="G48" s="424"/>
    </row>
    <row r="49" spans="3:11" s="437" customFormat="1" ht="15.75" thickBot="1" x14ac:dyDescent="0.3">
      <c r="G49" s="424"/>
    </row>
    <row r="50" spans="3:11" s="437" customFormat="1" ht="15.75" thickBot="1" x14ac:dyDescent="0.3">
      <c r="C50" s="156" t="s">
        <v>53</v>
      </c>
      <c r="D50" s="352">
        <f>SUM(F57:F57)</f>
        <v>900</v>
      </c>
      <c r="F50" s="70"/>
      <c r="G50" s="78"/>
      <c r="H50" s="70"/>
      <c r="I50" s="70"/>
    </row>
    <row r="51" spans="3:11" s="437" customFormat="1" x14ac:dyDescent="0.25">
      <c r="C51" s="70"/>
      <c r="D51" s="31"/>
      <c r="E51" s="92"/>
      <c r="F51" s="92"/>
      <c r="G51" s="92"/>
      <c r="H51" s="75"/>
      <c r="I51" s="75"/>
      <c r="J51" s="75"/>
      <c r="K51" s="111"/>
    </row>
    <row r="52" spans="3:11" s="437" customFormat="1" x14ac:dyDescent="0.25">
      <c r="C52" s="70"/>
      <c r="D52" s="31"/>
      <c r="E52" s="92"/>
      <c r="F52" s="92"/>
      <c r="G52" s="92"/>
      <c r="H52" s="75"/>
      <c r="I52" s="75"/>
      <c r="J52" s="75"/>
      <c r="K52" s="111"/>
    </row>
    <row r="53" spans="3:11" s="437" customFormat="1" ht="15.75" x14ac:dyDescent="0.25">
      <c r="C53" s="201" t="s">
        <v>392</v>
      </c>
      <c r="D53" s="571">
        <f>'1. Desarrollo e Innov. Curricu.'!E18</f>
        <v>1.1000000000000001</v>
      </c>
      <c r="E53" s="92"/>
      <c r="F53" s="92"/>
      <c r="G53" s="92"/>
      <c r="H53" s="75"/>
      <c r="I53" s="75"/>
      <c r="J53" s="75"/>
      <c r="K53" s="111"/>
    </row>
    <row r="54" spans="3:11" s="437" customFormat="1" ht="18.75" x14ac:dyDescent="0.25">
      <c r="C54" s="207" t="str">
        <f>IFERROR(VLOOKUP(D53,'1. Desarrollo e Innov. Curricu.'!$E:$F,2,FALSE),IFERROR(VLOOKUP(D53,'2. Investigación Científica'!$E:$F,2,FALSE),IFERROR(VLOOKUP(D53,'3. Vinculación Univ. Sociedad'!$E:$F,2,FALSE),IFERROR(VLOOKUP(D53,'4. Docencia y Profesorado Univ.'!$E:$F,2,FALSE),IFERROR(VLOOKUP(D53,'5. Estudiantes y Graduados'!$E:$F,2,FALSE),IFERROR(VLOOKUP(D53,'11. Gestion Administrativa'!$E:$F,2,FALSE),IFERROR(VLOOKUP(D53,'13. Gestión Académica'!$E:$F,2,FALSE),IFERROR(VLOOKUP(D53,'8. Asegura. de la Calid. y M'!$E:$F,2,FALSE),IFERROR(VLOOKUP(D53,'6. Gestión del Conocimiento'!$E:$F,2,FALSE),IFERROR(VLOOKUP(D53,'15. Gobernabilidad y Proceso...'!$E:$F,2,FALSE),IFERROR(VLOOKUP(D53,'12. Gestión del Talento Humano'!$E:$F,2,FALSE),IFERROR(VLOOKUP(D53,'14. Internacional... de la E.S.'!$E:$F,2,FALSE),IFERROR(VLOOKUP(D53,'10. Posgrado'!$E:$F,2,FALSE),IFERROR(VLOOKUP(D53,'17. Gestión TIC'!$E:$F,2,FALSE),IFERROR(VLOOKUP(D53,'16. Desa. del Sistema Educ.Sup.'!$E:$F,2,FALSE),IFERROR(VLOOKUP(D53,'9. Cultura de Inno. Insti...'!$E:$F,2,FALSE),VLOOKUP(D53,'7. Lo Esencial de la Reforma U.'!$E:$F,2,0)))))))))))))))))</f>
        <v>Elaboración del perfil profesional de la Carrera de Química y Farmacia a traves de dos talleres de trabajo.</v>
      </c>
      <c r="D54" s="31"/>
      <c r="E54" s="92"/>
      <c r="F54" s="92"/>
      <c r="G54" s="92"/>
      <c r="H54" s="75"/>
      <c r="I54" s="75"/>
      <c r="J54" s="75"/>
      <c r="K54" s="111"/>
    </row>
    <row r="55" spans="3:11" s="437" customFormat="1" ht="15.75" thickBot="1" x14ac:dyDescent="0.3">
      <c r="F55" s="92"/>
      <c r="G55" s="75"/>
      <c r="H55" s="75"/>
      <c r="I55" s="75"/>
    </row>
    <row r="56" spans="3:11" s="437" customFormat="1" ht="15.75" thickBot="1" x14ac:dyDescent="0.3">
      <c r="C56" s="128" t="s">
        <v>44</v>
      </c>
      <c r="D56" s="128" t="s">
        <v>55</v>
      </c>
      <c r="E56" s="135" t="s">
        <v>57</v>
      </c>
      <c r="F56" s="134" t="s">
        <v>27</v>
      </c>
      <c r="G56" s="132" t="s">
        <v>131</v>
      </c>
      <c r="H56" s="135" t="s">
        <v>46</v>
      </c>
      <c r="I56" s="132" t="s">
        <v>132</v>
      </c>
      <c r="J56" s="132" t="s">
        <v>410</v>
      </c>
      <c r="K56" s="132" t="s">
        <v>411</v>
      </c>
    </row>
    <row r="57" spans="3:11" s="437" customFormat="1" x14ac:dyDescent="0.25">
      <c r="C57" s="140" t="s">
        <v>49</v>
      </c>
      <c r="D57" s="157">
        <v>1</v>
      </c>
      <c r="E57" s="122">
        <v>900</v>
      </c>
      <c r="F57" s="96">
        <f t="shared" ref="F57" si="4">D57*E57</f>
        <v>900</v>
      </c>
      <c r="G57" s="160" t="s">
        <v>129</v>
      </c>
      <c r="H57" s="141" t="s">
        <v>792</v>
      </c>
      <c r="I57" s="129" t="str">
        <f>VLOOKUP(H57,Presupuesto!$B$11:$C$565,2,0)</f>
        <v>ALIMENTOS B EBIDAS PARA PERSONAS</v>
      </c>
      <c r="J57" s="97" t="s">
        <v>1357</v>
      </c>
      <c r="K57" s="97" t="s">
        <v>396</v>
      </c>
    </row>
    <row r="58" spans="3:11" s="437" customFormat="1" x14ac:dyDescent="0.25">
      <c r="G58" s="424"/>
    </row>
    <row r="59" spans="3:11" s="437" customFormat="1" ht="15.75" thickBot="1" x14ac:dyDescent="0.3">
      <c r="G59" s="424"/>
    </row>
    <row r="60" spans="3:11" s="437" customFormat="1" ht="15.75" thickBot="1" x14ac:dyDescent="0.3">
      <c r="C60" s="156" t="s">
        <v>53</v>
      </c>
      <c r="D60" s="352">
        <f>SUM(F67:F67)</f>
        <v>900</v>
      </c>
      <c r="F60" s="70"/>
      <c r="G60" s="78"/>
      <c r="H60" s="70"/>
      <c r="I60" s="70"/>
    </row>
    <row r="61" spans="3:11" s="437" customFormat="1" x14ac:dyDescent="0.25">
      <c r="C61" s="70"/>
      <c r="D61" s="31"/>
      <c r="E61" s="92"/>
      <c r="F61" s="92"/>
      <c r="G61" s="92"/>
      <c r="H61" s="75"/>
      <c r="I61" s="75"/>
      <c r="J61" s="75"/>
      <c r="K61" s="111"/>
    </row>
    <row r="62" spans="3:11" s="437" customFormat="1" x14ac:dyDescent="0.25">
      <c r="C62" s="70"/>
      <c r="D62" s="31"/>
      <c r="E62" s="92"/>
      <c r="F62" s="92"/>
      <c r="G62" s="92"/>
      <c r="H62" s="75"/>
      <c r="I62" s="75"/>
      <c r="J62" s="75"/>
      <c r="K62" s="111"/>
    </row>
    <row r="63" spans="3:11" s="437" customFormat="1" ht="15.75" x14ac:dyDescent="0.25">
      <c r="C63" s="201" t="s">
        <v>392</v>
      </c>
      <c r="D63" s="571">
        <f>'1. Desarrollo e Innov. Curricu.'!E19</f>
        <v>1.1100000000000001</v>
      </c>
      <c r="E63" s="92"/>
      <c r="F63" s="92"/>
      <c r="G63" s="92"/>
      <c r="H63" s="75"/>
      <c r="I63" s="75"/>
      <c r="J63" s="75"/>
      <c r="K63" s="111"/>
    </row>
    <row r="64" spans="3:11" s="437" customFormat="1" ht="18.75" x14ac:dyDescent="0.25">
      <c r="C64" s="207" t="str">
        <f>IFERROR(VLOOKUP(D63,'1. Desarrollo e Innov. Curricu.'!$E:$F,2,FALSE),IFERROR(VLOOKUP(D63,'2. Investigación Científica'!$E:$F,2,FALSE),IFERROR(VLOOKUP(D63,'3. Vinculación Univ. Sociedad'!$E:$F,2,FALSE),IFERROR(VLOOKUP(D63,'4. Docencia y Profesorado Univ.'!$E:$F,2,FALSE),IFERROR(VLOOKUP(D63,'5. Estudiantes y Graduados'!$E:$F,2,FALSE),IFERROR(VLOOKUP(D63,'11. Gestion Administrativa'!$E:$F,2,FALSE),IFERROR(VLOOKUP(D63,'13. Gestión Académica'!$E:$F,2,FALSE),IFERROR(VLOOKUP(D63,'8. Asegura. de la Calid. y M'!$E:$F,2,FALSE),IFERROR(VLOOKUP(D63,'6. Gestión del Conocimiento'!$E:$F,2,FALSE),IFERROR(VLOOKUP(D63,'15. Gobernabilidad y Proceso...'!$E:$F,2,FALSE),IFERROR(VLOOKUP(D63,'12. Gestión del Talento Humano'!$E:$F,2,FALSE),IFERROR(VLOOKUP(D63,'14. Internacional... de la E.S.'!$E:$F,2,FALSE),IFERROR(VLOOKUP(D63,'10. Posgrado'!$E:$F,2,FALSE),IFERROR(VLOOKUP(D63,'17. Gestión TIC'!$E:$F,2,FALSE),IFERROR(VLOOKUP(D63,'16. Desa. del Sistema Educ.Sup.'!$E:$F,2,FALSE),IFERROR(VLOOKUP(D63,'9. Cultura de Inno. Insti...'!$E:$F,2,FALSE),VLOOKUP(D63,'7. Lo Esencial de la Reforma U.'!$E:$F,2,0)))))))))))))))))</f>
        <v>Definición de los objetivos y competencias de formación profesional de la Carrera a traves de un taller de trabajo.</v>
      </c>
      <c r="D64" s="31"/>
      <c r="E64" s="92"/>
      <c r="F64" s="92"/>
      <c r="G64" s="92"/>
      <c r="H64" s="75"/>
      <c r="I64" s="75"/>
      <c r="J64" s="75"/>
      <c r="K64" s="111"/>
    </row>
    <row r="65" spans="3:11" s="437" customFormat="1" ht="15.75" thickBot="1" x14ac:dyDescent="0.3">
      <c r="F65" s="92"/>
      <c r="G65" s="75"/>
      <c r="H65" s="75"/>
      <c r="I65" s="75"/>
    </row>
    <row r="66" spans="3:11" s="437" customFormat="1" ht="15.75" thickBot="1" x14ac:dyDescent="0.3">
      <c r="C66" s="128" t="s">
        <v>44</v>
      </c>
      <c r="D66" s="128" t="s">
        <v>55</v>
      </c>
      <c r="E66" s="135" t="s">
        <v>57</v>
      </c>
      <c r="F66" s="134" t="s">
        <v>27</v>
      </c>
      <c r="G66" s="132" t="s">
        <v>131</v>
      </c>
      <c r="H66" s="135" t="s">
        <v>46</v>
      </c>
      <c r="I66" s="132" t="s">
        <v>132</v>
      </c>
      <c r="J66" s="132" t="s">
        <v>410</v>
      </c>
      <c r="K66" s="132" t="s">
        <v>411</v>
      </c>
    </row>
    <row r="67" spans="3:11" s="437" customFormat="1" x14ac:dyDescent="0.25">
      <c r="C67" s="140" t="s">
        <v>49</v>
      </c>
      <c r="D67" s="157">
        <v>1</v>
      </c>
      <c r="E67" s="122">
        <v>900</v>
      </c>
      <c r="F67" s="96">
        <f t="shared" ref="F67" si="5">D67*E67</f>
        <v>900</v>
      </c>
      <c r="G67" s="160" t="s">
        <v>129</v>
      </c>
      <c r="H67" s="141" t="s">
        <v>792</v>
      </c>
      <c r="I67" s="129" t="str">
        <f>VLOOKUP(H67,Presupuesto!$B$11:$C$565,2,0)</f>
        <v>ALIMENTOS B EBIDAS PARA PERSONAS</v>
      </c>
      <c r="J67" s="97" t="s">
        <v>1357</v>
      </c>
      <c r="K67" s="97" t="s">
        <v>396</v>
      </c>
    </row>
    <row r="68" spans="3:11" s="437" customFormat="1" x14ac:dyDescent="0.25">
      <c r="G68" s="424"/>
    </row>
    <row r="69" spans="3:11" s="437" customFormat="1" ht="15.75" thickBot="1" x14ac:dyDescent="0.3">
      <c r="G69" s="424"/>
    </row>
    <row r="70" spans="3:11" s="437" customFormat="1" ht="15.75" thickBot="1" x14ac:dyDescent="0.3">
      <c r="C70" s="156" t="s">
        <v>53</v>
      </c>
      <c r="D70" s="352">
        <f>SUM(F77:F77)</f>
        <v>900</v>
      </c>
      <c r="F70" s="70"/>
      <c r="G70" s="78"/>
      <c r="H70" s="70"/>
      <c r="I70" s="70"/>
    </row>
    <row r="71" spans="3:11" s="437" customFormat="1" x14ac:dyDescent="0.25">
      <c r="C71" s="70"/>
      <c r="D71" s="31"/>
      <c r="E71" s="92"/>
      <c r="F71" s="92"/>
      <c r="G71" s="92"/>
      <c r="H71" s="75"/>
      <c r="I71" s="75"/>
      <c r="J71" s="75"/>
      <c r="K71" s="111"/>
    </row>
    <row r="72" spans="3:11" s="437" customFormat="1" x14ac:dyDescent="0.25">
      <c r="C72" s="70"/>
      <c r="D72" s="31"/>
      <c r="E72" s="92"/>
      <c r="F72" s="92"/>
      <c r="G72" s="92"/>
      <c r="H72" s="75"/>
      <c r="I72" s="75"/>
      <c r="J72" s="75"/>
      <c r="K72" s="111"/>
    </row>
    <row r="73" spans="3:11" s="437" customFormat="1" ht="15.75" x14ac:dyDescent="0.25">
      <c r="C73" s="201" t="s">
        <v>392</v>
      </c>
      <c r="D73" s="571">
        <f>'1. Desarrollo e Innov. Curricu.'!E21</f>
        <v>1.1299999999999999</v>
      </c>
      <c r="E73" s="92"/>
      <c r="F73" s="92"/>
      <c r="G73" s="92"/>
      <c r="H73" s="75"/>
      <c r="I73" s="75"/>
      <c r="J73" s="75"/>
      <c r="K73" s="111"/>
    </row>
    <row r="74" spans="3:11" s="437" customFormat="1" ht="18.75" x14ac:dyDescent="0.25">
      <c r="C74" s="207"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Definición de los objetivos, contenidos de aprendizajes y los ejes curriculares transversales, definidos en el modelo educativo de la reforma universitaria, a traves de una reunion de trabajo.</v>
      </c>
      <c r="D74" s="31"/>
      <c r="E74" s="92"/>
      <c r="F74" s="92"/>
      <c r="G74" s="92"/>
      <c r="H74" s="75"/>
      <c r="I74" s="75"/>
      <c r="J74" s="75"/>
      <c r="K74" s="111"/>
    </row>
    <row r="75" spans="3:11" s="437" customFormat="1" ht="15.75" thickBot="1" x14ac:dyDescent="0.3">
      <c r="F75" s="92"/>
      <c r="G75" s="75"/>
      <c r="H75" s="75"/>
      <c r="I75" s="75"/>
    </row>
    <row r="76" spans="3:11" s="437" customFormat="1" ht="15.75" thickBot="1" x14ac:dyDescent="0.3">
      <c r="C76" s="128" t="s">
        <v>44</v>
      </c>
      <c r="D76" s="128" t="s">
        <v>55</v>
      </c>
      <c r="E76" s="135" t="s">
        <v>57</v>
      </c>
      <c r="F76" s="134" t="s">
        <v>27</v>
      </c>
      <c r="G76" s="132" t="s">
        <v>131</v>
      </c>
      <c r="H76" s="135" t="s">
        <v>46</v>
      </c>
      <c r="I76" s="132" t="s">
        <v>132</v>
      </c>
      <c r="J76" s="132" t="s">
        <v>410</v>
      </c>
      <c r="K76" s="132" t="s">
        <v>411</v>
      </c>
    </row>
    <row r="77" spans="3:11" s="437" customFormat="1" x14ac:dyDescent="0.25">
      <c r="C77" s="140" t="s">
        <v>49</v>
      </c>
      <c r="D77" s="157">
        <v>1</v>
      </c>
      <c r="E77" s="122">
        <v>900</v>
      </c>
      <c r="F77" s="96">
        <f t="shared" ref="F77" si="6">D77*E77</f>
        <v>900</v>
      </c>
      <c r="G77" s="160" t="s">
        <v>129</v>
      </c>
      <c r="H77" s="141" t="s">
        <v>792</v>
      </c>
      <c r="I77" s="129" t="str">
        <f>VLOOKUP(H77,Presupuesto!$B$11:$C$565,2,0)</f>
        <v>ALIMENTOS B EBIDAS PARA PERSONAS</v>
      </c>
      <c r="J77" s="97" t="s">
        <v>1357</v>
      </c>
      <c r="K77" s="97" t="s">
        <v>412</v>
      </c>
    </row>
    <row r="78" spans="3:11" s="437" customFormat="1" x14ac:dyDescent="0.25">
      <c r="G78" s="424"/>
    </row>
    <row r="79" spans="3:11" s="437" customFormat="1" ht="15.75" thickBot="1" x14ac:dyDescent="0.3">
      <c r="G79" s="424"/>
    </row>
    <row r="80" spans="3:11" s="437" customFormat="1" ht="15.75" thickBot="1" x14ac:dyDescent="0.3">
      <c r="C80" s="156" t="s">
        <v>53</v>
      </c>
      <c r="D80" s="352">
        <f>SUM(F87:F87)</f>
        <v>900</v>
      </c>
      <c r="F80" s="70"/>
      <c r="G80" s="78"/>
      <c r="H80" s="70"/>
      <c r="I80" s="70"/>
    </row>
    <row r="81" spans="3:11" s="437" customFormat="1" x14ac:dyDescent="0.25">
      <c r="C81" s="70"/>
      <c r="D81" s="31"/>
      <c r="E81" s="92"/>
      <c r="F81" s="92"/>
      <c r="G81" s="92"/>
      <c r="H81" s="75"/>
      <c r="I81" s="75"/>
      <c r="J81" s="75"/>
      <c r="K81" s="111"/>
    </row>
    <row r="82" spans="3:11" s="437" customFormat="1" x14ac:dyDescent="0.25">
      <c r="C82" s="70"/>
      <c r="D82" s="31"/>
      <c r="E82" s="92"/>
      <c r="F82" s="92"/>
      <c r="G82" s="92"/>
      <c r="H82" s="75"/>
      <c r="I82" s="75"/>
      <c r="J82" s="75"/>
      <c r="K82" s="111"/>
    </row>
    <row r="83" spans="3:11" s="437" customFormat="1" ht="15.75" x14ac:dyDescent="0.25">
      <c r="C83" s="201" t="s">
        <v>392</v>
      </c>
      <c r="D83" s="571">
        <f>'1. Desarrollo e Innov. Curricu.'!E24</f>
        <v>1.1599999999999999</v>
      </c>
      <c r="E83" s="92"/>
      <c r="F83" s="92"/>
      <c r="G83" s="92"/>
      <c r="H83" s="75"/>
      <c r="I83" s="75"/>
      <c r="J83" s="75"/>
      <c r="K83" s="111"/>
    </row>
    <row r="84" spans="3:11" s="437" customFormat="1" ht="18.75" x14ac:dyDescent="0.25">
      <c r="C84" s="207" t="str">
        <f>IFERROR(VLOOKUP(D83,'1. Desarrollo e Innov. Curricu.'!$E:$F,2,FALSE),IFERROR(VLOOKUP(D83,'2. Investigación Científica'!$E:$F,2,FALSE),IFERROR(VLOOKUP(D83,'3. Vinculación Univ. Sociedad'!$E:$F,2,FALSE),IFERROR(VLOOKUP(D83,'4. Docencia y Profesorado Univ.'!$E:$F,2,FALSE),IFERROR(VLOOKUP(D83,'5. Estudiantes y Graduados'!$E:$F,2,FALSE),IFERROR(VLOOKUP(D83,'11. Gestion Administrativa'!$E:$F,2,FALSE),IFERROR(VLOOKUP(D83,'13. Gestión Académica'!$E:$F,2,FALSE),IFERROR(VLOOKUP(D83,'8. Asegura. de la Calid. y M'!$E:$F,2,FALSE),IFERROR(VLOOKUP(D83,'6. Gestión del Conocimiento'!$E:$F,2,FALSE),IFERROR(VLOOKUP(D83,'15. Gobernabilidad y Proceso...'!$E:$F,2,FALSE),IFERROR(VLOOKUP(D83,'12. Gestión del Talento Humano'!$E:$F,2,FALSE),IFERROR(VLOOKUP(D83,'14. Internacional... de la E.S.'!$E:$F,2,FALSE),IFERROR(VLOOKUP(D83,'10. Posgrado'!$E:$F,2,FALSE),IFERROR(VLOOKUP(D83,'17. Gestión TIC'!$E:$F,2,FALSE),IFERROR(VLOOKUP(D83,'16. Desa. del Sistema Educ.Sup.'!$E:$F,2,FALSE),IFERROR(VLOOKUP(D83,'9. Cultura de Inno. Insti...'!$E:$F,2,FALSE),VLOOKUP(D83,'7. Lo Esencial de la Reforma U.'!$E:$F,2,0)))))))))))))))))</f>
        <v>Definición de los códigos de las asignaturas de la malla curricular a traves de un taller de trabajo.</v>
      </c>
      <c r="D84" s="31"/>
      <c r="E84" s="92"/>
      <c r="F84" s="92"/>
      <c r="G84" s="92"/>
      <c r="H84" s="75"/>
      <c r="I84" s="75"/>
      <c r="J84" s="75"/>
      <c r="K84" s="111"/>
    </row>
    <row r="85" spans="3:11" s="437" customFormat="1" ht="15.75" thickBot="1" x14ac:dyDescent="0.3">
      <c r="F85" s="92"/>
      <c r="G85" s="75"/>
      <c r="H85" s="75"/>
      <c r="I85" s="75"/>
    </row>
    <row r="86" spans="3:11" s="437" customFormat="1" ht="15.75" thickBot="1" x14ac:dyDescent="0.3">
      <c r="C86" s="128" t="s">
        <v>44</v>
      </c>
      <c r="D86" s="128" t="s">
        <v>55</v>
      </c>
      <c r="E86" s="135" t="s">
        <v>57</v>
      </c>
      <c r="F86" s="134" t="s">
        <v>27</v>
      </c>
      <c r="G86" s="132" t="s">
        <v>131</v>
      </c>
      <c r="H86" s="135" t="s">
        <v>46</v>
      </c>
      <c r="I86" s="132" t="s">
        <v>132</v>
      </c>
      <c r="J86" s="132" t="s">
        <v>410</v>
      </c>
      <c r="K86" s="132" t="s">
        <v>411</v>
      </c>
    </row>
    <row r="87" spans="3:11" s="437" customFormat="1" x14ac:dyDescent="0.25">
      <c r="C87" s="140" t="s">
        <v>49</v>
      </c>
      <c r="D87" s="157">
        <v>1</v>
      </c>
      <c r="E87" s="122">
        <v>900</v>
      </c>
      <c r="F87" s="96">
        <f t="shared" ref="F87" si="7">D87*E87</f>
        <v>900</v>
      </c>
      <c r="G87" s="160" t="s">
        <v>129</v>
      </c>
      <c r="H87" s="141" t="s">
        <v>792</v>
      </c>
      <c r="I87" s="129" t="str">
        <f>VLOOKUP(H87,Presupuesto!$B$11:$C$565,2,0)</f>
        <v>ALIMENTOS B EBIDAS PARA PERSONAS</v>
      </c>
      <c r="J87" s="97" t="s">
        <v>1357</v>
      </c>
      <c r="K87" s="97" t="s">
        <v>396</v>
      </c>
    </row>
    <row r="88" spans="3:11" s="437" customFormat="1" x14ac:dyDescent="0.25">
      <c r="G88" s="424"/>
    </row>
    <row r="89" spans="3:11" s="437" customFormat="1" ht="15.75" thickBot="1" x14ac:dyDescent="0.3">
      <c r="G89" s="424"/>
    </row>
    <row r="90" spans="3:11" s="437" customFormat="1" ht="15.75" thickBot="1" x14ac:dyDescent="0.3">
      <c r="C90" s="156" t="s">
        <v>53</v>
      </c>
      <c r="D90" s="352">
        <f>SUM(F97:F97)</f>
        <v>900</v>
      </c>
      <c r="F90" s="70"/>
      <c r="G90" s="78"/>
      <c r="H90" s="70"/>
      <c r="I90" s="70"/>
    </row>
    <row r="91" spans="3:11" s="437" customFormat="1" x14ac:dyDescent="0.25">
      <c r="C91" s="70"/>
      <c r="D91" s="31"/>
      <c r="E91" s="92"/>
      <c r="F91" s="92"/>
      <c r="G91" s="92"/>
      <c r="H91" s="75"/>
      <c r="I91" s="75"/>
      <c r="J91" s="75"/>
      <c r="K91" s="111"/>
    </row>
    <row r="92" spans="3:11" s="437" customFormat="1" x14ac:dyDescent="0.25">
      <c r="C92" s="70"/>
      <c r="D92" s="31"/>
      <c r="E92" s="92"/>
      <c r="F92" s="92"/>
      <c r="G92" s="92"/>
      <c r="H92" s="75"/>
      <c r="I92" s="75"/>
      <c r="J92" s="75"/>
      <c r="K92" s="111"/>
    </row>
    <row r="93" spans="3:11" s="437" customFormat="1" ht="15.75" x14ac:dyDescent="0.25">
      <c r="C93" s="201" t="s">
        <v>392</v>
      </c>
      <c r="D93" s="571">
        <f>'1. Desarrollo e Innov. Curricu.'!E25</f>
        <v>1.17</v>
      </c>
      <c r="E93" s="92"/>
      <c r="F93" s="92"/>
      <c r="G93" s="92"/>
      <c r="H93" s="75"/>
      <c r="I93" s="75"/>
      <c r="J93" s="75"/>
      <c r="K93" s="111"/>
    </row>
    <row r="94" spans="3:11" s="437" customFormat="1" ht="18.75" x14ac:dyDescent="0.25">
      <c r="C94" s="207" t="str">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Distribución de unidades valorativas y creditos por período académico para estudiantes a tiempo completo, a traves de un taller de trabajo.</v>
      </c>
      <c r="D94" s="31"/>
      <c r="E94" s="92"/>
      <c r="F94" s="92"/>
      <c r="G94" s="92"/>
      <c r="H94" s="75"/>
      <c r="I94" s="75"/>
      <c r="J94" s="75"/>
      <c r="K94" s="111"/>
    </row>
    <row r="95" spans="3:11" s="437" customFormat="1" ht="15.75" thickBot="1" x14ac:dyDescent="0.3">
      <c r="F95" s="92"/>
      <c r="G95" s="75"/>
      <c r="H95" s="75"/>
      <c r="I95" s="75"/>
    </row>
    <row r="96" spans="3:11" s="437" customFormat="1" ht="15.75" thickBot="1" x14ac:dyDescent="0.3">
      <c r="C96" s="128" t="s">
        <v>44</v>
      </c>
      <c r="D96" s="128" t="s">
        <v>55</v>
      </c>
      <c r="E96" s="135" t="s">
        <v>57</v>
      </c>
      <c r="F96" s="134" t="s">
        <v>27</v>
      </c>
      <c r="G96" s="132" t="s">
        <v>131</v>
      </c>
      <c r="H96" s="135" t="s">
        <v>46</v>
      </c>
      <c r="I96" s="132" t="s">
        <v>132</v>
      </c>
      <c r="J96" s="132" t="s">
        <v>410</v>
      </c>
      <c r="K96" s="132" t="s">
        <v>411</v>
      </c>
    </row>
    <row r="97" spans="3:11" s="437" customFormat="1" x14ac:dyDescent="0.25">
      <c r="C97" s="140" t="s">
        <v>49</v>
      </c>
      <c r="D97" s="157">
        <v>1</v>
      </c>
      <c r="E97" s="122">
        <v>900</v>
      </c>
      <c r="F97" s="96">
        <f t="shared" ref="F97" si="8">D97*E97</f>
        <v>900</v>
      </c>
      <c r="G97" s="160" t="s">
        <v>129</v>
      </c>
      <c r="H97" s="141" t="s">
        <v>792</v>
      </c>
      <c r="I97" s="129" t="str">
        <f>VLOOKUP(H97,Presupuesto!$B$11:$C$565,2,0)</f>
        <v>ALIMENTOS B EBIDAS PARA PERSONAS</v>
      </c>
      <c r="J97" s="97" t="s">
        <v>1357</v>
      </c>
      <c r="K97" s="97" t="s">
        <v>396</v>
      </c>
    </row>
    <row r="98" spans="3:11" s="437" customFormat="1" x14ac:dyDescent="0.25">
      <c r="G98" s="424"/>
    </row>
    <row r="99" spans="3:11" s="437" customFormat="1" ht="15.75" thickBot="1" x14ac:dyDescent="0.3">
      <c r="G99" s="424"/>
    </row>
    <row r="100" spans="3:11" s="437" customFormat="1" ht="15.75" thickBot="1" x14ac:dyDescent="0.3">
      <c r="C100" s="156" t="s">
        <v>53</v>
      </c>
      <c r="D100" s="352">
        <f>SUM(F107:F107)</f>
        <v>900</v>
      </c>
      <c r="F100" s="70"/>
      <c r="G100" s="78"/>
      <c r="H100" s="70"/>
      <c r="I100" s="70"/>
    </row>
    <row r="101" spans="3:11" s="437" customFormat="1" x14ac:dyDescent="0.25">
      <c r="C101" s="70"/>
      <c r="D101" s="31"/>
      <c r="E101" s="92"/>
      <c r="F101" s="92"/>
      <c r="G101" s="92"/>
      <c r="H101" s="75"/>
      <c r="I101" s="75"/>
      <c r="J101" s="75"/>
      <c r="K101" s="111"/>
    </row>
    <row r="102" spans="3:11" s="437" customFormat="1" x14ac:dyDescent="0.25">
      <c r="C102" s="70"/>
      <c r="D102" s="31"/>
      <c r="E102" s="92"/>
      <c r="F102" s="92"/>
      <c r="G102" s="92"/>
      <c r="H102" s="75"/>
      <c r="I102" s="75"/>
      <c r="J102" s="75"/>
      <c r="K102" s="111"/>
    </row>
    <row r="103" spans="3:11" s="437" customFormat="1" ht="15.75" x14ac:dyDescent="0.25">
      <c r="C103" s="201" t="s">
        <v>392</v>
      </c>
      <c r="D103" s="571">
        <f>'1. Desarrollo e Innov. Curricu.'!E26</f>
        <v>1.18</v>
      </c>
      <c r="E103" s="92"/>
      <c r="F103" s="92"/>
      <c r="G103" s="92"/>
      <c r="H103" s="75"/>
      <c r="I103" s="75"/>
      <c r="J103" s="75"/>
      <c r="K103" s="111"/>
    </row>
    <row r="104" spans="3:11" s="437" customFormat="1" ht="18.75" x14ac:dyDescent="0.25">
      <c r="C104" s="207" t="str">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Posgrado'!$E:$F,2,FALSE),IFERROR(VLOOKUP(D103,'17. Gestión TIC'!$E:$F,2,FALSE),IFERROR(VLOOKUP(D103,'16. Desa. del Sistema Educ.Sup.'!$E:$F,2,FALSE),IFERROR(VLOOKUP(D103,'9. Cultura de Inno. Insti...'!$E:$F,2,FALSE),VLOOKUP(D103,'7. Lo Esencial de la Reforma U.'!$E:$F,2,0)))))))))))))))))</f>
        <v>Elaboración del reglamento de pasantías del nuevo plan de estudio de la carrera a traves de 2 talleres de trabajo.</v>
      </c>
      <c r="D104" s="31"/>
      <c r="E104" s="92"/>
      <c r="F104" s="92"/>
      <c r="G104" s="92"/>
      <c r="H104" s="75"/>
      <c r="I104" s="75"/>
      <c r="J104" s="75"/>
      <c r="K104" s="111"/>
    </row>
    <row r="105" spans="3:11" s="437" customFormat="1" ht="15.75" thickBot="1" x14ac:dyDescent="0.3">
      <c r="F105" s="92"/>
      <c r="G105" s="75"/>
      <c r="H105" s="75"/>
      <c r="I105" s="75"/>
    </row>
    <row r="106" spans="3:11" s="437" customFormat="1" ht="15.75" thickBot="1" x14ac:dyDescent="0.3">
      <c r="C106" s="128" t="s">
        <v>44</v>
      </c>
      <c r="D106" s="128" t="s">
        <v>55</v>
      </c>
      <c r="E106" s="135" t="s">
        <v>57</v>
      </c>
      <c r="F106" s="134" t="s">
        <v>27</v>
      </c>
      <c r="G106" s="132" t="s">
        <v>131</v>
      </c>
      <c r="H106" s="135" t="s">
        <v>46</v>
      </c>
      <c r="I106" s="132" t="s">
        <v>132</v>
      </c>
      <c r="J106" s="132" t="s">
        <v>410</v>
      </c>
      <c r="K106" s="132" t="s">
        <v>411</v>
      </c>
    </row>
    <row r="107" spans="3:11" s="437" customFormat="1" x14ac:dyDescent="0.25">
      <c r="C107" s="140" t="s">
        <v>49</v>
      </c>
      <c r="D107" s="157">
        <v>1</v>
      </c>
      <c r="E107" s="122">
        <v>900</v>
      </c>
      <c r="F107" s="96">
        <f t="shared" ref="F107" si="9">D107*E107</f>
        <v>900</v>
      </c>
      <c r="G107" s="160" t="s">
        <v>129</v>
      </c>
      <c r="H107" s="141" t="s">
        <v>792</v>
      </c>
      <c r="I107" s="129" t="str">
        <f>VLOOKUP(H107,Presupuesto!$B$11:$C$565,2,0)</f>
        <v>ALIMENTOS B EBIDAS PARA PERSONAS</v>
      </c>
      <c r="J107" s="97" t="s">
        <v>1357</v>
      </c>
      <c r="K107" s="97" t="s">
        <v>412</v>
      </c>
    </row>
    <row r="108" spans="3:11" s="437" customFormat="1" x14ac:dyDescent="0.25">
      <c r="G108" s="424"/>
    </row>
    <row r="109" spans="3:11" s="437" customFormat="1" ht="15.75" thickBot="1" x14ac:dyDescent="0.3">
      <c r="G109" s="424"/>
    </row>
    <row r="110" spans="3:11" s="437" customFormat="1" ht="15.75" thickBot="1" x14ac:dyDescent="0.3">
      <c r="C110" s="156" t="s">
        <v>53</v>
      </c>
      <c r="D110" s="352">
        <f>SUM(F117:F117)</f>
        <v>900</v>
      </c>
      <c r="F110" s="70"/>
      <c r="G110" s="78"/>
      <c r="H110" s="70"/>
      <c r="I110" s="70"/>
    </row>
    <row r="111" spans="3:11" s="437" customFormat="1" x14ac:dyDescent="0.25">
      <c r="C111" s="70"/>
      <c r="D111" s="31"/>
      <c r="E111" s="92"/>
      <c r="F111" s="92"/>
      <c r="G111" s="92"/>
      <c r="H111" s="75"/>
      <c r="I111" s="75"/>
      <c r="J111" s="75"/>
      <c r="K111" s="111"/>
    </row>
    <row r="112" spans="3:11" s="437" customFormat="1" x14ac:dyDescent="0.25">
      <c r="C112" s="70"/>
      <c r="D112" s="31"/>
      <c r="E112" s="92"/>
      <c r="F112" s="92"/>
      <c r="G112" s="92"/>
      <c r="H112" s="75"/>
      <c r="I112" s="75"/>
      <c r="J112" s="75"/>
      <c r="K112" s="111"/>
    </row>
    <row r="113" spans="3:11" s="437" customFormat="1" ht="15.75" x14ac:dyDescent="0.25">
      <c r="C113" s="201" t="s">
        <v>392</v>
      </c>
      <c r="D113" s="571">
        <f>'1. Desarrollo e Innov. Curricu.'!E26</f>
        <v>1.18</v>
      </c>
      <c r="E113" s="92"/>
      <c r="F113" s="92"/>
      <c r="G113" s="92"/>
      <c r="H113" s="75"/>
      <c r="I113" s="75"/>
      <c r="J113" s="75"/>
      <c r="K113" s="111"/>
    </row>
    <row r="114" spans="3:11" s="437" customFormat="1" ht="18.75" x14ac:dyDescent="0.25">
      <c r="C114" s="207" t="str">
        <f>IFERROR(VLOOKUP(D113,'1. Desarrollo e Innov. Curricu.'!$E:$F,2,FALSE),IFERROR(VLOOKUP(D113,'2. Investigación Científica'!$E:$F,2,FALSE),IFERROR(VLOOKUP(D113,'3. Vinculación Univ. Sociedad'!$E:$F,2,FALSE),IFERROR(VLOOKUP(D113,'4. Docencia y Profesorado Univ.'!$E:$F,2,FALSE),IFERROR(VLOOKUP(D113,'5. Estudiantes y Graduados'!$E:$F,2,FALSE),IFERROR(VLOOKUP(D113,'11. Gestion Administrativa'!$E:$F,2,FALSE),IFERROR(VLOOKUP(D113,'13. Gestión Académica'!$E:$F,2,FALSE),IFERROR(VLOOKUP(D113,'8. Asegura. de la Calid. y M'!$E:$F,2,FALSE),IFERROR(VLOOKUP(D113,'6. Gestión del Conocimiento'!$E:$F,2,FALSE),IFERROR(VLOOKUP(D113,'15. Gobernabilidad y Proceso...'!$E:$F,2,FALSE),IFERROR(VLOOKUP(D113,'12. Gestión del Talento Humano'!$E:$F,2,FALSE),IFERROR(VLOOKUP(D113,'14. Internacional... de la E.S.'!$E:$F,2,FALSE),IFERROR(VLOOKUP(D113,'10. Posgrado'!$E:$F,2,FALSE),IFERROR(VLOOKUP(D113,'17. Gestión TIC'!$E:$F,2,FALSE),IFERROR(VLOOKUP(D113,'16. Desa. del Sistema Educ.Sup.'!$E:$F,2,FALSE),IFERROR(VLOOKUP(D113,'9. Cultura de Inno. Insti...'!$E:$F,2,FALSE),VLOOKUP(D113,'7. Lo Esencial de la Reforma U.'!$E:$F,2,0)))))))))))))))))</f>
        <v>Elaboración del reglamento de pasantías del nuevo plan de estudio de la carrera a traves de 2 talleres de trabajo.</v>
      </c>
      <c r="D114" s="31"/>
      <c r="E114" s="92"/>
      <c r="F114" s="92"/>
      <c r="G114" s="92"/>
      <c r="H114" s="75"/>
      <c r="I114" s="75"/>
      <c r="J114" s="75"/>
      <c r="K114" s="111"/>
    </row>
    <row r="115" spans="3:11" s="437" customFormat="1" ht="15.75" thickBot="1" x14ac:dyDescent="0.3">
      <c r="F115" s="92"/>
      <c r="G115" s="75"/>
      <c r="H115" s="75"/>
      <c r="I115" s="75"/>
    </row>
    <row r="116" spans="3:11" s="437" customFormat="1" ht="15.75" thickBot="1" x14ac:dyDescent="0.3">
      <c r="C116" s="128" t="s">
        <v>44</v>
      </c>
      <c r="D116" s="128" t="s">
        <v>55</v>
      </c>
      <c r="E116" s="135" t="s">
        <v>57</v>
      </c>
      <c r="F116" s="134" t="s">
        <v>27</v>
      </c>
      <c r="G116" s="132" t="s">
        <v>131</v>
      </c>
      <c r="H116" s="135" t="s">
        <v>46</v>
      </c>
      <c r="I116" s="132" t="s">
        <v>132</v>
      </c>
      <c r="J116" s="132" t="s">
        <v>410</v>
      </c>
      <c r="K116" s="132" t="s">
        <v>411</v>
      </c>
    </row>
    <row r="117" spans="3:11" s="437" customFormat="1" x14ac:dyDescent="0.25">
      <c r="C117" s="140" t="s">
        <v>49</v>
      </c>
      <c r="D117" s="157">
        <v>1</v>
      </c>
      <c r="E117" s="122">
        <v>900</v>
      </c>
      <c r="F117" s="96">
        <f t="shared" ref="F117" si="10">D117*E117</f>
        <v>900</v>
      </c>
      <c r="G117" s="160" t="s">
        <v>129</v>
      </c>
      <c r="H117" s="141" t="s">
        <v>792</v>
      </c>
      <c r="I117" s="129" t="str">
        <f>VLOOKUP(H117,Presupuesto!$B$11:$C$565,2,0)</f>
        <v>ALIMENTOS B EBIDAS PARA PERSONAS</v>
      </c>
      <c r="J117" s="97" t="s">
        <v>1357</v>
      </c>
      <c r="K117" s="97" t="s">
        <v>396</v>
      </c>
    </row>
    <row r="118" spans="3:11" s="437" customFormat="1" x14ac:dyDescent="0.25">
      <c r="G118" s="424"/>
    </row>
    <row r="119" spans="3:11" s="437" customFormat="1" ht="15.75" thickBot="1" x14ac:dyDescent="0.3">
      <c r="G119" s="424"/>
    </row>
    <row r="120" spans="3:11" s="437" customFormat="1" ht="15.75" thickBot="1" x14ac:dyDescent="0.3">
      <c r="C120" s="156" t="s">
        <v>53</v>
      </c>
      <c r="D120" s="352">
        <f>SUM(F127:F127)</f>
        <v>900</v>
      </c>
      <c r="F120" s="70"/>
      <c r="G120" s="78"/>
      <c r="H120" s="70"/>
      <c r="I120" s="70"/>
    </row>
    <row r="121" spans="3:11" s="437" customFormat="1" x14ac:dyDescent="0.25">
      <c r="C121" s="70"/>
      <c r="D121" s="31"/>
      <c r="E121" s="92"/>
      <c r="F121" s="92"/>
      <c r="G121" s="92"/>
      <c r="H121" s="75"/>
      <c r="I121" s="75"/>
      <c r="J121" s="75"/>
      <c r="K121" s="111"/>
    </row>
    <row r="122" spans="3:11" s="437" customFormat="1" x14ac:dyDescent="0.25">
      <c r="C122" s="70"/>
      <c r="D122" s="31"/>
      <c r="E122" s="92"/>
      <c r="F122" s="92"/>
      <c r="G122" s="92"/>
      <c r="H122" s="75"/>
      <c r="I122" s="75"/>
      <c r="J122" s="75"/>
      <c r="K122" s="111"/>
    </row>
    <row r="123" spans="3:11" s="437" customFormat="1" ht="15.75" x14ac:dyDescent="0.25">
      <c r="C123" s="201" t="s">
        <v>392</v>
      </c>
      <c r="D123" s="571">
        <f>'1. Desarrollo e Innov. Curricu.'!E28</f>
        <v>1.2</v>
      </c>
      <c r="E123" s="92"/>
      <c r="F123" s="92"/>
      <c r="G123" s="92"/>
      <c r="H123" s="75"/>
      <c r="I123" s="75"/>
      <c r="J123" s="75"/>
      <c r="K123" s="111"/>
    </row>
    <row r="124" spans="3:11" s="437" customFormat="1" ht="18.75" x14ac:dyDescent="0.25">
      <c r="C124" s="207" t="str">
        <f>IFERROR(VLOOKUP(D123,'1. Desarrollo e Innov. Curricu.'!$E:$F,2,FALSE),IFERROR(VLOOKUP(D123,'2. Investigación Científica'!$E:$F,2,FALSE),IFERROR(VLOOKUP(D123,'3. Vinculación Univ. Sociedad'!$E:$F,2,FALSE),IFERROR(VLOOKUP(D123,'4. Docencia y Profesorado Univ.'!$E:$F,2,FALSE),IFERROR(VLOOKUP(D123,'5. Estudiantes y Graduados'!$E:$F,2,FALSE),IFERROR(VLOOKUP(D123,'11. Gestion Administrativa'!$E:$F,2,FALSE),IFERROR(VLOOKUP(D123,'13. Gestión Académica'!$E:$F,2,FALSE),IFERROR(VLOOKUP(D123,'8. Asegura. de la Calid. y M'!$E:$F,2,FALSE),IFERROR(VLOOKUP(D123,'6. Gestión del Conocimiento'!$E:$F,2,FALSE),IFERROR(VLOOKUP(D123,'15. Gobernabilidad y Proceso...'!$E:$F,2,FALSE),IFERROR(VLOOKUP(D123,'12. Gestión del Talento Humano'!$E:$F,2,FALSE),IFERROR(VLOOKUP(D123,'14. Internacional... de la E.S.'!$E:$F,2,FALSE),IFERROR(VLOOKUP(D123,'10. Posgrado'!$E:$F,2,FALSE),IFERROR(VLOOKUP(D123,'17. Gestión TIC'!$E:$F,2,FALSE),IFERROR(VLOOKUP(D123,'16. Desa. del Sistema Educ.Sup.'!$E:$F,2,FALSE),IFERROR(VLOOKUP(D123,'9. Cultura de Inno. Insti...'!$E:$F,2,FALSE),VLOOKUP(D123,'7. Lo Esencial de la Reforma U.'!$E:$F,2,0)))))))))))))))))</f>
        <v>Elaborar el Plan de Factibilidad para la implementación del nuevo currículum de la Carrera, a traves de 2 talleres de trabajo.</v>
      </c>
      <c r="D124" s="31"/>
      <c r="E124" s="92"/>
      <c r="F124" s="92"/>
      <c r="G124" s="92"/>
      <c r="H124" s="75"/>
      <c r="I124" s="75"/>
      <c r="J124" s="75"/>
      <c r="K124" s="111"/>
    </row>
    <row r="125" spans="3:11" s="437" customFormat="1" ht="15.75" thickBot="1" x14ac:dyDescent="0.3">
      <c r="F125" s="92"/>
      <c r="G125" s="75"/>
      <c r="H125" s="75"/>
      <c r="I125" s="75"/>
    </row>
    <row r="126" spans="3:11" s="437" customFormat="1" ht="15.75" thickBot="1" x14ac:dyDescent="0.3">
      <c r="C126" s="128" t="s">
        <v>44</v>
      </c>
      <c r="D126" s="128" t="s">
        <v>55</v>
      </c>
      <c r="E126" s="135" t="s">
        <v>57</v>
      </c>
      <c r="F126" s="134" t="s">
        <v>27</v>
      </c>
      <c r="G126" s="132" t="s">
        <v>131</v>
      </c>
      <c r="H126" s="135" t="s">
        <v>46</v>
      </c>
      <c r="I126" s="132" t="s">
        <v>132</v>
      </c>
      <c r="J126" s="132" t="s">
        <v>410</v>
      </c>
      <c r="K126" s="132" t="s">
        <v>411</v>
      </c>
    </row>
    <row r="127" spans="3:11" s="437" customFormat="1" x14ac:dyDescent="0.25">
      <c r="C127" s="140" t="s">
        <v>49</v>
      </c>
      <c r="D127" s="157">
        <v>1</v>
      </c>
      <c r="E127" s="122">
        <v>900</v>
      </c>
      <c r="F127" s="96">
        <f t="shared" ref="F127" si="11">D127*E127</f>
        <v>900</v>
      </c>
      <c r="G127" s="160" t="s">
        <v>129</v>
      </c>
      <c r="H127" s="141" t="s">
        <v>792</v>
      </c>
      <c r="I127" s="129" t="str">
        <f>VLOOKUP(H127,Presupuesto!$B$11:$C$565,2,0)</f>
        <v>ALIMENTOS B EBIDAS PARA PERSONAS</v>
      </c>
      <c r="J127" s="97" t="s">
        <v>1357</v>
      </c>
      <c r="K127" s="97" t="s">
        <v>412</v>
      </c>
    </row>
    <row r="128" spans="3:11" s="437" customFormat="1" x14ac:dyDescent="0.25">
      <c r="G128" s="424"/>
    </row>
    <row r="129" spans="3:11" s="437" customFormat="1" ht="15.75" thickBot="1" x14ac:dyDescent="0.3">
      <c r="G129" s="424"/>
    </row>
    <row r="130" spans="3:11" s="437" customFormat="1" ht="15.75" thickBot="1" x14ac:dyDescent="0.3">
      <c r="C130" s="156" t="s">
        <v>53</v>
      </c>
      <c r="D130" s="352">
        <f>SUM(F137:F137)</f>
        <v>900</v>
      </c>
      <c r="F130" s="70"/>
      <c r="G130" s="78"/>
      <c r="H130" s="70"/>
      <c r="I130" s="70"/>
    </row>
    <row r="131" spans="3:11" s="437" customFormat="1" x14ac:dyDescent="0.25">
      <c r="C131" s="70"/>
      <c r="D131" s="31"/>
      <c r="E131" s="92"/>
      <c r="F131" s="92"/>
      <c r="G131" s="92"/>
      <c r="H131" s="75"/>
      <c r="I131" s="75"/>
      <c r="J131" s="75"/>
      <c r="K131" s="111"/>
    </row>
    <row r="132" spans="3:11" s="437" customFormat="1" x14ac:dyDescent="0.25">
      <c r="C132" s="70"/>
      <c r="D132" s="31"/>
      <c r="E132" s="92"/>
      <c r="F132" s="92"/>
      <c r="G132" s="92"/>
      <c r="H132" s="75"/>
      <c r="I132" s="75"/>
      <c r="J132" s="75"/>
      <c r="K132" s="111"/>
    </row>
    <row r="133" spans="3:11" s="437" customFormat="1" ht="15.75" x14ac:dyDescent="0.25">
      <c r="C133" s="201" t="s">
        <v>392</v>
      </c>
      <c r="D133" s="571">
        <f>'1. Desarrollo e Innov. Curricu.'!E28</f>
        <v>1.2</v>
      </c>
      <c r="E133" s="92"/>
      <c r="F133" s="92"/>
      <c r="G133" s="92"/>
      <c r="H133" s="75"/>
      <c r="I133" s="75"/>
      <c r="J133" s="75"/>
      <c r="K133" s="111"/>
    </row>
    <row r="134" spans="3:11" s="437" customFormat="1" ht="18.75" x14ac:dyDescent="0.25">
      <c r="C134" s="207"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Elaborar el Plan de Factibilidad para la implementación del nuevo currículum de la Carrera, a traves de 2 talleres de trabajo.</v>
      </c>
      <c r="D134" s="31"/>
      <c r="E134" s="92"/>
      <c r="F134" s="92"/>
      <c r="G134" s="92"/>
      <c r="H134" s="75"/>
      <c r="I134" s="75"/>
      <c r="J134" s="75"/>
      <c r="K134" s="111"/>
    </row>
    <row r="135" spans="3:11" s="437" customFormat="1" ht="15.75" thickBot="1" x14ac:dyDescent="0.3">
      <c r="F135" s="92"/>
      <c r="G135" s="75"/>
      <c r="H135" s="75"/>
      <c r="I135" s="75"/>
    </row>
    <row r="136" spans="3:11" s="437" customFormat="1" ht="15.75" thickBot="1" x14ac:dyDescent="0.3">
      <c r="C136" s="128" t="s">
        <v>44</v>
      </c>
      <c r="D136" s="128" t="s">
        <v>55</v>
      </c>
      <c r="E136" s="135" t="s">
        <v>57</v>
      </c>
      <c r="F136" s="134" t="s">
        <v>27</v>
      </c>
      <c r="G136" s="132" t="s">
        <v>131</v>
      </c>
      <c r="H136" s="135" t="s">
        <v>46</v>
      </c>
      <c r="I136" s="132" t="s">
        <v>132</v>
      </c>
      <c r="J136" s="132" t="s">
        <v>410</v>
      </c>
      <c r="K136" s="132" t="s">
        <v>411</v>
      </c>
    </row>
    <row r="137" spans="3:11" s="437" customFormat="1" x14ac:dyDescent="0.25">
      <c r="C137" s="140" t="s">
        <v>49</v>
      </c>
      <c r="D137" s="157">
        <v>1</v>
      </c>
      <c r="E137" s="122">
        <v>900</v>
      </c>
      <c r="F137" s="96">
        <f t="shared" ref="F137" si="12">D137*E137</f>
        <v>900</v>
      </c>
      <c r="G137" s="160" t="s">
        <v>129</v>
      </c>
      <c r="H137" s="141" t="s">
        <v>792</v>
      </c>
      <c r="I137" s="129" t="str">
        <f>VLOOKUP(H137,Presupuesto!$B$11:$C$565,2,0)</f>
        <v>ALIMENTOS B EBIDAS PARA PERSONAS</v>
      </c>
      <c r="J137" s="97" t="s">
        <v>1357</v>
      </c>
      <c r="K137" s="97" t="s">
        <v>396</v>
      </c>
    </row>
    <row r="138" spans="3:11" s="437" customFormat="1" x14ac:dyDescent="0.25">
      <c r="G138" s="424"/>
    </row>
    <row r="139" spans="3:11" s="437" customFormat="1" ht="15.75" thickBot="1" x14ac:dyDescent="0.3">
      <c r="G139" s="424"/>
    </row>
    <row r="140" spans="3:11" s="437" customFormat="1" ht="15.75" thickBot="1" x14ac:dyDescent="0.3">
      <c r="C140" s="156" t="s">
        <v>53</v>
      </c>
      <c r="D140" s="352">
        <f>SUM(F147:F147)</f>
        <v>600</v>
      </c>
      <c r="F140" s="70"/>
      <c r="G140" s="78"/>
      <c r="H140" s="70"/>
      <c r="I140" s="70"/>
    </row>
    <row r="141" spans="3:11" s="437" customFormat="1" x14ac:dyDescent="0.25">
      <c r="C141" s="70"/>
      <c r="D141" s="31"/>
      <c r="E141" s="92"/>
      <c r="F141" s="92"/>
      <c r="G141" s="92"/>
      <c r="H141" s="75"/>
      <c r="I141" s="75"/>
      <c r="J141" s="75"/>
      <c r="K141" s="111"/>
    </row>
    <row r="142" spans="3:11" s="437" customFormat="1" x14ac:dyDescent="0.25">
      <c r="C142" s="70"/>
      <c r="D142" s="31"/>
      <c r="E142" s="92"/>
      <c r="F142" s="92"/>
      <c r="G142" s="92"/>
      <c r="H142" s="75"/>
      <c r="I142" s="75"/>
      <c r="J142" s="75"/>
      <c r="K142" s="111"/>
    </row>
    <row r="143" spans="3:11" s="437" customFormat="1" ht="15.75" x14ac:dyDescent="0.25">
      <c r="C143" s="201" t="s">
        <v>392</v>
      </c>
      <c r="D143" s="571">
        <f>'1. Desarrollo e Innov. Curricu.'!E32</f>
        <v>1.24</v>
      </c>
      <c r="E143" s="92"/>
      <c r="F143" s="92"/>
      <c r="G143" s="92"/>
      <c r="H143" s="75"/>
      <c r="I143" s="75"/>
      <c r="J143" s="75"/>
      <c r="K143" s="111"/>
    </row>
    <row r="144" spans="3:11" s="437" customFormat="1" ht="18.75" x14ac:dyDescent="0.25">
      <c r="C144" s="207" t="str">
        <f>IFERROR(VLOOKUP(D143,'1. Desarrollo e Innov. Curricu.'!$E:$F,2,FALSE),IFERROR(VLOOKUP(D143,'2. Investigación Científica'!$E:$F,2,FALSE),IFERROR(VLOOKUP(D143,'3. Vinculación Univ. Sociedad'!$E:$F,2,FALSE),IFERROR(VLOOKUP(D143,'4. Docencia y Profesorado Univ.'!$E:$F,2,FALSE),IFERROR(VLOOKUP(D143,'5. Estudiantes y Graduados'!$E:$F,2,FALSE),IFERROR(VLOOKUP(D143,'11. Gestion Administrativa'!$E:$F,2,FALSE),IFERROR(VLOOKUP(D143,'13. Gestión Académica'!$E:$F,2,FALSE),IFERROR(VLOOKUP(D143,'8. Asegura. de la Calid. y M'!$E:$F,2,FALSE),IFERROR(VLOOKUP(D143,'6. Gestión del Conocimiento'!$E:$F,2,FALSE),IFERROR(VLOOKUP(D143,'15. Gobernabilidad y Proceso...'!$E:$F,2,FALSE),IFERROR(VLOOKUP(D143,'12. Gestión del Talento Humano'!$E:$F,2,FALSE),IFERROR(VLOOKUP(D143,'14. Internacional... de la E.S.'!$E:$F,2,FALSE),IFERROR(VLOOKUP(D143,'10. Posgrado'!$E:$F,2,FALSE),IFERROR(VLOOKUP(D143,'17. Gestión TIC'!$E:$F,2,FALSE),IFERROR(VLOOKUP(D143,'16. Desa. del Sistema Educ.Sup.'!$E:$F,2,FALSE),IFERROR(VLOOKUP(D143,'9. Cultura de Inno. Insti...'!$E:$F,2,FALSE),VLOOKUP(D143,'7. Lo Esencial de la Reforma U.'!$E:$F,2,0)))))))))))))))))</f>
        <v>Elaboración de la malla curricular de la Carrera de Alimentos que cumpla con la normativa institucional establecida y que responda a los desafíos y necesidades de la Sociedad, a traves de 4 talleres de trabajo.</v>
      </c>
      <c r="D144" s="31"/>
      <c r="E144" s="92"/>
      <c r="F144" s="92"/>
      <c r="G144" s="92"/>
      <c r="H144" s="75"/>
      <c r="I144" s="75"/>
      <c r="J144" s="75"/>
      <c r="K144" s="111"/>
    </row>
    <row r="145" spans="3:11" s="437" customFormat="1" ht="15.75" thickBot="1" x14ac:dyDescent="0.3">
      <c r="F145" s="92"/>
      <c r="G145" s="75"/>
      <c r="H145" s="75"/>
      <c r="I145" s="75"/>
    </row>
    <row r="146" spans="3:11" s="437" customFormat="1" ht="15.75" thickBot="1" x14ac:dyDescent="0.3">
      <c r="C146" s="128" t="s">
        <v>44</v>
      </c>
      <c r="D146" s="128" t="s">
        <v>55</v>
      </c>
      <c r="E146" s="135" t="s">
        <v>57</v>
      </c>
      <c r="F146" s="134" t="s">
        <v>27</v>
      </c>
      <c r="G146" s="132" t="s">
        <v>131</v>
      </c>
      <c r="H146" s="135" t="s">
        <v>46</v>
      </c>
      <c r="I146" s="132" t="s">
        <v>132</v>
      </c>
      <c r="J146" s="132" t="s">
        <v>410</v>
      </c>
      <c r="K146" s="132" t="s">
        <v>411</v>
      </c>
    </row>
    <row r="147" spans="3:11" s="437" customFormat="1" x14ac:dyDescent="0.25">
      <c r="C147" s="140" t="s">
        <v>49</v>
      </c>
      <c r="D147" s="157">
        <v>1</v>
      </c>
      <c r="E147" s="122">
        <v>600</v>
      </c>
      <c r="F147" s="96">
        <f t="shared" ref="F147" si="13">D147*E147</f>
        <v>600</v>
      </c>
      <c r="G147" s="160" t="s">
        <v>129</v>
      </c>
      <c r="H147" s="141" t="s">
        <v>792</v>
      </c>
      <c r="I147" s="129" t="str">
        <f>VLOOKUP(H147,Presupuesto!$B$11:$C$565,2,0)</f>
        <v>ALIMENTOS B EBIDAS PARA PERSONAS</v>
      </c>
      <c r="J147" s="97" t="s">
        <v>1357</v>
      </c>
      <c r="K147" s="97" t="s">
        <v>396</v>
      </c>
    </row>
    <row r="148" spans="3:11" s="437" customFormat="1" x14ac:dyDescent="0.25">
      <c r="G148" s="424"/>
    </row>
    <row r="149" spans="3:11" s="437" customFormat="1" ht="15.75" thickBot="1" x14ac:dyDescent="0.3">
      <c r="G149" s="424"/>
    </row>
    <row r="150" spans="3:11" s="437" customFormat="1" ht="15.75" thickBot="1" x14ac:dyDescent="0.3">
      <c r="C150" s="156" t="s">
        <v>53</v>
      </c>
      <c r="D150" s="352">
        <f>SUM(F157:F157)</f>
        <v>600</v>
      </c>
      <c r="F150" s="70"/>
      <c r="G150" s="78"/>
      <c r="H150" s="70"/>
      <c r="I150" s="70"/>
    </row>
    <row r="151" spans="3:11" s="437" customFormat="1" x14ac:dyDescent="0.25">
      <c r="C151" s="70"/>
      <c r="D151" s="31"/>
      <c r="E151" s="92"/>
      <c r="F151" s="92"/>
      <c r="G151" s="92"/>
      <c r="H151" s="75"/>
      <c r="I151" s="75"/>
      <c r="J151" s="75"/>
      <c r="K151" s="111"/>
    </row>
    <row r="152" spans="3:11" s="437" customFormat="1" x14ac:dyDescent="0.25">
      <c r="C152" s="70"/>
      <c r="D152" s="31"/>
      <c r="E152" s="92"/>
      <c r="F152" s="92"/>
      <c r="G152" s="92"/>
      <c r="H152" s="75"/>
      <c r="I152" s="75"/>
      <c r="J152" s="75"/>
      <c r="K152" s="111"/>
    </row>
    <row r="153" spans="3:11" s="437" customFormat="1" ht="15.75" x14ac:dyDescent="0.25">
      <c r="C153" s="201" t="s">
        <v>392</v>
      </c>
      <c r="D153" s="571">
        <f>'1. Desarrollo e Innov. Curricu.'!E32</f>
        <v>1.24</v>
      </c>
      <c r="E153" s="92"/>
      <c r="F153" s="92"/>
      <c r="G153" s="92"/>
      <c r="H153" s="75"/>
      <c r="I153" s="75"/>
      <c r="J153" s="75"/>
      <c r="K153" s="111"/>
    </row>
    <row r="154" spans="3:11" s="437" customFormat="1" ht="18.75" x14ac:dyDescent="0.25">
      <c r="C154" s="207" t="str">
        <f>IFERROR(VLOOKUP(D153,'1. Desarrollo e Innov. Curricu.'!$E:$F,2,FALSE),IFERROR(VLOOKUP(D153,'2. Investigación Científica'!$E:$F,2,FALSE),IFERROR(VLOOKUP(D153,'3. Vinculación Univ. Sociedad'!$E:$F,2,FALSE),IFERROR(VLOOKUP(D153,'4. Docencia y Profesorado Univ.'!$E:$F,2,FALSE),IFERROR(VLOOKUP(D153,'5. Estudiantes y Graduados'!$E:$F,2,FALSE),IFERROR(VLOOKUP(D153,'11. Gestion Administrativa'!$E:$F,2,FALSE),IFERROR(VLOOKUP(D153,'13. Gestión Académica'!$E:$F,2,FALSE),IFERROR(VLOOKUP(D153,'8. Asegura. de la Calid. y M'!$E:$F,2,FALSE),IFERROR(VLOOKUP(D153,'6. Gestión del Conocimiento'!$E:$F,2,FALSE),IFERROR(VLOOKUP(D153,'15. Gobernabilidad y Proceso...'!$E:$F,2,FALSE),IFERROR(VLOOKUP(D153,'12. Gestión del Talento Humano'!$E:$F,2,FALSE),IFERROR(VLOOKUP(D153,'14. Internacional... de la E.S.'!$E:$F,2,FALSE),IFERROR(VLOOKUP(D153,'10. Posgrado'!$E:$F,2,FALSE),IFERROR(VLOOKUP(D153,'17. Gestión TIC'!$E:$F,2,FALSE),IFERROR(VLOOKUP(D153,'16. Desa. del Sistema Educ.Sup.'!$E:$F,2,FALSE),IFERROR(VLOOKUP(D153,'9. Cultura de Inno. Insti...'!$E:$F,2,FALSE),VLOOKUP(D153,'7. Lo Esencial de la Reforma U.'!$E:$F,2,0)))))))))))))))))</f>
        <v>Elaboración de la malla curricular de la Carrera de Alimentos que cumpla con la normativa institucional establecida y que responda a los desafíos y necesidades de la Sociedad, a traves de 4 talleres de trabajo.</v>
      </c>
      <c r="D154" s="31"/>
      <c r="E154" s="92"/>
      <c r="F154" s="92"/>
      <c r="G154" s="92"/>
      <c r="H154" s="75"/>
      <c r="I154" s="75"/>
      <c r="J154" s="75"/>
      <c r="K154" s="111"/>
    </row>
    <row r="155" spans="3:11" s="437" customFormat="1" ht="15.75" thickBot="1" x14ac:dyDescent="0.3">
      <c r="F155" s="92"/>
      <c r="G155" s="75"/>
      <c r="H155" s="75"/>
      <c r="I155" s="75"/>
    </row>
    <row r="156" spans="3:11" s="437" customFormat="1" ht="15.75" thickBot="1" x14ac:dyDescent="0.3">
      <c r="C156" s="128" t="s">
        <v>44</v>
      </c>
      <c r="D156" s="128" t="s">
        <v>55</v>
      </c>
      <c r="E156" s="135" t="s">
        <v>57</v>
      </c>
      <c r="F156" s="134" t="s">
        <v>27</v>
      </c>
      <c r="G156" s="132" t="s">
        <v>131</v>
      </c>
      <c r="H156" s="135" t="s">
        <v>46</v>
      </c>
      <c r="I156" s="132" t="s">
        <v>132</v>
      </c>
      <c r="J156" s="132" t="s">
        <v>410</v>
      </c>
      <c r="K156" s="132" t="s">
        <v>411</v>
      </c>
    </row>
    <row r="157" spans="3:11" s="437" customFormat="1" x14ac:dyDescent="0.25">
      <c r="C157" s="140" t="s">
        <v>49</v>
      </c>
      <c r="D157" s="157">
        <v>1</v>
      </c>
      <c r="E157" s="122">
        <v>600</v>
      </c>
      <c r="F157" s="96">
        <f t="shared" ref="F157" si="14">D157*E157</f>
        <v>600</v>
      </c>
      <c r="G157" s="160" t="s">
        <v>129</v>
      </c>
      <c r="H157" s="141" t="s">
        <v>792</v>
      </c>
      <c r="I157" s="129" t="str">
        <f>VLOOKUP(H157,Presupuesto!$B$11:$C$565,2,0)</f>
        <v>ALIMENTOS B EBIDAS PARA PERSONAS</v>
      </c>
      <c r="J157" s="97" t="s">
        <v>1357</v>
      </c>
      <c r="K157" s="97" t="s">
        <v>399</v>
      </c>
    </row>
    <row r="158" spans="3:11" s="437" customFormat="1" x14ac:dyDescent="0.25">
      <c r="G158" s="424"/>
    </row>
    <row r="159" spans="3:11" s="437" customFormat="1" ht="15.75" thickBot="1" x14ac:dyDescent="0.3">
      <c r="G159" s="424"/>
    </row>
    <row r="160" spans="3:11" s="437" customFormat="1" ht="15.75" thickBot="1" x14ac:dyDescent="0.3">
      <c r="C160" s="156" t="s">
        <v>53</v>
      </c>
      <c r="D160" s="352">
        <f>SUM(F167:F167)</f>
        <v>300</v>
      </c>
      <c r="F160" s="70"/>
      <c r="G160" s="78"/>
      <c r="H160" s="70"/>
      <c r="I160" s="70"/>
    </row>
    <row r="161" spans="3:11" s="437" customFormat="1" x14ac:dyDescent="0.25">
      <c r="C161" s="70"/>
      <c r="D161" s="31"/>
      <c r="E161" s="92"/>
      <c r="F161" s="92"/>
      <c r="G161" s="92"/>
      <c r="H161" s="75"/>
      <c r="I161" s="75"/>
      <c r="J161" s="75"/>
      <c r="K161" s="111"/>
    </row>
    <row r="162" spans="3:11" s="437" customFormat="1" x14ac:dyDescent="0.25">
      <c r="C162" s="70"/>
      <c r="D162" s="31"/>
      <c r="E162" s="92"/>
      <c r="F162" s="92"/>
      <c r="G162" s="92"/>
      <c r="H162" s="75"/>
      <c r="I162" s="75"/>
      <c r="J162" s="75"/>
      <c r="K162" s="111"/>
    </row>
    <row r="163" spans="3:11" s="437" customFormat="1" ht="15.75" x14ac:dyDescent="0.25">
      <c r="C163" s="201" t="s">
        <v>392</v>
      </c>
      <c r="D163" s="571">
        <f>'1. Desarrollo e Innov. Curricu.'!E33</f>
        <v>1.25</v>
      </c>
      <c r="E163" s="92"/>
      <c r="F163" s="92"/>
      <c r="G163" s="92"/>
      <c r="H163" s="75"/>
      <c r="I163" s="75"/>
      <c r="J163" s="75"/>
      <c r="K163" s="111"/>
    </row>
    <row r="164" spans="3:11" s="437" customFormat="1" ht="18.75" x14ac:dyDescent="0.25">
      <c r="C164" s="207" t="str">
        <f>IFERROR(VLOOKUP(D163,'1. Desarrollo e Innov. Curricu.'!$E:$F,2,FALSE),IFERROR(VLOOKUP(D163,'2. Investigación Científica'!$E:$F,2,FALSE),IFERROR(VLOOKUP(D163,'3. Vinculación Univ. Sociedad'!$E:$F,2,FALSE),IFERROR(VLOOKUP(D163,'4. Docencia y Profesorado Univ.'!$E:$F,2,FALSE),IFERROR(VLOOKUP(D163,'5. Estudiantes y Graduados'!$E:$F,2,FALSE),IFERROR(VLOOKUP(D163,'11. Gestion Administrativa'!$E:$F,2,FALSE),IFERROR(VLOOKUP(D163,'13. Gestión Académica'!$E:$F,2,FALSE),IFERROR(VLOOKUP(D163,'8. Asegura. de la Calid. y M'!$E:$F,2,FALSE),IFERROR(VLOOKUP(D163,'6. Gestión del Conocimiento'!$E:$F,2,FALSE),IFERROR(VLOOKUP(D163,'15. Gobernabilidad y Proceso...'!$E:$F,2,FALSE),IFERROR(VLOOKUP(D163,'12. Gestión del Talento Humano'!$E:$F,2,FALSE),IFERROR(VLOOKUP(D163,'14. Internacional... de la E.S.'!$E:$F,2,FALSE),IFERROR(VLOOKUP(D163,'10. Posgrado'!$E:$F,2,FALSE),IFERROR(VLOOKUP(D163,'17. Gestión TIC'!$E:$F,2,FALSE),IFERROR(VLOOKUP(D163,'16. Desa. del Sistema Educ.Sup.'!$E:$F,2,FALSE),IFERROR(VLOOKUP(D163,'9. Cultura de Inno. Insti...'!$E:$F,2,FALSE),VLOOKUP(D163,'7. Lo Esencial de la Reforma U.'!$E:$F,2,0)))))))))))))))))</f>
        <v>Elaboración del perfil profesional de la Carrera de Alimentos, a traves de dos talleres de trabajo.</v>
      </c>
      <c r="D164" s="31"/>
      <c r="E164" s="92"/>
      <c r="F164" s="92"/>
      <c r="G164" s="92"/>
      <c r="H164" s="75"/>
      <c r="I164" s="75"/>
      <c r="J164" s="75"/>
      <c r="K164" s="111"/>
    </row>
    <row r="165" spans="3:11" s="437" customFormat="1" ht="15.75" thickBot="1" x14ac:dyDescent="0.3">
      <c r="F165" s="92"/>
      <c r="G165" s="75"/>
      <c r="H165" s="75"/>
      <c r="I165" s="75"/>
    </row>
    <row r="166" spans="3:11" s="437" customFormat="1" ht="15.75" thickBot="1" x14ac:dyDescent="0.3">
      <c r="C166" s="128" t="s">
        <v>44</v>
      </c>
      <c r="D166" s="128" t="s">
        <v>55</v>
      </c>
      <c r="E166" s="135" t="s">
        <v>57</v>
      </c>
      <c r="F166" s="134" t="s">
        <v>27</v>
      </c>
      <c r="G166" s="132" t="s">
        <v>131</v>
      </c>
      <c r="H166" s="135" t="s">
        <v>46</v>
      </c>
      <c r="I166" s="132" t="s">
        <v>132</v>
      </c>
      <c r="J166" s="132" t="s">
        <v>410</v>
      </c>
      <c r="K166" s="132" t="s">
        <v>411</v>
      </c>
    </row>
    <row r="167" spans="3:11" s="437" customFormat="1" x14ac:dyDescent="0.25">
      <c r="C167" s="140" t="s">
        <v>49</v>
      </c>
      <c r="D167" s="157">
        <v>1</v>
      </c>
      <c r="E167" s="122">
        <v>300</v>
      </c>
      <c r="F167" s="96">
        <f t="shared" ref="F167" si="15">D167*E167</f>
        <v>300</v>
      </c>
      <c r="G167" s="160" t="s">
        <v>129</v>
      </c>
      <c r="H167" s="141" t="s">
        <v>792</v>
      </c>
      <c r="I167" s="129" t="str">
        <f>VLOOKUP(H167,Presupuesto!$B$11:$C$565,2,0)</f>
        <v>ALIMENTOS B EBIDAS PARA PERSONAS</v>
      </c>
      <c r="J167" s="97" t="s">
        <v>1357</v>
      </c>
      <c r="K167" s="97" t="s">
        <v>396</v>
      </c>
    </row>
    <row r="168" spans="3:11" s="437" customFormat="1" x14ac:dyDescent="0.25">
      <c r="G168" s="424"/>
    </row>
    <row r="169" spans="3:11" s="437" customFormat="1" ht="15.75" thickBot="1" x14ac:dyDescent="0.3">
      <c r="G169" s="424"/>
    </row>
    <row r="170" spans="3:11" s="437" customFormat="1" ht="15.75" thickBot="1" x14ac:dyDescent="0.3">
      <c r="C170" s="156" t="s">
        <v>53</v>
      </c>
      <c r="D170" s="352">
        <f>SUM(F177:F177)</f>
        <v>300</v>
      </c>
      <c r="F170" s="70"/>
      <c r="G170" s="78"/>
      <c r="H170" s="70"/>
      <c r="I170" s="70"/>
    </row>
    <row r="171" spans="3:11" s="437" customFormat="1" x14ac:dyDescent="0.25">
      <c r="C171" s="70"/>
      <c r="D171" s="31"/>
      <c r="E171" s="92"/>
      <c r="F171" s="92"/>
      <c r="G171" s="92"/>
      <c r="H171" s="75"/>
      <c r="I171" s="75"/>
      <c r="J171" s="75"/>
      <c r="K171" s="111"/>
    </row>
    <row r="172" spans="3:11" s="437" customFormat="1" x14ac:dyDescent="0.25">
      <c r="C172" s="70"/>
      <c r="D172" s="31"/>
      <c r="E172" s="92"/>
      <c r="F172" s="92"/>
      <c r="G172" s="92"/>
      <c r="H172" s="75"/>
      <c r="I172" s="75"/>
      <c r="J172" s="75"/>
      <c r="K172" s="111"/>
    </row>
    <row r="173" spans="3:11" s="437" customFormat="1" ht="15.75" x14ac:dyDescent="0.25">
      <c r="C173" s="201" t="s">
        <v>392</v>
      </c>
      <c r="D173" s="571">
        <f>'1. Desarrollo e Innov. Curricu.'!E33</f>
        <v>1.25</v>
      </c>
      <c r="E173" s="92"/>
      <c r="F173" s="92"/>
      <c r="G173" s="92"/>
      <c r="H173" s="75"/>
      <c r="I173" s="75"/>
      <c r="J173" s="75"/>
      <c r="K173" s="111"/>
    </row>
    <row r="174" spans="3:11" s="437" customFormat="1" ht="18.75" x14ac:dyDescent="0.25">
      <c r="C174" s="207" t="str">
        <f>IFERROR(VLOOKUP(D173,'1. Desarrollo e Innov. Curricu.'!$E:$F,2,FALSE),IFERROR(VLOOKUP(D173,'2. Investigación Científica'!$E:$F,2,FALSE),IFERROR(VLOOKUP(D173,'3. Vinculación Univ. Sociedad'!$E:$F,2,FALSE),IFERROR(VLOOKUP(D173,'4. Docencia y Profesorado Univ.'!$E:$F,2,FALSE),IFERROR(VLOOKUP(D173,'5. Estudiantes y Graduados'!$E:$F,2,FALSE),IFERROR(VLOOKUP(D173,'11. Gestion Administrativa'!$E:$F,2,FALSE),IFERROR(VLOOKUP(D173,'13. Gestión Académica'!$E:$F,2,FALSE),IFERROR(VLOOKUP(D173,'8. Asegura. de la Calid. y M'!$E:$F,2,FALSE),IFERROR(VLOOKUP(D173,'6. Gestión del Conocimiento'!$E:$F,2,FALSE),IFERROR(VLOOKUP(D173,'15. Gobernabilidad y Proceso...'!$E:$F,2,FALSE),IFERROR(VLOOKUP(D173,'12. Gestión del Talento Humano'!$E:$F,2,FALSE),IFERROR(VLOOKUP(D173,'14. Internacional... de la E.S.'!$E:$F,2,FALSE),IFERROR(VLOOKUP(D173,'10. Posgrado'!$E:$F,2,FALSE),IFERROR(VLOOKUP(D173,'17. Gestión TIC'!$E:$F,2,FALSE),IFERROR(VLOOKUP(D173,'16. Desa. del Sistema Educ.Sup.'!$E:$F,2,FALSE),IFERROR(VLOOKUP(D173,'9. Cultura de Inno. Insti...'!$E:$F,2,FALSE),VLOOKUP(D173,'7. Lo Esencial de la Reforma U.'!$E:$F,2,0)))))))))))))))))</f>
        <v>Elaboración del perfil profesional de la Carrera de Alimentos, a traves de dos talleres de trabajo.</v>
      </c>
      <c r="D174" s="31"/>
      <c r="E174" s="92"/>
      <c r="F174" s="92"/>
      <c r="G174" s="92"/>
      <c r="H174" s="75"/>
      <c r="I174" s="75"/>
      <c r="J174" s="75"/>
      <c r="K174" s="111"/>
    </row>
    <row r="175" spans="3:11" s="437" customFormat="1" ht="15.75" thickBot="1" x14ac:dyDescent="0.3">
      <c r="F175" s="92"/>
      <c r="G175" s="75"/>
      <c r="H175" s="75"/>
      <c r="I175" s="75"/>
    </row>
    <row r="176" spans="3:11" s="437" customFormat="1" ht="15.75" thickBot="1" x14ac:dyDescent="0.3">
      <c r="C176" s="128" t="s">
        <v>44</v>
      </c>
      <c r="D176" s="128" t="s">
        <v>55</v>
      </c>
      <c r="E176" s="135" t="s">
        <v>57</v>
      </c>
      <c r="F176" s="134" t="s">
        <v>27</v>
      </c>
      <c r="G176" s="132" t="s">
        <v>131</v>
      </c>
      <c r="H176" s="135" t="s">
        <v>46</v>
      </c>
      <c r="I176" s="132" t="s">
        <v>132</v>
      </c>
      <c r="J176" s="132" t="s">
        <v>410</v>
      </c>
      <c r="K176" s="132" t="s">
        <v>411</v>
      </c>
    </row>
    <row r="177" spans="3:11" s="437" customFormat="1" x14ac:dyDescent="0.25">
      <c r="C177" s="140" t="s">
        <v>49</v>
      </c>
      <c r="D177" s="157">
        <v>1</v>
      </c>
      <c r="E177" s="122">
        <v>300</v>
      </c>
      <c r="F177" s="96">
        <f t="shared" ref="F177" si="16">D177*E177</f>
        <v>300</v>
      </c>
      <c r="G177" s="160" t="s">
        <v>129</v>
      </c>
      <c r="H177" s="141" t="s">
        <v>792</v>
      </c>
      <c r="I177" s="129" t="str">
        <f>VLOOKUP(H177,Presupuesto!$B$11:$C$565,2,0)</f>
        <v>ALIMENTOS B EBIDAS PARA PERSONAS</v>
      </c>
      <c r="J177" s="97" t="s">
        <v>1357</v>
      </c>
      <c r="K177" s="97" t="s">
        <v>399</v>
      </c>
    </row>
    <row r="178" spans="3:11" s="613" customFormat="1" x14ac:dyDescent="0.25">
      <c r="C178" s="674"/>
      <c r="D178" s="614"/>
      <c r="E178" s="615"/>
      <c r="F178" s="615"/>
      <c r="G178" s="672"/>
      <c r="H178" s="612"/>
      <c r="I178" s="615"/>
      <c r="J178" s="612"/>
      <c r="K178" s="612"/>
    </row>
    <row r="179" spans="3:11" s="437" customFormat="1" ht="21.75" customHeight="1" thickBot="1" x14ac:dyDescent="0.3">
      <c r="G179" s="424"/>
    </row>
    <row r="180" spans="3:11" s="437" customFormat="1" ht="15.75" customHeight="1" thickBot="1" x14ac:dyDescent="0.3">
      <c r="C180" s="156" t="s">
        <v>53</v>
      </c>
      <c r="D180" s="352">
        <f>SUM(F186:F186)</f>
        <v>300</v>
      </c>
      <c r="F180" s="70"/>
      <c r="G180" s="78"/>
      <c r="H180" s="70"/>
      <c r="I180" s="70"/>
    </row>
    <row r="181" spans="3:11" s="437" customFormat="1" ht="16.5" customHeight="1" x14ac:dyDescent="0.25">
      <c r="C181" s="70"/>
      <c r="D181" s="31"/>
      <c r="E181" s="92"/>
      <c r="F181" s="92"/>
      <c r="G181" s="92"/>
      <c r="H181" s="75"/>
      <c r="I181" s="75"/>
      <c r="J181" s="75"/>
      <c r="K181" s="111"/>
    </row>
    <row r="182" spans="3:11" s="437" customFormat="1" ht="18" customHeight="1" x14ac:dyDescent="0.25">
      <c r="C182" s="201" t="s">
        <v>392</v>
      </c>
      <c r="D182" s="571">
        <f>'1. Desarrollo e Innov. Curricu.'!E34</f>
        <v>1.26</v>
      </c>
      <c r="E182" s="92"/>
      <c r="F182" s="92"/>
      <c r="G182" s="92"/>
      <c r="H182" s="75"/>
      <c r="I182" s="75"/>
      <c r="J182" s="75"/>
      <c r="K182" s="111"/>
    </row>
    <row r="183" spans="3:11" s="437" customFormat="1" ht="21.75" customHeight="1" x14ac:dyDescent="0.25">
      <c r="C183" s="207" t="str">
        <f>IFERROR(VLOOKUP(D182,'1. Desarrollo e Innov. Curricu.'!$E:$F,2,FALSE),IFERROR(VLOOKUP(D182,'2. Investigación Científica'!$E:$F,2,FALSE),IFERROR(VLOOKUP(D182,'3. Vinculación Univ. Sociedad'!$E:$F,2,FALSE),IFERROR(VLOOKUP(D182,'4. Docencia y Profesorado Univ.'!$E:$F,2,FALSE),IFERROR(VLOOKUP(D182,'5. Estudiantes y Graduados'!$E:$F,2,FALSE),IFERROR(VLOOKUP(D182,'11. Gestion Administrativa'!$E:$F,2,FALSE),IFERROR(VLOOKUP(D182,'13. Gestión Académica'!$E:$F,2,FALSE),IFERROR(VLOOKUP(D182,'8. Asegura. de la Calid. y M'!$E:$F,2,FALSE),IFERROR(VLOOKUP(D182,'6. Gestión del Conocimiento'!$E:$F,2,FALSE),IFERROR(VLOOKUP(D182,'15. Gobernabilidad y Proceso...'!$E:$F,2,FALSE),IFERROR(VLOOKUP(D182,'12. Gestión del Talento Humano'!$E:$F,2,FALSE),IFERROR(VLOOKUP(D182,'14. Internacional... de la E.S.'!$E:$F,2,FALSE),IFERROR(VLOOKUP(D182,'10. Posgrado'!$E:$F,2,FALSE),IFERROR(VLOOKUP(D182,'17. Gestión TIC'!$E:$F,2,FALSE),IFERROR(VLOOKUP(D182,'16. Desa. del Sistema Educ.Sup.'!$E:$F,2,FALSE),IFERROR(VLOOKUP(D182,'9. Cultura de Inno. Insti...'!$E:$F,2,FALSE),VLOOKUP(D182,'7. Lo Esencial de la Reforma U.'!$E:$F,2,0)))))))))))))))))</f>
        <v>Definición de los objetivos, competencias y sus codigos de formación profesional de la Carrera de Alimentos, a traves de un taller de trabajo.</v>
      </c>
      <c r="D183" s="31"/>
      <c r="E183" s="92"/>
      <c r="F183" s="92"/>
      <c r="G183" s="92"/>
      <c r="H183" s="75"/>
      <c r="I183" s="75"/>
      <c r="J183" s="75"/>
      <c r="K183" s="111"/>
    </row>
    <row r="184" spans="3:11" s="437" customFormat="1" ht="21.75" customHeight="1" thickBot="1" x14ac:dyDescent="0.3">
      <c r="F184" s="92"/>
      <c r="G184" s="75"/>
      <c r="H184" s="75"/>
      <c r="I184" s="75"/>
    </row>
    <row r="185" spans="3:11" s="437" customFormat="1" ht="15.75" customHeight="1" thickBot="1" x14ac:dyDescent="0.3">
      <c r="C185" s="128" t="s">
        <v>44</v>
      </c>
      <c r="D185" s="128" t="s">
        <v>55</v>
      </c>
      <c r="E185" s="135" t="s">
        <v>57</v>
      </c>
      <c r="F185" s="134" t="s">
        <v>27</v>
      </c>
      <c r="G185" s="132" t="s">
        <v>131</v>
      </c>
      <c r="H185" s="135" t="s">
        <v>46</v>
      </c>
      <c r="I185" s="132" t="s">
        <v>132</v>
      </c>
      <c r="J185" s="132" t="s">
        <v>410</v>
      </c>
      <c r="K185" s="132" t="s">
        <v>411</v>
      </c>
    </row>
    <row r="186" spans="3:11" s="437" customFormat="1" ht="19.5" customHeight="1" x14ac:dyDescent="0.25">
      <c r="C186" s="140" t="s">
        <v>49</v>
      </c>
      <c r="D186" s="157">
        <v>1</v>
      </c>
      <c r="E186" s="122">
        <v>300</v>
      </c>
      <c r="F186" s="96">
        <f t="shared" ref="F186" si="17">D186*E186</f>
        <v>300</v>
      </c>
      <c r="G186" s="160" t="s">
        <v>129</v>
      </c>
      <c r="H186" s="141" t="s">
        <v>792</v>
      </c>
      <c r="I186" s="129" t="str">
        <f>VLOOKUP(H186,Presupuesto!$B$11:$C$565,2,0)</f>
        <v>ALIMENTOS B EBIDAS PARA PERSONAS</v>
      </c>
      <c r="J186" s="97" t="s">
        <v>1357</v>
      </c>
      <c r="K186" s="97" t="s">
        <v>399</v>
      </c>
    </row>
    <row r="187" spans="3:11" s="613" customFormat="1" ht="19.5" customHeight="1" x14ac:dyDescent="0.25">
      <c r="C187" s="674"/>
      <c r="D187" s="614"/>
      <c r="E187" s="615"/>
      <c r="F187" s="615"/>
      <c r="G187" s="672"/>
      <c r="H187" s="612"/>
      <c r="I187" s="615"/>
      <c r="J187" s="612"/>
      <c r="K187" s="612"/>
    </row>
    <row r="188" spans="3:11" s="437" customFormat="1" ht="19.5" customHeight="1" thickBot="1" x14ac:dyDescent="0.3">
      <c r="G188" s="424"/>
    </row>
    <row r="189" spans="3:11" s="437" customFormat="1" ht="19.5" customHeight="1" thickBot="1" x14ac:dyDescent="0.3">
      <c r="C189" s="156" t="s">
        <v>53</v>
      </c>
      <c r="D189" s="352">
        <f>SUM(F195:F195)</f>
        <v>300</v>
      </c>
      <c r="F189" s="70"/>
      <c r="G189" s="78"/>
      <c r="H189" s="70"/>
      <c r="I189" s="70"/>
    </row>
    <row r="190" spans="3:11" s="437" customFormat="1" ht="15" customHeight="1" x14ac:dyDescent="0.25">
      <c r="C190" s="70"/>
      <c r="D190" s="31"/>
      <c r="E190" s="92"/>
      <c r="F190" s="92"/>
      <c r="G190" s="92"/>
      <c r="H190" s="75"/>
      <c r="I190" s="75"/>
      <c r="J190" s="75"/>
      <c r="K190" s="111"/>
    </row>
    <row r="191" spans="3:11" s="437" customFormat="1" ht="17.25" customHeight="1" x14ac:dyDescent="0.25">
      <c r="C191" s="201" t="s">
        <v>392</v>
      </c>
      <c r="D191" s="571">
        <f>'1. Desarrollo e Innov. Curricu.'!E36</f>
        <v>1.28</v>
      </c>
      <c r="E191" s="92"/>
      <c r="F191" s="92"/>
      <c r="G191" s="92"/>
      <c r="H191" s="75"/>
      <c r="I191" s="75"/>
      <c r="J191" s="75"/>
      <c r="K191" s="111"/>
    </row>
    <row r="192" spans="3:11" s="437" customFormat="1" ht="21.75" customHeight="1" x14ac:dyDescent="0.25">
      <c r="C192" s="207" t="str">
        <f>IFERROR(VLOOKUP(D191,'1. Desarrollo e Innov. Curricu.'!$E:$F,2,FALSE),IFERROR(VLOOKUP(D191,'2. Investigación Científica'!$E:$F,2,FALSE),IFERROR(VLOOKUP(D191,'3. Vinculación Univ. Sociedad'!$E:$F,2,FALSE),IFERROR(VLOOKUP(D191,'4. Docencia y Profesorado Univ.'!$E:$F,2,FALSE),IFERROR(VLOOKUP(D191,'5. Estudiantes y Graduados'!$E:$F,2,FALSE),IFERROR(VLOOKUP(D191,'11. Gestion Administrativa'!$E:$F,2,FALSE),IFERROR(VLOOKUP(D191,'13. Gestión Académica'!$E:$F,2,FALSE),IFERROR(VLOOKUP(D191,'8. Asegura. de la Calid. y M'!$E:$F,2,FALSE),IFERROR(VLOOKUP(D191,'6. Gestión del Conocimiento'!$E:$F,2,FALSE),IFERROR(VLOOKUP(D191,'15. Gobernabilidad y Proceso...'!$E:$F,2,FALSE),IFERROR(VLOOKUP(D191,'12. Gestión del Talento Humano'!$E:$F,2,FALSE),IFERROR(VLOOKUP(D191,'14. Internacional... de la E.S.'!$E:$F,2,FALSE),IFERROR(VLOOKUP(D191,'10. Posgrado'!$E:$F,2,FALSE),IFERROR(VLOOKUP(D191,'17. Gestión TIC'!$E:$F,2,FALSE),IFERROR(VLOOKUP(D191,'16. Desa. del Sistema Educ.Sup.'!$E:$F,2,FALSE),IFERROR(VLOOKUP(D191,'9. Cultura de Inno. Insti...'!$E:$F,2,FALSE),VLOOKUP(D191,'7. Lo Esencial de la Reforma U.'!$E:$F,2,0)))))))))))))))))</f>
        <v>Definición de los objetivos, contenidos de aprendizajes y los ejes curriculares transversales, definidos en el modelo educativo de la reforma universitaria de la carrera de alimentos a traves de un taller de trabajo.</v>
      </c>
      <c r="D192" s="31"/>
      <c r="E192" s="92"/>
      <c r="F192" s="92"/>
      <c r="G192" s="92"/>
      <c r="H192" s="75"/>
      <c r="I192" s="75"/>
      <c r="J192" s="75"/>
      <c r="K192" s="111"/>
    </row>
    <row r="193" spans="3:11" s="437" customFormat="1" ht="21.75" customHeight="1" thickBot="1" x14ac:dyDescent="0.3">
      <c r="F193" s="92"/>
      <c r="G193" s="75"/>
      <c r="H193" s="75"/>
      <c r="I193" s="75"/>
    </row>
    <row r="194" spans="3:11" s="437" customFormat="1" ht="21.75" customHeight="1" thickBot="1" x14ac:dyDescent="0.3">
      <c r="C194" s="128" t="s">
        <v>44</v>
      </c>
      <c r="D194" s="128" t="s">
        <v>55</v>
      </c>
      <c r="E194" s="135" t="s">
        <v>57</v>
      </c>
      <c r="F194" s="134" t="s">
        <v>27</v>
      </c>
      <c r="G194" s="132" t="s">
        <v>131</v>
      </c>
      <c r="H194" s="135" t="s">
        <v>46</v>
      </c>
      <c r="I194" s="132" t="s">
        <v>132</v>
      </c>
      <c r="J194" s="132" t="s">
        <v>410</v>
      </c>
      <c r="K194" s="132" t="s">
        <v>411</v>
      </c>
    </row>
    <row r="195" spans="3:11" s="437" customFormat="1" ht="15" customHeight="1" x14ac:dyDescent="0.25">
      <c r="C195" s="140" t="s">
        <v>49</v>
      </c>
      <c r="D195" s="157">
        <v>1</v>
      </c>
      <c r="E195" s="122">
        <v>300</v>
      </c>
      <c r="F195" s="96">
        <f t="shared" ref="F195" si="18">D195*E195</f>
        <v>300</v>
      </c>
      <c r="G195" s="160" t="s">
        <v>129</v>
      </c>
      <c r="H195" s="141" t="s">
        <v>792</v>
      </c>
      <c r="I195" s="129" t="str">
        <f>VLOOKUP(H195,Presupuesto!$B$11:$C$565,2,0)</f>
        <v>ALIMENTOS B EBIDAS PARA PERSONAS</v>
      </c>
      <c r="J195" s="97" t="s">
        <v>1357</v>
      </c>
      <c r="K195" s="97" t="s">
        <v>399</v>
      </c>
    </row>
    <row r="196" spans="3:11" s="437" customFormat="1" ht="21.75" customHeight="1" x14ac:dyDescent="0.25">
      <c r="G196" s="424"/>
    </row>
    <row r="197" spans="3:11" s="437" customFormat="1" ht="21.75" customHeight="1" thickBot="1" x14ac:dyDescent="0.3">
      <c r="G197" s="424"/>
    </row>
    <row r="198" spans="3:11" s="437" customFormat="1" ht="15.75" customHeight="1" thickBot="1" x14ac:dyDescent="0.3">
      <c r="C198" s="156" t="s">
        <v>53</v>
      </c>
      <c r="D198" s="352">
        <f>SUM(F204:F204)</f>
        <v>300</v>
      </c>
      <c r="F198" s="70"/>
      <c r="G198" s="78"/>
      <c r="H198" s="70"/>
      <c r="I198" s="70"/>
    </row>
    <row r="199" spans="3:11" s="437" customFormat="1" ht="17.25" customHeight="1" x14ac:dyDescent="0.25">
      <c r="C199" s="70"/>
      <c r="D199" s="31"/>
      <c r="E199" s="92"/>
      <c r="F199" s="92"/>
      <c r="G199" s="92"/>
      <c r="H199" s="75"/>
      <c r="I199" s="75"/>
      <c r="J199" s="75"/>
      <c r="K199" s="111"/>
    </row>
    <row r="200" spans="3:11" s="437" customFormat="1" ht="15.75" x14ac:dyDescent="0.25">
      <c r="C200" s="201" t="s">
        <v>392</v>
      </c>
      <c r="D200" s="571">
        <f>'1. Desarrollo e Innov. Curricu.'!E39</f>
        <v>1.31</v>
      </c>
      <c r="E200" s="92"/>
      <c r="F200" s="92"/>
      <c r="G200" s="92"/>
      <c r="H200" s="75"/>
      <c r="I200" s="75"/>
      <c r="J200" s="75"/>
      <c r="K200" s="111"/>
    </row>
    <row r="201" spans="3:11" s="437" customFormat="1" ht="18.75" x14ac:dyDescent="0.25">
      <c r="C201" s="207" t="str">
        <f>IFERROR(VLOOKUP(D200,'1. Desarrollo e Innov. Curricu.'!$E:$F,2,FALSE),IFERROR(VLOOKUP(D200,'2. Investigación Científica'!$E:$F,2,FALSE),IFERROR(VLOOKUP(D200,'3. Vinculación Univ. Sociedad'!$E:$F,2,FALSE),IFERROR(VLOOKUP(D200,'4. Docencia y Profesorado Univ.'!$E:$F,2,FALSE),IFERROR(VLOOKUP(D200,'5. Estudiantes y Graduados'!$E:$F,2,FALSE),IFERROR(VLOOKUP(D200,'11. Gestion Administrativa'!$E:$F,2,FALSE),IFERROR(VLOOKUP(D200,'13. Gestión Académica'!$E:$F,2,FALSE),IFERROR(VLOOKUP(D200,'8. Asegura. de la Calid. y M'!$E:$F,2,FALSE),IFERROR(VLOOKUP(D200,'6. Gestión del Conocimiento'!$E:$F,2,FALSE),IFERROR(VLOOKUP(D200,'15. Gobernabilidad y Proceso...'!$E:$F,2,FALSE),IFERROR(VLOOKUP(D200,'12. Gestión del Talento Humano'!$E:$F,2,FALSE),IFERROR(VLOOKUP(D200,'14. Internacional... de la E.S.'!$E:$F,2,FALSE),IFERROR(VLOOKUP(D200,'10. Posgrado'!$E:$F,2,FALSE),IFERROR(VLOOKUP(D200,'17. Gestión TIC'!$E:$F,2,FALSE),IFERROR(VLOOKUP(D200,'16. Desa. del Sistema Educ.Sup.'!$E:$F,2,FALSE),IFERROR(VLOOKUP(D200,'9. Cultura de Inno. Insti...'!$E:$F,2,FALSE),VLOOKUP(D200,'7. Lo Esencial de la Reforma U.'!$E:$F,2,0)))))))))))))))))</f>
        <v>Definición de los códigos de las asignaturas de la malla curricular de la carrera de Alimentos a traves de un taller de trabajo.</v>
      </c>
      <c r="D201" s="31"/>
      <c r="E201" s="92"/>
      <c r="F201" s="92"/>
      <c r="G201" s="92"/>
      <c r="H201" s="75"/>
      <c r="I201" s="75"/>
      <c r="J201" s="75"/>
      <c r="K201" s="111"/>
    </row>
    <row r="202" spans="3:11" s="437" customFormat="1" ht="15.75" thickBot="1" x14ac:dyDescent="0.3">
      <c r="F202" s="92"/>
      <c r="G202" s="75"/>
      <c r="H202" s="75"/>
      <c r="I202" s="75"/>
    </row>
    <row r="203" spans="3:11" ht="15.75" thickBot="1" x14ac:dyDescent="0.3">
      <c r="C203" s="128" t="s">
        <v>44</v>
      </c>
      <c r="D203" s="128" t="s">
        <v>55</v>
      </c>
      <c r="E203" s="135" t="s">
        <v>57</v>
      </c>
      <c r="F203" s="134" t="s">
        <v>27</v>
      </c>
      <c r="G203" s="132" t="s">
        <v>131</v>
      </c>
      <c r="H203" s="135" t="s">
        <v>46</v>
      </c>
      <c r="I203" s="132" t="s">
        <v>132</v>
      </c>
      <c r="J203" s="132" t="s">
        <v>410</v>
      </c>
      <c r="K203" s="132" t="s">
        <v>411</v>
      </c>
    </row>
    <row r="204" spans="3:11" x14ac:dyDescent="0.25">
      <c r="C204" s="140" t="s">
        <v>49</v>
      </c>
      <c r="D204" s="157">
        <v>1</v>
      </c>
      <c r="E204" s="122">
        <v>300</v>
      </c>
      <c r="F204" s="96">
        <f t="shared" ref="F204" si="19">D204*E204</f>
        <v>300</v>
      </c>
      <c r="G204" s="160" t="s">
        <v>129</v>
      </c>
      <c r="H204" s="141" t="s">
        <v>792</v>
      </c>
      <c r="I204" s="129" t="str">
        <f>VLOOKUP(H204,Presupuesto!$B$11:$C$565,2,0)</f>
        <v>ALIMENTOS B EBIDAS PARA PERSONAS</v>
      </c>
      <c r="J204" s="97" t="s">
        <v>1357</v>
      </c>
      <c r="K204" s="97" t="s">
        <v>399</v>
      </c>
    </row>
    <row r="205" spans="3:11" s="613" customFormat="1" x14ac:dyDescent="0.25">
      <c r="C205" s="674"/>
      <c r="D205" s="614"/>
      <c r="E205" s="615"/>
      <c r="F205" s="615"/>
      <c r="G205" s="672"/>
      <c r="H205" s="612"/>
      <c r="I205" s="615"/>
      <c r="J205" s="612"/>
      <c r="K205" s="612"/>
    </row>
    <row r="206" spans="3:11" ht="15.75" thickBot="1" x14ac:dyDescent="0.3">
      <c r="C206" s="70"/>
      <c r="D206" s="31"/>
      <c r="E206" s="92"/>
      <c r="F206" s="92"/>
      <c r="G206" s="92"/>
      <c r="H206" s="75"/>
      <c r="I206" s="75"/>
      <c r="J206" s="75"/>
      <c r="K206" s="111"/>
    </row>
    <row r="207" spans="3:11" s="437" customFormat="1" ht="15.75" thickBot="1" x14ac:dyDescent="0.3">
      <c r="C207" s="156" t="s">
        <v>53</v>
      </c>
      <c r="D207" s="352">
        <f>SUM(F213:F213)</f>
        <v>300</v>
      </c>
      <c r="F207" s="70"/>
      <c r="G207" s="78"/>
      <c r="H207" s="70"/>
      <c r="I207" s="70"/>
    </row>
    <row r="208" spans="3:11" s="437" customFormat="1" x14ac:dyDescent="0.25">
      <c r="C208" s="70"/>
      <c r="D208" s="31"/>
      <c r="E208" s="92"/>
      <c r="F208" s="92"/>
      <c r="G208" s="92"/>
      <c r="H208" s="75"/>
      <c r="I208" s="75"/>
      <c r="J208" s="75"/>
      <c r="K208" s="111"/>
    </row>
    <row r="209" spans="3:11" s="437" customFormat="1" ht="15.75" x14ac:dyDescent="0.25">
      <c r="C209" s="201" t="s">
        <v>392</v>
      </c>
      <c r="D209" s="571">
        <f>'1. Desarrollo e Innov. Curricu.'!E40</f>
        <v>1.32</v>
      </c>
      <c r="E209" s="92"/>
      <c r="F209" s="92"/>
      <c r="G209" s="92"/>
      <c r="H209" s="75"/>
      <c r="I209" s="75"/>
      <c r="J209" s="75"/>
      <c r="K209" s="111"/>
    </row>
    <row r="210" spans="3:11" s="437" customFormat="1" ht="18.75" x14ac:dyDescent="0.25">
      <c r="C210" s="207" t="str">
        <f>IFERROR(VLOOKUP(D209,'1. Desarrollo e Innov. Curricu.'!$E:$F,2,FALSE),IFERROR(VLOOKUP(D209,'2. Investigación Científica'!$E:$F,2,FALSE),IFERROR(VLOOKUP(D209,'3. Vinculación Univ. Sociedad'!$E:$F,2,FALSE),IFERROR(VLOOKUP(D209,'4. Docencia y Profesorado Univ.'!$E:$F,2,FALSE),IFERROR(VLOOKUP(D209,'5. Estudiantes y Graduados'!$E:$F,2,FALSE),IFERROR(VLOOKUP(D209,'11. Gestion Administrativa'!$E:$F,2,FALSE),IFERROR(VLOOKUP(D209,'13. Gestión Académica'!$E:$F,2,FALSE),IFERROR(VLOOKUP(D209,'8. Asegura. de la Calid. y M'!$E:$F,2,FALSE),IFERROR(VLOOKUP(D209,'6. Gestión del Conocimiento'!$E:$F,2,FALSE),IFERROR(VLOOKUP(D209,'15. Gobernabilidad y Proceso...'!$E:$F,2,FALSE),IFERROR(VLOOKUP(D209,'12. Gestión del Talento Humano'!$E:$F,2,FALSE),IFERROR(VLOOKUP(D209,'14. Internacional... de la E.S.'!$E:$F,2,FALSE),IFERROR(VLOOKUP(D209,'10. Posgrado'!$E:$F,2,FALSE),IFERROR(VLOOKUP(D209,'17. Gestión TIC'!$E:$F,2,FALSE),IFERROR(VLOOKUP(D209,'16. Desa. del Sistema Educ.Sup.'!$E:$F,2,FALSE),IFERROR(VLOOKUP(D209,'9. Cultura de Inno. Insti...'!$E:$F,2,FALSE),VLOOKUP(D209,'7. Lo Esencial de la Reforma U.'!$E:$F,2,0)))))))))))))))))</f>
        <v>Distribución de unidades valorativas por período académico para estudiantes a tiempo completo de la carrera de Alimentos, a traves de un taller de trabajo.</v>
      </c>
      <c r="D210" s="31"/>
      <c r="E210" s="92"/>
      <c r="F210" s="92"/>
      <c r="G210" s="92"/>
      <c r="H210" s="75"/>
      <c r="I210" s="75"/>
      <c r="J210" s="75"/>
      <c r="K210" s="111"/>
    </row>
    <row r="211" spans="3:11" s="437" customFormat="1" ht="15.75" thickBot="1" x14ac:dyDescent="0.3">
      <c r="F211" s="92"/>
      <c r="G211" s="75"/>
      <c r="H211" s="75"/>
      <c r="I211" s="75"/>
    </row>
    <row r="212" spans="3:11" s="437" customFormat="1" ht="15.75" thickBot="1" x14ac:dyDescent="0.3">
      <c r="C212" s="128" t="s">
        <v>44</v>
      </c>
      <c r="D212" s="128" t="s">
        <v>55</v>
      </c>
      <c r="E212" s="135" t="s">
        <v>57</v>
      </c>
      <c r="F212" s="134" t="s">
        <v>27</v>
      </c>
      <c r="G212" s="132" t="s">
        <v>131</v>
      </c>
      <c r="H212" s="135" t="s">
        <v>46</v>
      </c>
      <c r="I212" s="132" t="s">
        <v>132</v>
      </c>
      <c r="J212" s="132" t="s">
        <v>410</v>
      </c>
      <c r="K212" s="132" t="s">
        <v>411</v>
      </c>
    </row>
    <row r="213" spans="3:11" s="437" customFormat="1" x14ac:dyDescent="0.25">
      <c r="C213" s="140" t="s">
        <v>49</v>
      </c>
      <c r="D213" s="157">
        <v>1</v>
      </c>
      <c r="E213" s="122">
        <v>300</v>
      </c>
      <c r="F213" s="96">
        <f t="shared" ref="F213" si="20">D213*E213</f>
        <v>300</v>
      </c>
      <c r="G213" s="160" t="s">
        <v>129</v>
      </c>
      <c r="H213" s="141" t="s">
        <v>792</v>
      </c>
      <c r="I213" s="129" t="str">
        <f>VLOOKUP(H213,Presupuesto!$B$11:$C$565,2,0)</f>
        <v>ALIMENTOS B EBIDAS PARA PERSONAS</v>
      </c>
      <c r="J213" s="97" t="s">
        <v>1357</v>
      </c>
      <c r="K213" s="97" t="s">
        <v>399</v>
      </c>
    </row>
    <row r="214" spans="3:11" s="437" customFormat="1" x14ac:dyDescent="0.25">
      <c r="C214" s="70"/>
      <c r="D214" s="31"/>
      <c r="E214" s="92"/>
      <c r="F214" s="92"/>
      <c r="G214" s="92"/>
      <c r="H214" s="75"/>
      <c r="I214" s="75"/>
      <c r="J214" s="75"/>
      <c r="K214" s="111"/>
    </row>
    <row r="215" spans="3:11" s="437" customFormat="1" ht="15.75" thickBot="1" x14ac:dyDescent="0.3">
      <c r="C215" s="70"/>
      <c r="D215" s="31"/>
      <c r="E215" s="92"/>
      <c r="F215" s="92"/>
      <c r="G215" s="92"/>
      <c r="H215" s="75"/>
      <c r="I215" s="75"/>
      <c r="J215" s="75"/>
      <c r="K215" s="111"/>
    </row>
    <row r="216" spans="3:11" s="437" customFormat="1" ht="15.75" thickBot="1" x14ac:dyDescent="0.3">
      <c r="C216" s="156" t="s">
        <v>53</v>
      </c>
      <c r="D216" s="352">
        <f>SUM(F222:F222)</f>
        <v>300</v>
      </c>
      <c r="F216" s="70"/>
      <c r="G216" s="78"/>
      <c r="H216" s="70"/>
      <c r="I216" s="70"/>
    </row>
    <row r="217" spans="3:11" s="437" customFormat="1" x14ac:dyDescent="0.25">
      <c r="C217" s="70"/>
      <c r="D217" s="31"/>
      <c r="E217" s="92"/>
      <c r="F217" s="92"/>
      <c r="G217" s="92"/>
      <c r="H217" s="75"/>
      <c r="I217" s="75"/>
      <c r="J217" s="75"/>
      <c r="K217" s="111"/>
    </row>
    <row r="218" spans="3:11" s="437" customFormat="1" ht="15.75" x14ac:dyDescent="0.25">
      <c r="C218" s="201" t="s">
        <v>392</v>
      </c>
      <c r="D218" s="571">
        <f>'1. Desarrollo e Innov. Curricu.'!E41</f>
        <v>1.33</v>
      </c>
      <c r="E218" s="92"/>
      <c r="F218" s="92"/>
      <c r="G218" s="92"/>
      <c r="H218" s="75"/>
      <c r="I218" s="75"/>
      <c r="J218" s="75"/>
      <c r="K218" s="111"/>
    </row>
    <row r="219" spans="3:11" s="437" customFormat="1" ht="18.75" x14ac:dyDescent="0.25">
      <c r="C219" s="207" t="str">
        <f>IFERROR(VLOOKUP(D218,'1. Desarrollo e Innov. Curricu.'!$E:$F,2,FALSE),IFERROR(VLOOKUP(D218,'2. Investigación Científica'!$E:$F,2,FALSE),IFERROR(VLOOKUP(D218,'3. Vinculación Univ. Sociedad'!$E:$F,2,FALSE),IFERROR(VLOOKUP(D218,'4. Docencia y Profesorado Univ.'!$E:$F,2,FALSE),IFERROR(VLOOKUP(D218,'5. Estudiantes y Graduados'!$E:$F,2,FALSE),IFERROR(VLOOKUP(D218,'11. Gestion Administrativa'!$E:$F,2,FALSE),IFERROR(VLOOKUP(D218,'13. Gestión Académica'!$E:$F,2,FALSE),IFERROR(VLOOKUP(D218,'8. Asegura. de la Calid. y M'!$E:$F,2,FALSE),IFERROR(VLOOKUP(D218,'6. Gestión del Conocimiento'!$E:$F,2,FALSE),IFERROR(VLOOKUP(D218,'15. Gobernabilidad y Proceso...'!$E:$F,2,FALSE),IFERROR(VLOOKUP(D218,'12. Gestión del Talento Humano'!$E:$F,2,FALSE),IFERROR(VLOOKUP(D218,'14. Internacional... de la E.S.'!$E:$F,2,FALSE),IFERROR(VLOOKUP(D218,'10. Posgrado'!$E:$F,2,FALSE),IFERROR(VLOOKUP(D218,'17. Gestión TIC'!$E:$F,2,FALSE),IFERROR(VLOOKUP(D218,'16. Desa. del Sistema Educ.Sup.'!$E:$F,2,FALSE),IFERROR(VLOOKUP(D218,'9. Cultura de Inno. Insti...'!$E:$F,2,FALSE),VLOOKUP(D218,'7. Lo Esencial de la Reforma U.'!$E:$F,2,0)))))))))))))))))</f>
        <v>Elaboración del reglamento de pasantías del nuevo plan de estudio de la carrera de Alimentos (Si hubieran), a traves de dos talleres de trabajo.</v>
      </c>
      <c r="D219" s="31"/>
      <c r="E219" s="92"/>
      <c r="F219" s="92"/>
      <c r="G219" s="92"/>
      <c r="H219" s="75"/>
      <c r="I219" s="75"/>
      <c r="J219" s="75"/>
      <c r="K219" s="111"/>
    </row>
    <row r="220" spans="3:11" s="437" customFormat="1" ht="15.75" thickBot="1" x14ac:dyDescent="0.3">
      <c r="F220" s="92"/>
      <c r="G220" s="75"/>
      <c r="H220" s="75"/>
      <c r="I220" s="75"/>
    </row>
    <row r="221" spans="3:11" s="437" customFormat="1" ht="15.75" thickBot="1" x14ac:dyDescent="0.3">
      <c r="C221" s="128" t="s">
        <v>44</v>
      </c>
      <c r="D221" s="128" t="s">
        <v>55</v>
      </c>
      <c r="E221" s="135" t="s">
        <v>57</v>
      </c>
      <c r="F221" s="134" t="s">
        <v>27</v>
      </c>
      <c r="G221" s="132" t="s">
        <v>131</v>
      </c>
      <c r="H221" s="135" t="s">
        <v>46</v>
      </c>
      <c r="I221" s="132" t="s">
        <v>132</v>
      </c>
      <c r="J221" s="132" t="s">
        <v>410</v>
      </c>
      <c r="K221" s="132" t="s">
        <v>411</v>
      </c>
    </row>
    <row r="222" spans="3:11" s="437" customFormat="1" x14ac:dyDescent="0.25">
      <c r="C222" s="140" t="s">
        <v>49</v>
      </c>
      <c r="D222" s="157">
        <v>1</v>
      </c>
      <c r="E222" s="122">
        <v>300</v>
      </c>
      <c r="F222" s="96">
        <f t="shared" ref="F222" si="21">D222*E222</f>
        <v>300</v>
      </c>
      <c r="G222" s="160" t="s">
        <v>129</v>
      </c>
      <c r="H222" s="141" t="s">
        <v>792</v>
      </c>
      <c r="I222" s="129" t="str">
        <f>VLOOKUP(H222,Presupuesto!$B$11:$C$565,2,0)</f>
        <v>ALIMENTOS B EBIDAS PARA PERSONAS</v>
      </c>
      <c r="J222" s="97" t="s">
        <v>1357</v>
      </c>
      <c r="K222" s="97" t="s">
        <v>396</v>
      </c>
    </row>
    <row r="223" spans="3:11" s="437" customFormat="1" x14ac:dyDescent="0.25">
      <c r="C223" s="70"/>
      <c r="D223" s="31"/>
      <c r="E223" s="92"/>
      <c r="F223" s="92"/>
      <c r="G223" s="92"/>
      <c r="H223" s="75"/>
      <c r="I223" s="75"/>
      <c r="J223" s="75"/>
      <c r="K223" s="111"/>
    </row>
    <row r="224" spans="3:11" s="437" customFormat="1" ht="15.75" thickBot="1" x14ac:dyDescent="0.3">
      <c r="C224" s="70"/>
      <c r="D224" s="31"/>
      <c r="E224" s="92"/>
      <c r="F224" s="92"/>
      <c r="G224" s="92"/>
      <c r="H224" s="75"/>
      <c r="I224" s="75"/>
      <c r="J224" s="75"/>
      <c r="K224" s="111"/>
    </row>
    <row r="225" spans="3:11" s="437" customFormat="1" ht="15.75" thickBot="1" x14ac:dyDescent="0.3">
      <c r="C225" s="156" t="s">
        <v>53</v>
      </c>
      <c r="D225" s="352">
        <f>SUM(F231:F231)</f>
        <v>300</v>
      </c>
      <c r="F225" s="70"/>
      <c r="G225" s="78"/>
      <c r="H225" s="70"/>
      <c r="I225" s="70"/>
    </row>
    <row r="226" spans="3:11" s="437" customFormat="1" x14ac:dyDescent="0.25">
      <c r="C226" s="70"/>
      <c r="D226" s="31"/>
      <c r="E226" s="92"/>
      <c r="F226" s="92"/>
      <c r="G226" s="92"/>
      <c r="H226" s="75"/>
      <c r="I226" s="75"/>
      <c r="J226" s="75"/>
      <c r="K226" s="111"/>
    </row>
    <row r="227" spans="3:11" s="437" customFormat="1" ht="15.75" x14ac:dyDescent="0.25">
      <c r="C227" s="201" t="s">
        <v>392</v>
      </c>
      <c r="D227" s="571">
        <f>'1. Desarrollo e Innov. Curricu.'!E41</f>
        <v>1.33</v>
      </c>
      <c r="E227" s="92"/>
      <c r="F227" s="92"/>
      <c r="G227" s="92"/>
      <c r="H227" s="75"/>
      <c r="I227" s="75"/>
      <c r="J227" s="75"/>
      <c r="K227" s="111"/>
    </row>
    <row r="228" spans="3:11" s="437" customFormat="1" ht="18.75" x14ac:dyDescent="0.25">
      <c r="C228" s="207" t="str">
        <f>IFERROR(VLOOKUP(D227,'1. Desarrollo e Innov. Curricu.'!$E:$F,2,FALSE),IFERROR(VLOOKUP(D227,'2. Investigación Científica'!$E:$F,2,FALSE),IFERROR(VLOOKUP(D227,'3. Vinculación Univ. Sociedad'!$E:$F,2,FALSE),IFERROR(VLOOKUP(D227,'4. Docencia y Profesorado Univ.'!$E:$F,2,FALSE),IFERROR(VLOOKUP(D227,'5. Estudiantes y Graduados'!$E:$F,2,FALSE),IFERROR(VLOOKUP(D227,'11. Gestion Administrativa'!$E:$F,2,FALSE),IFERROR(VLOOKUP(D227,'13. Gestión Académica'!$E:$F,2,FALSE),IFERROR(VLOOKUP(D227,'8. Asegura. de la Calid. y M'!$E:$F,2,FALSE),IFERROR(VLOOKUP(D227,'6. Gestión del Conocimiento'!$E:$F,2,FALSE),IFERROR(VLOOKUP(D227,'15. Gobernabilidad y Proceso...'!$E:$F,2,FALSE),IFERROR(VLOOKUP(D227,'12. Gestión del Talento Humano'!$E:$F,2,FALSE),IFERROR(VLOOKUP(D227,'14. Internacional... de la E.S.'!$E:$F,2,FALSE),IFERROR(VLOOKUP(D227,'10. Posgrado'!$E:$F,2,FALSE),IFERROR(VLOOKUP(D227,'17. Gestión TIC'!$E:$F,2,FALSE),IFERROR(VLOOKUP(D227,'16. Desa. del Sistema Educ.Sup.'!$E:$F,2,FALSE),IFERROR(VLOOKUP(D227,'9. Cultura de Inno. Insti...'!$E:$F,2,FALSE),VLOOKUP(D227,'7. Lo Esencial de la Reforma U.'!$E:$F,2,0)))))))))))))))))</f>
        <v>Elaboración del reglamento de pasantías del nuevo plan de estudio de la carrera de Alimentos (Si hubieran), a traves de dos talleres de trabajo.</v>
      </c>
      <c r="D228" s="31"/>
      <c r="E228" s="92"/>
      <c r="F228" s="92"/>
      <c r="G228" s="92"/>
      <c r="H228" s="75"/>
      <c r="I228" s="75"/>
      <c r="J228" s="75"/>
      <c r="K228" s="111"/>
    </row>
    <row r="229" spans="3:11" s="437" customFormat="1" ht="15.75" thickBot="1" x14ac:dyDescent="0.3">
      <c r="F229" s="92"/>
      <c r="G229" s="75"/>
      <c r="H229" s="75"/>
      <c r="I229" s="75"/>
    </row>
    <row r="230" spans="3:11" s="437" customFormat="1" ht="15.75" thickBot="1" x14ac:dyDescent="0.3">
      <c r="C230" s="128" t="s">
        <v>44</v>
      </c>
      <c r="D230" s="128" t="s">
        <v>55</v>
      </c>
      <c r="E230" s="135" t="s">
        <v>57</v>
      </c>
      <c r="F230" s="134" t="s">
        <v>27</v>
      </c>
      <c r="G230" s="132" t="s">
        <v>131</v>
      </c>
      <c r="H230" s="135" t="s">
        <v>46</v>
      </c>
      <c r="I230" s="132" t="s">
        <v>132</v>
      </c>
      <c r="J230" s="132" t="s">
        <v>410</v>
      </c>
      <c r="K230" s="132" t="s">
        <v>411</v>
      </c>
    </row>
    <row r="231" spans="3:11" s="437" customFormat="1" x14ac:dyDescent="0.25">
      <c r="C231" s="140" t="s">
        <v>49</v>
      </c>
      <c r="D231" s="157">
        <v>1</v>
      </c>
      <c r="E231" s="122">
        <v>300</v>
      </c>
      <c r="F231" s="96">
        <f t="shared" ref="F231" si="22">D231*E231</f>
        <v>300</v>
      </c>
      <c r="G231" s="160" t="s">
        <v>129</v>
      </c>
      <c r="H231" s="141" t="s">
        <v>792</v>
      </c>
      <c r="I231" s="129" t="str">
        <f>VLOOKUP(H231,Presupuesto!$B$11:$C$565,2,0)</f>
        <v>ALIMENTOS B EBIDAS PARA PERSONAS</v>
      </c>
      <c r="J231" s="97" t="s">
        <v>1357</v>
      </c>
      <c r="K231" s="97" t="s">
        <v>399</v>
      </c>
    </row>
    <row r="232" spans="3:11" s="437" customFormat="1" x14ac:dyDescent="0.25">
      <c r="C232" s="70"/>
      <c r="D232" s="31"/>
      <c r="E232" s="92"/>
      <c r="F232" s="92"/>
      <c r="G232" s="92"/>
      <c r="H232" s="75"/>
      <c r="I232" s="75"/>
      <c r="J232" s="75"/>
      <c r="K232" s="111"/>
    </row>
    <row r="233" spans="3:11" s="437" customFormat="1" ht="15.75" thickBot="1" x14ac:dyDescent="0.3">
      <c r="C233" s="70"/>
      <c r="D233" s="31"/>
      <c r="E233" s="92"/>
      <c r="F233" s="92"/>
      <c r="G233" s="92"/>
      <c r="H233" s="75"/>
      <c r="I233" s="75"/>
      <c r="J233" s="75"/>
      <c r="K233" s="111"/>
    </row>
    <row r="234" spans="3:11" s="437" customFormat="1" ht="15.75" thickBot="1" x14ac:dyDescent="0.3">
      <c r="C234" s="156" t="s">
        <v>53</v>
      </c>
      <c r="D234" s="352">
        <f>SUM(F240:F240)</f>
        <v>300</v>
      </c>
      <c r="F234" s="70"/>
      <c r="G234" s="78"/>
      <c r="H234" s="70"/>
      <c r="I234" s="70"/>
    </row>
    <row r="235" spans="3:11" s="437" customFormat="1" x14ac:dyDescent="0.25">
      <c r="C235" s="70"/>
      <c r="D235" s="31"/>
      <c r="E235" s="92"/>
      <c r="F235" s="92"/>
      <c r="G235" s="92"/>
      <c r="H235" s="75"/>
      <c r="I235" s="75"/>
      <c r="J235" s="75"/>
      <c r="K235" s="111"/>
    </row>
    <row r="236" spans="3:11" s="437" customFormat="1" ht="15.75" x14ac:dyDescent="0.25">
      <c r="C236" s="201" t="s">
        <v>392</v>
      </c>
      <c r="D236" s="571">
        <f>'1. Desarrollo e Innov. Curricu.'!E43</f>
        <v>1.35</v>
      </c>
      <c r="E236" s="92"/>
      <c r="F236" s="92"/>
      <c r="G236" s="92"/>
      <c r="H236" s="75"/>
      <c r="I236" s="75"/>
      <c r="J236" s="75"/>
      <c r="K236" s="111"/>
    </row>
    <row r="237" spans="3:11" s="437" customFormat="1" ht="18.75" x14ac:dyDescent="0.25">
      <c r="C237" s="207" t="str">
        <f>IFERROR(VLOOKUP(D236,'1. Desarrollo e Innov. Curricu.'!$E:$F,2,FALSE),IFERROR(VLOOKUP(D236,'2. Investigación Científica'!$E:$F,2,FALSE),IFERROR(VLOOKUP(D236,'3. Vinculación Univ. Sociedad'!$E:$F,2,FALSE),IFERROR(VLOOKUP(D236,'4. Docencia y Profesorado Univ.'!$E:$F,2,FALSE),IFERROR(VLOOKUP(D236,'5. Estudiantes y Graduados'!$E:$F,2,FALSE),IFERROR(VLOOKUP(D236,'11. Gestion Administrativa'!$E:$F,2,FALSE),IFERROR(VLOOKUP(D236,'13. Gestión Académica'!$E:$F,2,FALSE),IFERROR(VLOOKUP(D236,'8. Asegura. de la Calid. y M'!$E:$F,2,FALSE),IFERROR(VLOOKUP(D236,'6. Gestión del Conocimiento'!$E:$F,2,FALSE),IFERROR(VLOOKUP(D236,'15. Gobernabilidad y Proceso...'!$E:$F,2,FALSE),IFERROR(VLOOKUP(D236,'12. Gestión del Talento Humano'!$E:$F,2,FALSE),IFERROR(VLOOKUP(D236,'14. Internacional... de la E.S.'!$E:$F,2,FALSE),IFERROR(VLOOKUP(D236,'10. Posgrado'!$E:$F,2,FALSE),IFERROR(VLOOKUP(D236,'17. Gestión TIC'!$E:$F,2,FALSE),IFERROR(VLOOKUP(D236,'16. Desa. del Sistema Educ.Sup.'!$E:$F,2,FALSE),IFERROR(VLOOKUP(D236,'9. Cultura de Inno. Insti...'!$E:$F,2,FALSE),VLOOKUP(D236,'7. Lo Esencial de la Reforma U.'!$E:$F,2,0)))))))))))))))))</f>
        <v>Elaborar el Plan de Factibilidad para la implementación del nuevo currículum de la Carrera de Alimentos, a traves de dos talleres de trabajo.</v>
      </c>
      <c r="D237" s="31"/>
      <c r="E237" s="92"/>
      <c r="F237" s="92"/>
      <c r="G237" s="92"/>
      <c r="H237" s="75"/>
      <c r="I237" s="75"/>
      <c r="J237" s="75"/>
      <c r="K237" s="111"/>
    </row>
    <row r="238" spans="3:11" s="437" customFormat="1" ht="15.75" thickBot="1" x14ac:dyDescent="0.3">
      <c r="F238" s="92"/>
      <c r="G238" s="75"/>
      <c r="H238" s="75"/>
      <c r="I238" s="75"/>
    </row>
    <row r="239" spans="3:11" s="437" customFormat="1" ht="15.75" thickBot="1" x14ac:dyDescent="0.3">
      <c r="C239" s="128" t="s">
        <v>44</v>
      </c>
      <c r="D239" s="128" t="s">
        <v>55</v>
      </c>
      <c r="E239" s="135" t="s">
        <v>57</v>
      </c>
      <c r="F239" s="134" t="s">
        <v>27</v>
      </c>
      <c r="G239" s="132" t="s">
        <v>131</v>
      </c>
      <c r="H239" s="135" t="s">
        <v>46</v>
      </c>
      <c r="I239" s="132" t="s">
        <v>132</v>
      </c>
      <c r="J239" s="132" t="s">
        <v>410</v>
      </c>
      <c r="K239" s="132" t="s">
        <v>411</v>
      </c>
    </row>
    <row r="240" spans="3:11" s="437" customFormat="1" x14ac:dyDescent="0.25">
      <c r="C240" s="140" t="s">
        <v>49</v>
      </c>
      <c r="D240" s="157">
        <v>1</v>
      </c>
      <c r="E240" s="122">
        <v>300</v>
      </c>
      <c r="F240" s="96">
        <f t="shared" ref="F240" si="23">D240*E240</f>
        <v>300</v>
      </c>
      <c r="G240" s="160" t="s">
        <v>129</v>
      </c>
      <c r="H240" s="141" t="s">
        <v>792</v>
      </c>
      <c r="I240" s="129" t="str">
        <f>VLOOKUP(H240,Presupuesto!$B$11:$C$565,2,0)</f>
        <v>ALIMENTOS B EBIDAS PARA PERSONAS</v>
      </c>
      <c r="J240" s="97" t="s">
        <v>1357</v>
      </c>
      <c r="K240" s="97" t="s">
        <v>396</v>
      </c>
    </row>
    <row r="241" spans="3:11" s="437" customFormat="1" x14ac:dyDescent="0.25">
      <c r="C241" s="70"/>
      <c r="D241" s="31"/>
      <c r="E241" s="92"/>
      <c r="F241" s="92"/>
      <c r="G241" s="92"/>
      <c r="H241" s="75"/>
      <c r="I241" s="75"/>
      <c r="J241" s="75"/>
      <c r="K241" s="111"/>
    </row>
    <row r="242" spans="3:11" s="437" customFormat="1" ht="15.75" thickBot="1" x14ac:dyDescent="0.3">
      <c r="C242" s="70"/>
      <c r="D242" s="31"/>
      <c r="E242" s="92"/>
      <c r="F242" s="92"/>
      <c r="G242" s="92"/>
      <c r="H242" s="75"/>
      <c r="I242" s="75"/>
      <c r="J242" s="75"/>
      <c r="K242" s="111"/>
    </row>
    <row r="243" spans="3:11" s="437" customFormat="1" ht="15.75" thickBot="1" x14ac:dyDescent="0.3">
      <c r="C243" s="156" t="s">
        <v>53</v>
      </c>
      <c r="D243" s="352">
        <f>SUM(F249:F249)</f>
        <v>300</v>
      </c>
      <c r="F243" s="70"/>
      <c r="G243" s="78"/>
      <c r="H243" s="70"/>
      <c r="I243" s="70"/>
    </row>
    <row r="244" spans="3:11" s="437" customFormat="1" x14ac:dyDescent="0.25">
      <c r="C244" s="70"/>
      <c r="D244" s="31"/>
      <c r="E244" s="92"/>
      <c r="F244" s="92"/>
      <c r="G244" s="92"/>
      <c r="H244" s="75"/>
      <c r="I244" s="75"/>
      <c r="J244" s="75"/>
      <c r="K244" s="111"/>
    </row>
    <row r="245" spans="3:11" s="437" customFormat="1" ht="15.75" x14ac:dyDescent="0.25">
      <c r="C245" s="201" t="s">
        <v>392</v>
      </c>
      <c r="D245" s="571">
        <f>'1. Desarrollo e Innov. Curricu.'!E43</f>
        <v>1.35</v>
      </c>
      <c r="E245" s="92"/>
      <c r="F245" s="92"/>
      <c r="G245" s="92"/>
      <c r="H245" s="75"/>
      <c r="I245" s="75"/>
      <c r="J245" s="75"/>
      <c r="K245" s="111"/>
    </row>
    <row r="246" spans="3:11" s="437" customFormat="1" ht="18.75" x14ac:dyDescent="0.25">
      <c r="C246" s="207" t="str">
        <f>IFERROR(VLOOKUP(D245,'1. Desarrollo e Innov. Curricu.'!$E:$F,2,FALSE),IFERROR(VLOOKUP(D245,'2. Investigación Científica'!$E:$F,2,FALSE),IFERROR(VLOOKUP(D245,'3. Vinculación Univ. Sociedad'!$E:$F,2,FALSE),IFERROR(VLOOKUP(D245,'4. Docencia y Profesorado Univ.'!$E:$F,2,FALSE),IFERROR(VLOOKUP(D245,'5. Estudiantes y Graduados'!$E:$F,2,FALSE),IFERROR(VLOOKUP(D245,'11. Gestion Administrativa'!$E:$F,2,FALSE),IFERROR(VLOOKUP(D245,'13. Gestión Académica'!$E:$F,2,FALSE),IFERROR(VLOOKUP(D245,'8. Asegura. de la Calid. y M'!$E:$F,2,FALSE),IFERROR(VLOOKUP(D245,'6. Gestión del Conocimiento'!$E:$F,2,FALSE),IFERROR(VLOOKUP(D245,'15. Gobernabilidad y Proceso...'!$E:$F,2,FALSE),IFERROR(VLOOKUP(D245,'12. Gestión del Talento Humano'!$E:$F,2,FALSE),IFERROR(VLOOKUP(D245,'14. Internacional... de la E.S.'!$E:$F,2,FALSE),IFERROR(VLOOKUP(D245,'10. Posgrado'!$E:$F,2,FALSE),IFERROR(VLOOKUP(D245,'17. Gestión TIC'!$E:$F,2,FALSE),IFERROR(VLOOKUP(D245,'16. Desa. del Sistema Educ.Sup.'!$E:$F,2,FALSE),IFERROR(VLOOKUP(D245,'9. Cultura de Inno. Insti...'!$E:$F,2,FALSE),VLOOKUP(D245,'7. Lo Esencial de la Reforma U.'!$E:$F,2,0)))))))))))))))))</f>
        <v>Elaborar el Plan de Factibilidad para la implementación del nuevo currículum de la Carrera de Alimentos, a traves de dos talleres de trabajo.</v>
      </c>
      <c r="D246" s="31"/>
      <c r="E246" s="92"/>
      <c r="F246" s="92"/>
      <c r="G246" s="92"/>
      <c r="H246" s="75"/>
      <c r="I246" s="75"/>
      <c r="J246" s="75"/>
      <c r="K246" s="111"/>
    </row>
    <row r="247" spans="3:11" s="437" customFormat="1" ht="15.75" thickBot="1" x14ac:dyDescent="0.3">
      <c r="F247" s="92"/>
      <c r="G247" s="75"/>
      <c r="H247" s="75"/>
      <c r="I247" s="75"/>
    </row>
    <row r="248" spans="3:11" s="437" customFormat="1" ht="15.75" thickBot="1" x14ac:dyDescent="0.3">
      <c r="C248" s="128" t="s">
        <v>44</v>
      </c>
      <c r="D248" s="128" t="s">
        <v>55</v>
      </c>
      <c r="E248" s="135" t="s">
        <v>57</v>
      </c>
      <c r="F248" s="134" t="s">
        <v>27</v>
      </c>
      <c r="G248" s="132" t="s">
        <v>131</v>
      </c>
      <c r="H248" s="135" t="s">
        <v>46</v>
      </c>
      <c r="I248" s="132" t="s">
        <v>132</v>
      </c>
      <c r="J248" s="132" t="s">
        <v>410</v>
      </c>
      <c r="K248" s="132" t="s">
        <v>411</v>
      </c>
    </row>
    <row r="249" spans="3:11" s="437" customFormat="1" x14ac:dyDescent="0.25">
      <c r="C249" s="140" t="s">
        <v>49</v>
      </c>
      <c r="D249" s="157">
        <v>1</v>
      </c>
      <c r="E249" s="122">
        <v>300</v>
      </c>
      <c r="F249" s="96">
        <f t="shared" ref="F249" si="24">D249*E249</f>
        <v>300</v>
      </c>
      <c r="G249" s="160" t="s">
        <v>129</v>
      </c>
      <c r="H249" s="141" t="s">
        <v>792</v>
      </c>
      <c r="I249" s="129" t="str">
        <f>VLOOKUP(H249,Presupuesto!$B$11:$C$565,2,0)</f>
        <v>ALIMENTOS B EBIDAS PARA PERSONAS</v>
      </c>
      <c r="J249" s="97" t="s">
        <v>1357</v>
      </c>
      <c r="K249" s="97" t="s">
        <v>399</v>
      </c>
    </row>
    <row r="250" spans="3:11" s="437" customFormat="1" x14ac:dyDescent="0.25">
      <c r="C250" s="70"/>
      <c r="D250" s="31"/>
      <c r="E250" s="92"/>
      <c r="F250" s="92"/>
      <c r="G250" s="92"/>
      <c r="H250" s="75"/>
      <c r="I250" s="75"/>
      <c r="J250" s="75"/>
      <c r="K250" s="111"/>
    </row>
    <row r="251" spans="3:11" s="437" customFormat="1" x14ac:dyDescent="0.25">
      <c r="C251" s="70"/>
      <c r="D251" s="31"/>
      <c r="E251" s="92"/>
      <c r="F251" s="92"/>
      <c r="G251" s="92"/>
      <c r="H251" s="75"/>
      <c r="I251" s="75"/>
      <c r="J251" s="75"/>
      <c r="K251" s="111"/>
    </row>
    <row r="252" spans="3:11" s="437" customFormat="1" ht="15.75" thickBot="1" x14ac:dyDescent="0.3">
      <c r="C252" s="70"/>
      <c r="D252" s="31"/>
      <c r="E252" s="92"/>
      <c r="F252" s="92"/>
      <c r="G252" s="92"/>
      <c r="H252" s="75"/>
      <c r="I252" s="75"/>
      <c r="J252" s="75"/>
      <c r="K252" s="111"/>
    </row>
    <row r="253" spans="3:11" s="437" customFormat="1" ht="15.75" thickBot="1" x14ac:dyDescent="0.3">
      <c r="C253" s="156" t="s">
        <v>53</v>
      </c>
      <c r="D253" s="352">
        <f>SUM(F259:F259)</f>
        <v>300</v>
      </c>
      <c r="F253" s="70"/>
      <c r="G253" s="78"/>
      <c r="H253" s="70"/>
      <c r="I253" s="70"/>
    </row>
    <row r="254" spans="3:11" s="437" customFormat="1" x14ac:dyDescent="0.25">
      <c r="C254" s="70"/>
      <c r="D254" s="31"/>
      <c r="E254" s="92"/>
      <c r="F254" s="92"/>
      <c r="G254" s="92"/>
      <c r="H254" s="75"/>
      <c r="I254" s="75"/>
      <c r="J254" s="75"/>
      <c r="K254" s="111"/>
    </row>
    <row r="255" spans="3:11" s="437" customFormat="1" ht="15.75" x14ac:dyDescent="0.25">
      <c r="C255" s="201" t="s">
        <v>392</v>
      </c>
      <c r="D255" s="571">
        <f>'1. Desarrollo e Innov. Curricu.'!E47</f>
        <v>1.39</v>
      </c>
      <c r="E255" s="92"/>
      <c r="F255" s="92"/>
      <c r="G255" s="92"/>
      <c r="H255" s="75"/>
      <c r="I255" s="75"/>
      <c r="J255" s="75"/>
      <c r="K255" s="111"/>
    </row>
    <row r="256" spans="3:11" s="437" customFormat="1" ht="18.75" x14ac:dyDescent="0.25">
      <c r="C256" s="207" t="str">
        <f>IFERROR(VLOOKUP(D255,'1. Desarrollo e Innov. Curricu.'!$E:$F,2,FALSE),IFERROR(VLOOKUP(D255,'2. Investigación Científica'!$E:$F,2,FALSE),IFERROR(VLOOKUP(D255,'3. Vinculación Univ. Sociedad'!$E:$F,2,FALSE),IFERROR(VLOOKUP(D255,'4. Docencia y Profesorado Univ.'!$E:$F,2,FALSE),IFERROR(VLOOKUP(D255,'5. Estudiantes y Graduados'!$E:$F,2,FALSE),IFERROR(VLOOKUP(D255,'11. Gestion Administrativa'!$E:$F,2,FALSE),IFERROR(VLOOKUP(D255,'13. Gestión Académica'!$E:$F,2,FALSE),IFERROR(VLOOKUP(D255,'8. Asegura. de la Calid. y M'!$E:$F,2,FALSE),IFERROR(VLOOKUP(D255,'6. Gestión del Conocimiento'!$E:$F,2,FALSE),IFERROR(VLOOKUP(D255,'15. Gobernabilidad y Proceso...'!$E:$F,2,FALSE),IFERROR(VLOOKUP(D255,'12. Gestión del Talento Humano'!$E:$F,2,FALSE),IFERROR(VLOOKUP(D255,'14. Internacional... de la E.S.'!$E:$F,2,FALSE),IFERROR(VLOOKUP(D255,'10. Posgrado'!$E:$F,2,FALSE),IFERROR(VLOOKUP(D255,'17. Gestión TIC'!$E:$F,2,FALSE),IFERROR(VLOOKUP(D255,'16. Desa. del Sistema Educ.Sup.'!$E:$F,2,FALSE),IFERROR(VLOOKUP(D255,'9. Cultura de Inno. Insti...'!$E:$F,2,FALSE),VLOOKUP(D255,'7. Lo Esencial de la Reforma U.'!$E:$F,2,0)))))))))))))))))</f>
        <v>Elaboración de la malla curricular de la Carrera de Quimica que cumpla con la normativa institucional establecida y que responda a los desafíos y necesidades de la Sociedad a traves de dos talleres de trabajo.</v>
      </c>
      <c r="D256" s="31"/>
      <c r="E256" s="92"/>
      <c r="F256" s="92"/>
      <c r="G256" s="92"/>
      <c r="H256" s="75"/>
      <c r="I256" s="75"/>
      <c r="J256" s="75"/>
      <c r="K256" s="111"/>
    </row>
    <row r="257" spans="3:11" s="437" customFormat="1" ht="15.75" thickBot="1" x14ac:dyDescent="0.3">
      <c r="F257" s="92"/>
      <c r="G257" s="75"/>
      <c r="H257" s="75"/>
      <c r="I257" s="75"/>
    </row>
    <row r="258" spans="3:11" s="437" customFormat="1" ht="15.75" thickBot="1" x14ac:dyDescent="0.3">
      <c r="C258" s="128" t="s">
        <v>44</v>
      </c>
      <c r="D258" s="128" t="s">
        <v>55</v>
      </c>
      <c r="E258" s="135" t="s">
        <v>57</v>
      </c>
      <c r="F258" s="134" t="s">
        <v>27</v>
      </c>
      <c r="G258" s="132" t="s">
        <v>131</v>
      </c>
      <c r="H258" s="135" t="s">
        <v>46</v>
      </c>
      <c r="I258" s="132" t="s">
        <v>132</v>
      </c>
      <c r="J258" s="132" t="s">
        <v>410</v>
      </c>
      <c r="K258" s="132" t="s">
        <v>411</v>
      </c>
    </row>
    <row r="259" spans="3:11" s="437" customFormat="1" x14ac:dyDescent="0.25">
      <c r="C259" s="140" t="s">
        <v>49</v>
      </c>
      <c r="D259" s="157">
        <v>1</v>
      </c>
      <c r="E259" s="122">
        <v>300</v>
      </c>
      <c r="F259" s="96">
        <f t="shared" ref="F259" si="25">D259*E259</f>
        <v>300</v>
      </c>
      <c r="G259" s="160" t="s">
        <v>129</v>
      </c>
      <c r="H259" s="141" t="s">
        <v>792</v>
      </c>
      <c r="I259" s="129" t="str">
        <f>VLOOKUP(H259,Presupuesto!$B$11:$C$565,2,0)</f>
        <v>ALIMENTOS B EBIDAS PARA PERSONAS</v>
      </c>
      <c r="J259" s="97" t="s">
        <v>1357</v>
      </c>
      <c r="K259" s="97" t="s">
        <v>396</v>
      </c>
    </row>
    <row r="260" spans="3:11" s="437" customFormat="1" x14ac:dyDescent="0.25">
      <c r="C260" s="70"/>
      <c r="D260" s="31"/>
      <c r="E260" s="92"/>
      <c r="F260" s="92"/>
      <c r="G260" s="92"/>
      <c r="H260" s="75"/>
      <c r="I260" s="75"/>
      <c r="J260" s="75"/>
      <c r="K260" s="111"/>
    </row>
    <row r="261" spans="3:11" s="437" customFormat="1" ht="15.75" thickBot="1" x14ac:dyDescent="0.3">
      <c r="C261" s="70"/>
      <c r="D261" s="31"/>
      <c r="E261" s="92"/>
      <c r="F261" s="92"/>
      <c r="G261" s="92"/>
      <c r="H261" s="75"/>
      <c r="I261" s="75"/>
      <c r="J261" s="75"/>
      <c r="K261" s="111"/>
    </row>
    <row r="262" spans="3:11" s="437" customFormat="1" ht="15.75" thickBot="1" x14ac:dyDescent="0.3">
      <c r="C262" s="156" t="s">
        <v>53</v>
      </c>
      <c r="D262" s="352">
        <f>SUM(F268:F268)</f>
        <v>300</v>
      </c>
      <c r="F262" s="70"/>
      <c r="G262" s="78"/>
      <c r="H262" s="70"/>
      <c r="I262" s="70"/>
    </row>
    <row r="263" spans="3:11" s="437" customFormat="1" x14ac:dyDescent="0.25">
      <c r="C263" s="70"/>
      <c r="D263" s="31"/>
      <c r="E263" s="92"/>
      <c r="F263" s="92"/>
      <c r="G263" s="92"/>
      <c r="H263" s="75"/>
      <c r="I263" s="75"/>
      <c r="J263" s="75"/>
      <c r="K263" s="111"/>
    </row>
    <row r="264" spans="3:11" s="437" customFormat="1" ht="15.75" x14ac:dyDescent="0.25">
      <c r="C264" s="201" t="s">
        <v>392</v>
      </c>
      <c r="D264" s="571">
        <f>'1. Desarrollo e Innov. Curricu.'!E47</f>
        <v>1.39</v>
      </c>
      <c r="E264" s="92"/>
      <c r="F264" s="92"/>
      <c r="G264" s="92"/>
      <c r="H264" s="75"/>
      <c r="I264" s="75"/>
      <c r="J264" s="75"/>
      <c r="K264" s="111"/>
    </row>
    <row r="265" spans="3:11" s="437" customFormat="1" ht="18.75" x14ac:dyDescent="0.25">
      <c r="C265" s="207" t="str">
        <f>IFERROR(VLOOKUP(D264,'1. Desarrollo e Innov. Curricu.'!$E:$F,2,FALSE),IFERROR(VLOOKUP(D264,'2. Investigación Científica'!$E:$F,2,FALSE),IFERROR(VLOOKUP(D264,'3. Vinculación Univ. Sociedad'!$E:$F,2,FALSE),IFERROR(VLOOKUP(D264,'4. Docencia y Profesorado Univ.'!$E:$F,2,FALSE),IFERROR(VLOOKUP(D264,'5. Estudiantes y Graduados'!$E:$F,2,FALSE),IFERROR(VLOOKUP(D264,'11. Gestion Administrativa'!$E:$F,2,FALSE),IFERROR(VLOOKUP(D264,'13. Gestión Académica'!$E:$F,2,FALSE),IFERROR(VLOOKUP(D264,'8. Asegura. de la Calid. y M'!$E:$F,2,FALSE),IFERROR(VLOOKUP(D264,'6. Gestión del Conocimiento'!$E:$F,2,FALSE),IFERROR(VLOOKUP(D264,'15. Gobernabilidad y Proceso...'!$E:$F,2,FALSE),IFERROR(VLOOKUP(D264,'12. Gestión del Talento Humano'!$E:$F,2,FALSE),IFERROR(VLOOKUP(D264,'14. Internacional... de la E.S.'!$E:$F,2,FALSE),IFERROR(VLOOKUP(D264,'10. Posgrado'!$E:$F,2,FALSE),IFERROR(VLOOKUP(D264,'17. Gestión TIC'!$E:$F,2,FALSE),IFERROR(VLOOKUP(D264,'16. Desa. del Sistema Educ.Sup.'!$E:$F,2,FALSE),IFERROR(VLOOKUP(D264,'9. Cultura de Inno. Insti...'!$E:$F,2,FALSE),VLOOKUP(D264,'7. Lo Esencial de la Reforma U.'!$E:$F,2,0)))))))))))))))))</f>
        <v>Elaboración de la malla curricular de la Carrera de Quimica que cumpla con la normativa institucional establecida y que responda a los desafíos y necesidades de la Sociedad a traves de dos talleres de trabajo.</v>
      </c>
      <c r="D265" s="31"/>
      <c r="E265" s="92"/>
      <c r="F265" s="92"/>
      <c r="G265" s="92"/>
      <c r="H265" s="75"/>
      <c r="I265" s="75"/>
      <c r="J265" s="75"/>
      <c r="K265" s="111"/>
    </row>
    <row r="266" spans="3:11" s="437" customFormat="1" ht="15.75" thickBot="1" x14ac:dyDescent="0.3">
      <c r="F266" s="92"/>
      <c r="G266" s="75"/>
      <c r="H266" s="75"/>
      <c r="I266" s="75"/>
    </row>
    <row r="267" spans="3:11" s="437" customFormat="1" ht="15.75" thickBot="1" x14ac:dyDescent="0.3">
      <c r="C267" s="128" t="s">
        <v>44</v>
      </c>
      <c r="D267" s="128" t="s">
        <v>55</v>
      </c>
      <c r="E267" s="135" t="s">
        <v>57</v>
      </c>
      <c r="F267" s="134" t="s">
        <v>27</v>
      </c>
      <c r="G267" s="132" t="s">
        <v>131</v>
      </c>
      <c r="H267" s="135" t="s">
        <v>46</v>
      </c>
      <c r="I267" s="132" t="s">
        <v>132</v>
      </c>
      <c r="J267" s="132" t="s">
        <v>410</v>
      </c>
      <c r="K267" s="132" t="s">
        <v>411</v>
      </c>
    </row>
    <row r="268" spans="3:11" s="437" customFormat="1" x14ac:dyDescent="0.25">
      <c r="C268" s="140" t="s">
        <v>49</v>
      </c>
      <c r="D268" s="157">
        <v>1</v>
      </c>
      <c r="E268" s="122">
        <v>300</v>
      </c>
      <c r="F268" s="96">
        <f t="shared" ref="F268" si="26">D268*E268</f>
        <v>300</v>
      </c>
      <c r="G268" s="160" t="s">
        <v>129</v>
      </c>
      <c r="H268" s="141" t="s">
        <v>792</v>
      </c>
      <c r="I268" s="129" t="str">
        <f>VLOOKUP(H268,Presupuesto!$B$11:$C$565,2,0)</f>
        <v>ALIMENTOS B EBIDAS PARA PERSONAS</v>
      </c>
      <c r="J268" s="97" t="s">
        <v>1357</v>
      </c>
      <c r="K268" s="97" t="s">
        <v>399</v>
      </c>
    </row>
    <row r="269" spans="3:11" s="437" customFormat="1" x14ac:dyDescent="0.25">
      <c r="C269" s="70"/>
      <c r="D269" s="31"/>
      <c r="E269" s="92"/>
      <c r="F269" s="92"/>
      <c r="G269" s="92"/>
      <c r="H269" s="75"/>
      <c r="I269" s="75"/>
      <c r="J269" s="75"/>
      <c r="K269" s="111"/>
    </row>
    <row r="270" spans="3:11" s="437" customFormat="1" ht="15.75" thickBot="1" x14ac:dyDescent="0.3">
      <c r="C270" s="70"/>
      <c r="D270" s="31"/>
      <c r="E270" s="92"/>
      <c r="F270" s="92"/>
      <c r="G270" s="92"/>
      <c r="H270" s="75"/>
      <c r="I270" s="75"/>
      <c r="J270" s="75"/>
      <c r="K270" s="111"/>
    </row>
    <row r="271" spans="3:11" s="437" customFormat="1" ht="15.75" thickBot="1" x14ac:dyDescent="0.3">
      <c r="C271" s="156" t="s">
        <v>53</v>
      </c>
      <c r="D271" s="352">
        <f>SUM(F277:F277)</f>
        <v>300</v>
      </c>
      <c r="F271" s="70"/>
      <c r="G271" s="78"/>
      <c r="H271" s="70"/>
      <c r="I271" s="70"/>
    </row>
    <row r="272" spans="3:11" s="437" customFormat="1" x14ac:dyDescent="0.25">
      <c r="C272" s="70"/>
      <c r="D272" s="31"/>
      <c r="E272" s="92"/>
      <c r="F272" s="92"/>
      <c r="G272" s="92"/>
      <c r="H272" s="75"/>
      <c r="I272" s="75"/>
      <c r="J272" s="75"/>
      <c r="K272" s="111"/>
    </row>
    <row r="273" spans="3:11" s="437" customFormat="1" ht="15.75" x14ac:dyDescent="0.25">
      <c r="C273" s="201" t="s">
        <v>392</v>
      </c>
      <c r="D273" s="571">
        <f>'1. Desarrollo e Innov. Curricu.'!E48</f>
        <v>1.4</v>
      </c>
      <c r="E273" s="92"/>
      <c r="F273" s="92"/>
      <c r="G273" s="92"/>
      <c r="H273" s="75"/>
      <c r="I273" s="75"/>
      <c r="J273" s="75"/>
      <c r="K273" s="111"/>
    </row>
    <row r="274" spans="3:11" s="437" customFormat="1" ht="18.75" x14ac:dyDescent="0.25">
      <c r="C274" s="207" t="str">
        <f>IFERROR(VLOOKUP(D273,'1. Desarrollo e Innov. Curricu.'!$E:$F,2,FALSE),IFERROR(VLOOKUP(D273,'2. Investigación Científica'!$E:$F,2,FALSE),IFERROR(VLOOKUP(D273,'3. Vinculación Univ. Sociedad'!$E:$F,2,FALSE),IFERROR(VLOOKUP(D273,'4. Docencia y Profesorado Univ.'!$E:$F,2,FALSE),IFERROR(VLOOKUP(D273,'5. Estudiantes y Graduados'!$E:$F,2,FALSE),IFERROR(VLOOKUP(D273,'11. Gestion Administrativa'!$E:$F,2,FALSE),IFERROR(VLOOKUP(D273,'13. Gestión Académica'!$E:$F,2,FALSE),IFERROR(VLOOKUP(D273,'8. Asegura. de la Calid. y M'!$E:$F,2,FALSE),IFERROR(VLOOKUP(D273,'6. Gestión del Conocimiento'!$E:$F,2,FALSE),IFERROR(VLOOKUP(D273,'15. Gobernabilidad y Proceso...'!$E:$F,2,FALSE),IFERROR(VLOOKUP(D273,'12. Gestión del Talento Humano'!$E:$F,2,FALSE),IFERROR(VLOOKUP(D273,'14. Internacional... de la E.S.'!$E:$F,2,FALSE),IFERROR(VLOOKUP(D273,'10. Posgrado'!$E:$F,2,FALSE),IFERROR(VLOOKUP(D273,'17. Gestión TIC'!$E:$F,2,FALSE),IFERROR(VLOOKUP(D273,'16. Desa. del Sistema Educ.Sup.'!$E:$F,2,FALSE),IFERROR(VLOOKUP(D273,'9. Cultura de Inno. Insti...'!$E:$F,2,FALSE),VLOOKUP(D273,'7. Lo Esencial de la Reforma U.'!$E:$F,2,0)))))))))))))))))</f>
        <v>Elaboración del perfil profesional de la Carrera de Quimica a traves de dos talleres de trabajo.</v>
      </c>
      <c r="D274" s="31"/>
      <c r="E274" s="92"/>
      <c r="F274" s="92"/>
      <c r="G274" s="92"/>
      <c r="H274" s="75"/>
      <c r="I274" s="75"/>
      <c r="J274" s="75"/>
      <c r="K274" s="111"/>
    </row>
    <row r="275" spans="3:11" s="437" customFormat="1" ht="15.75" thickBot="1" x14ac:dyDescent="0.3">
      <c r="F275" s="92"/>
      <c r="G275" s="75"/>
      <c r="H275" s="75"/>
      <c r="I275" s="75"/>
    </row>
    <row r="276" spans="3:11" s="437" customFormat="1" ht="15.75" thickBot="1" x14ac:dyDescent="0.3">
      <c r="C276" s="128" t="s">
        <v>44</v>
      </c>
      <c r="D276" s="128" t="s">
        <v>55</v>
      </c>
      <c r="E276" s="135" t="s">
        <v>57</v>
      </c>
      <c r="F276" s="134" t="s">
        <v>27</v>
      </c>
      <c r="G276" s="132" t="s">
        <v>131</v>
      </c>
      <c r="H276" s="135" t="s">
        <v>46</v>
      </c>
      <c r="I276" s="132" t="s">
        <v>132</v>
      </c>
      <c r="J276" s="132" t="s">
        <v>410</v>
      </c>
      <c r="K276" s="132" t="s">
        <v>411</v>
      </c>
    </row>
    <row r="277" spans="3:11" s="437" customFormat="1" x14ac:dyDescent="0.25">
      <c r="C277" s="140" t="s">
        <v>49</v>
      </c>
      <c r="D277" s="157">
        <v>1</v>
      </c>
      <c r="E277" s="122">
        <v>300</v>
      </c>
      <c r="F277" s="96">
        <f t="shared" ref="F277" si="27">D277*E277</f>
        <v>300</v>
      </c>
      <c r="G277" s="160" t="s">
        <v>129</v>
      </c>
      <c r="H277" s="141" t="s">
        <v>792</v>
      </c>
      <c r="I277" s="129" t="str">
        <f>VLOOKUP(H277,Presupuesto!$B$11:$C$565,2,0)</f>
        <v>ALIMENTOS B EBIDAS PARA PERSONAS</v>
      </c>
      <c r="J277" s="97" t="s">
        <v>1357</v>
      </c>
      <c r="K277" s="97" t="s">
        <v>396</v>
      </c>
    </row>
    <row r="278" spans="3:11" s="437" customFormat="1" x14ac:dyDescent="0.25">
      <c r="C278" s="70"/>
      <c r="D278" s="31"/>
      <c r="E278" s="92"/>
      <c r="F278" s="92"/>
      <c r="G278" s="92"/>
      <c r="H278" s="75"/>
      <c r="I278" s="75"/>
      <c r="J278" s="75"/>
      <c r="K278" s="111"/>
    </row>
    <row r="279" spans="3:11" s="437" customFormat="1" ht="15.75" thickBot="1" x14ac:dyDescent="0.3">
      <c r="C279" s="70"/>
      <c r="D279" s="31"/>
      <c r="E279" s="92"/>
      <c r="F279" s="92"/>
      <c r="G279" s="92"/>
      <c r="H279" s="75"/>
      <c r="I279" s="75"/>
      <c r="J279" s="75"/>
      <c r="K279" s="111"/>
    </row>
    <row r="280" spans="3:11" s="437" customFormat="1" ht="15.75" thickBot="1" x14ac:dyDescent="0.3">
      <c r="C280" s="156" t="s">
        <v>53</v>
      </c>
      <c r="D280" s="352">
        <f>SUM(F286:F286)</f>
        <v>300</v>
      </c>
      <c r="F280" s="70"/>
      <c r="G280" s="78"/>
      <c r="H280" s="70"/>
      <c r="I280" s="70"/>
    </row>
    <row r="281" spans="3:11" s="437" customFormat="1" x14ac:dyDescent="0.25">
      <c r="C281" s="70"/>
      <c r="D281" s="31"/>
      <c r="E281" s="92"/>
      <c r="F281" s="92"/>
      <c r="G281" s="92"/>
      <c r="H281" s="75"/>
      <c r="I281" s="75"/>
      <c r="J281" s="75"/>
      <c r="K281" s="111"/>
    </row>
    <row r="282" spans="3:11" s="437" customFormat="1" ht="15.75" x14ac:dyDescent="0.25">
      <c r="C282" s="201" t="s">
        <v>392</v>
      </c>
      <c r="D282" s="571">
        <f>'1. Desarrollo e Innov. Curricu.'!E48</f>
        <v>1.4</v>
      </c>
      <c r="E282" s="92"/>
      <c r="F282" s="92"/>
      <c r="G282" s="92"/>
      <c r="H282" s="75"/>
      <c r="I282" s="75"/>
      <c r="J282" s="75"/>
      <c r="K282" s="111"/>
    </row>
    <row r="283" spans="3:11" s="437" customFormat="1" ht="18.75" x14ac:dyDescent="0.25">
      <c r="C283" s="207" t="str">
        <f>IFERROR(VLOOKUP(D282,'1. Desarrollo e Innov. Curricu.'!$E:$F,2,FALSE),IFERROR(VLOOKUP(D282,'2. Investigación Científica'!$E:$F,2,FALSE),IFERROR(VLOOKUP(D282,'3. Vinculación Univ. Sociedad'!$E:$F,2,FALSE),IFERROR(VLOOKUP(D282,'4. Docencia y Profesorado Univ.'!$E:$F,2,FALSE),IFERROR(VLOOKUP(D282,'5. Estudiantes y Graduados'!$E:$F,2,FALSE),IFERROR(VLOOKUP(D282,'11. Gestion Administrativa'!$E:$F,2,FALSE),IFERROR(VLOOKUP(D282,'13. Gestión Académica'!$E:$F,2,FALSE),IFERROR(VLOOKUP(D282,'8. Asegura. de la Calid. y M'!$E:$F,2,FALSE),IFERROR(VLOOKUP(D282,'6. Gestión del Conocimiento'!$E:$F,2,FALSE),IFERROR(VLOOKUP(D282,'15. Gobernabilidad y Proceso...'!$E:$F,2,FALSE),IFERROR(VLOOKUP(D282,'12. Gestión del Talento Humano'!$E:$F,2,FALSE),IFERROR(VLOOKUP(D282,'14. Internacional... de la E.S.'!$E:$F,2,FALSE),IFERROR(VLOOKUP(D282,'10. Posgrado'!$E:$F,2,FALSE),IFERROR(VLOOKUP(D282,'17. Gestión TIC'!$E:$F,2,FALSE),IFERROR(VLOOKUP(D282,'16. Desa. del Sistema Educ.Sup.'!$E:$F,2,FALSE),IFERROR(VLOOKUP(D282,'9. Cultura de Inno. Insti...'!$E:$F,2,FALSE),VLOOKUP(D282,'7. Lo Esencial de la Reforma U.'!$E:$F,2,0)))))))))))))))))</f>
        <v>Elaboración del perfil profesional de la Carrera de Quimica a traves de dos talleres de trabajo.</v>
      </c>
      <c r="D283" s="31"/>
      <c r="E283" s="92"/>
      <c r="F283" s="92"/>
      <c r="G283" s="92"/>
      <c r="H283" s="75"/>
      <c r="I283" s="75"/>
      <c r="J283" s="75"/>
      <c r="K283" s="111"/>
    </row>
    <row r="284" spans="3:11" s="437" customFormat="1" ht="15.75" thickBot="1" x14ac:dyDescent="0.3">
      <c r="F284" s="92"/>
      <c r="G284" s="75"/>
      <c r="H284" s="75"/>
      <c r="I284" s="75"/>
    </row>
    <row r="285" spans="3:11" s="437" customFormat="1" ht="15.75" thickBot="1" x14ac:dyDescent="0.3">
      <c r="C285" s="128" t="s">
        <v>44</v>
      </c>
      <c r="D285" s="128" t="s">
        <v>55</v>
      </c>
      <c r="E285" s="135" t="s">
        <v>57</v>
      </c>
      <c r="F285" s="134" t="s">
        <v>27</v>
      </c>
      <c r="G285" s="132" t="s">
        <v>131</v>
      </c>
      <c r="H285" s="135" t="s">
        <v>46</v>
      </c>
      <c r="I285" s="132" t="s">
        <v>132</v>
      </c>
      <c r="J285" s="132" t="s">
        <v>410</v>
      </c>
      <c r="K285" s="132" t="s">
        <v>411</v>
      </c>
    </row>
    <row r="286" spans="3:11" s="437" customFormat="1" x14ac:dyDescent="0.25">
      <c r="C286" s="140" t="s">
        <v>49</v>
      </c>
      <c r="D286" s="157">
        <v>1</v>
      </c>
      <c r="E286" s="122">
        <v>300</v>
      </c>
      <c r="F286" s="96">
        <f t="shared" ref="F286" si="28">D286*E286</f>
        <v>300</v>
      </c>
      <c r="G286" s="160" t="s">
        <v>129</v>
      </c>
      <c r="H286" s="141" t="s">
        <v>792</v>
      </c>
      <c r="I286" s="129" t="str">
        <f>VLOOKUP(H286,Presupuesto!$B$11:$C$565,2,0)</f>
        <v>ALIMENTOS B EBIDAS PARA PERSONAS</v>
      </c>
      <c r="J286" s="97" t="s">
        <v>1357</v>
      </c>
      <c r="K286" s="97" t="s">
        <v>399</v>
      </c>
    </row>
    <row r="287" spans="3:11" s="437" customFormat="1" x14ac:dyDescent="0.25">
      <c r="C287" s="70"/>
      <c r="D287" s="31"/>
      <c r="E287" s="92"/>
      <c r="F287" s="92"/>
      <c r="G287" s="92"/>
      <c r="H287" s="75"/>
      <c r="I287" s="75"/>
      <c r="J287" s="75"/>
      <c r="K287" s="111"/>
    </row>
    <row r="288" spans="3:11" s="437" customFormat="1" ht="15.75" thickBot="1" x14ac:dyDescent="0.3">
      <c r="C288" s="70"/>
      <c r="D288" s="31"/>
      <c r="E288" s="92"/>
      <c r="F288" s="92"/>
      <c r="G288" s="92"/>
      <c r="H288" s="75"/>
      <c r="I288" s="75"/>
      <c r="J288" s="75"/>
      <c r="K288" s="111"/>
    </row>
    <row r="289" spans="3:11" s="437" customFormat="1" ht="15.75" thickBot="1" x14ac:dyDescent="0.3">
      <c r="C289" s="156" t="s">
        <v>53</v>
      </c>
      <c r="D289" s="352">
        <f>SUM(F295:F295)</f>
        <v>300</v>
      </c>
      <c r="F289" s="70"/>
      <c r="G289" s="78"/>
      <c r="H289" s="70"/>
      <c r="I289" s="70"/>
    </row>
    <row r="290" spans="3:11" s="437" customFormat="1" x14ac:dyDescent="0.25">
      <c r="C290" s="70"/>
      <c r="D290" s="31"/>
      <c r="E290" s="92"/>
      <c r="F290" s="92"/>
      <c r="G290" s="92"/>
      <c r="H290" s="75"/>
      <c r="I290" s="75"/>
      <c r="J290" s="75"/>
      <c r="K290" s="111"/>
    </row>
    <row r="291" spans="3:11" s="437" customFormat="1" ht="15.75" x14ac:dyDescent="0.25">
      <c r="C291" s="201" t="s">
        <v>392</v>
      </c>
      <c r="D291" s="571">
        <f>'1. Desarrollo e Innov. Curricu.'!E49</f>
        <v>1.41</v>
      </c>
      <c r="E291" s="92"/>
      <c r="F291" s="92"/>
      <c r="G291" s="92"/>
      <c r="H291" s="75"/>
      <c r="I291" s="75"/>
      <c r="J291" s="75"/>
      <c r="K291" s="111"/>
    </row>
    <row r="292" spans="3:11" s="437" customFormat="1" ht="18.75" x14ac:dyDescent="0.25">
      <c r="C292" s="207" t="str">
        <f>IFERROR(VLOOKUP(D291,'1. Desarrollo e Innov. Curricu.'!$E:$F,2,FALSE),IFERROR(VLOOKUP(D291,'2. Investigación Científica'!$E:$F,2,FALSE),IFERROR(VLOOKUP(D291,'3. Vinculación Univ. Sociedad'!$E:$F,2,FALSE),IFERROR(VLOOKUP(D291,'4. Docencia y Profesorado Univ.'!$E:$F,2,FALSE),IFERROR(VLOOKUP(D291,'5. Estudiantes y Graduados'!$E:$F,2,FALSE),IFERROR(VLOOKUP(D291,'11. Gestion Administrativa'!$E:$F,2,FALSE),IFERROR(VLOOKUP(D291,'13. Gestión Académica'!$E:$F,2,FALSE),IFERROR(VLOOKUP(D291,'8. Asegura. de la Calid. y M'!$E:$F,2,FALSE),IFERROR(VLOOKUP(D291,'6. Gestión del Conocimiento'!$E:$F,2,FALSE),IFERROR(VLOOKUP(D291,'15. Gobernabilidad y Proceso...'!$E:$F,2,FALSE),IFERROR(VLOOKUP(D291,'12. Gestión del Talento Humano'!$E:$F,2,FALSE),IFERROR(VLOOKUP(D291,'14. Internacional... de la E.S.'!$E:$F,2,FALSE),IFERROR(VLOOKUP(D291,'10. Posgrado'!$E:$F,2,FALSE),IFERROR(VLOOKUP(D291,'17. Gestión TIC'!$E:$F,2,FALSE),IFERROR(VLOOKUP(D291,'16. Desa. del Sistema Educ.Sup.'!$E:$F,2,FALSE),IFERROR(VLOOKUP(D291,'9. Cultura de Inno. Insti...'!$E:$F,2,FALSE),VLOOKUP(D291,'7. Lo Esencial de la Reforma U.'!$E:$F,2,0)))))))))))))))))</f>
        <v>Definición de los objetivos, competencias y sus codigos de formación profesional de la Carrera de Quimica a traves de dos talleres de trabajo.</v>
      </c>
      <c r="D292" s="31"/>
      <c r="E292" s="92"/>
      <c r="F292" s="92"/>
      <c r="G292" s="92"/>
      <c r="H292" s="75"/>
      <c r="I292" s="75"/>
      <c r="J292" s="75"/>
      <c r="K292" s="111"/>
    </row>
    <row r="293" spans="3:11" s="437" customFormat="1" ht="15.75" thickBot="1" x14ac:dyDescent="0.3">
      <c r="F293" s="92"/>
      <c r="G293" s="75"/>
      <c r="H293" s="75"/>
      <c r="I293" s="75"/>
    </row>
    <row r="294" spans="3:11" s="437" customFormat="1" ht="15.75" thickBot="1" x14ac:dyDescent="0.3">
      <c r="C294" s="128" t="s">
        <v>44</v>
      </c>
      <c r="D294" s="128" t="s">
        <v>55</v>
      </c>
      <c r="E294" s="135" t="s">
        <v>57</v>
      </c>
      <c r="F294" s="134" t="s">
        <v>27</v>
      </c>
      <c r="G294" s="132" t="s">
        <v>131</v>
      </c>
      <c r="H294" s="135" t="s">
        <v>46</v>
      </c>
      <c r="I294" s="132" t="s">
        <v>132</v>
      </c>
      <c r="J294" s="132" t="s">
        <v>410</v>
      </c>
      <c r="K294" s="132" t="s">
        <v>411</v>
      </c>
    </row>
    <row r="295" spans="3:11" s="437" customFormat="1" x14ac:dyDescent="0.25">
      <c r="C295" s="140" t="s">
        <v>49</v>
      </c>
      <c r="D295" s="157">
        <v>1</v>
      </c>
      <c r="E295" s="122">
        <v>300</v>
      </c>
      <c r="F295" s="96">
        <f t="shared" ref="F295" si="29">D295*E295</f>
        <v>300</v>
      </c>
      <c r="G295" s="160" t="s">
        <v>129</v>
      </c>
      <c r="H295" s="141" t="s">
        <v>792</v>
      </c>
      <c r="I295" s="129" t="str">
        <f>VLOOKUP(H295,Presupuesto!$B$11:$C$565,2,0)</f>
        <v>ALIMENTOS B EBIDAS PARA PERSONAS</v>
      </c>
      <c r="J295" s="97" t="s">
        <v>1357</v>
      </c>
      <c r="K295" s="97" t="s">
        <v>396</v>
      </c>
    </row>
    <row r="296" spans="3:11" s="437" customFormat="1" x14ac:dyDescent="0.25">
      <c r="C296" s="70"/>
      <c r="D296" s="31"/>
      <c r="E296" s="92"/>
      <c r="F296" s="92"/>
      <c r="G296" s="92"/>
      <c r="H296" s="75"/>
      <c r="I296" s="75"/>
      <c r="J296" s="75"/>
      <c r="K296" s="111"/>
    </row>
    <row r="297" spans="3:11" s="437" customFormat="1" ht="15.75" thickBot="1" x14ac:dyDescent="0.3">
      <c r="C297" s="70"/>
      <c r="D297" s="31"/>
      <c r="E297" s="92"/>
      <c r="F297" s="92"/>
      <c r="G297" s="92"/>
      <c r="H297" s="75"/>
      <c r="I297" s="75"/>
      <c r="J297" s="75"/>
      <c r="K297" s="111"/>
    </row>
    <row r="298" spans="3:11" s="437" customFormat="1" ht="15.75" thickBot="1" x14ac:dyDescent="0.3">
      <c r="C298" s="156" t="s">
        <v>53</v>
      </c>
      <c r="D298" s="352">
        <f>SUM(F304:F304)</f>
        <v>300</v>
      </c>
      <c r="F298" s="70"/>
      <c r="G298" s="78"/>
      <c r="H298" s="70"/>
      <c r="I298" s="70"/>
    </row>
    <row r="299" spans="3:11" s="437" customFormat="1" x14ac:dyDescent="0.25">
      <c r="C299" s="70"/>
      <c r="D299" s="31"/>
      <c r="E299" s="92"/>
      <c r="F299" s="92"/>
      <c r="G299" s="92"/>
      <c r="H299" s="75"/>
      <c r="I299" s="75"/>
      <c r="J299" s="75"/>
      <c r="K299" s="111"/>
    </row>
    <row r="300" spans="3:11" s="437" customFormat="1" ht="15.75" x14ac:dyDescent="0.25">
      <c r="C300" s="201" t="s">
        <v>392</v>
      </c>
      <c r="D300" s="571">
        <f>'1. Desarrollo e Innov. Curricu.'!E49</f>
        <v>1.41</v>
      </c>
      <c r="E300" s="92"/>
      <c r="F300" s="92"/>
      <c r="G300" s="92"/>
      <c r="H300" s="75"/>
      <c r="I300" s="75"/>
      <c r="J300" s="75"/>
      <c r="K300" s="111"/>
    </row>
    <row r="301" spans="3:11" s="437" customFormat="1" ht="18.75" x14ac:dyDescent="0.25">
      <c r="C301" s="207" t="str">
        <f>IFERROR(VLOOKUP(D300,'1. Desarrollo e Innov. Curricu.'!$E:$F,2,FALSE),IFERROR(VLOOKUP(D300,'2. Investigación Científica'!$E:$F,2,FALSE),IFERROR(VLOOKUP(D300,'3. Vinculación Univ. Sociedad'!$E:$F,2,FALSE),IFERROR(VLOOKUP(D300,'4. Docencia y Profesorado Univ.'!$E:$F,2,FALSE),IFERROR(VLOOKUP(D300,'5. Estudiantes y Graduados'!$E:$F,2,FALSE),IFERROR(VLOOKUP(D300,'11. Gestion Administrativa'!$E:$F,2,FALSE),IFERROR(VLOOKUP(D300,'13. Gestión Académica'!$E:$F,2,FALSE),IFERROR(VLOOKUP(D300,'8. Asegura. de la Calid. y M'!$E:$F,2,FALSE),IFERROR(VLOOKUP(D300,'6. Gestión del Conocimiento'!$E:$F,2,FALSE),IFERROR(VLOOKUP(D300,'15. Gobernabilidad y Proceso...'!$E:$F,2,FALSE),IFERROR(VLOOKUP(D300,'12. Gestión del Talento Humano'!$E:$F,2,FALSE),IFERROR(VLOOKUP(D300,'14. Internacional... de la E.S.'!$E:$F,2,FALSE),IFERROR(VLOOKUP(D300,'10. Posgrado'!$E:$F,2,FALSE),IFERROR(VLOOKUP(D300,'17. Gestión TIC'!$E:$F,2,FALSE),IFERROR(VLOOKUP(D300,'16. Desa. del Sistema Educ.Sup.'!$E:$F,2,FALSE),IFERROR(VLOOKUP(D300,'9. Cultura de Inno. Insti...'!$E:$F,2,FALSE),VLOOKUP(D300,'7. Lo Esencial de la Reforma U.'!$E:$F,2,0)))))))))))))))))</f>
        <v>Definición de los objetivos, competencias y sus codigos de formación profesional de la Carrera de Quimica a traves de dos talleres de trabajo.</v>
      </c>
      <c r="D301" s="31"/>
      <c r="E301" s="92"/>
      <c r="F301" s="92"/>
      <c r="G301" s="92"/>
      <c r="H301" s="75"/>
      <c r="I301" s="75"/>
      <c r="J301" s="75"/>
      <c r="K301" s="111"/>
    </row>
    <row r="302" spans="3:11" s="437" customFormat="1" ht="15.75" thickBot="1" x14ac:dyDescent="0.3">
      <c r="F302" s="92"/>
      <c r="G302" s="75"/>
      <c r="H302" s="75"/>
      <c r="I302" s="75"/>
    </row>
    <row r="303" spans="3:11" s="437" customFormat="1" ht="15.75" thickBot="1" x14ac:dyDescent="0.3">
      <c r="C303" s="128" t="s">
        <v>44</v>
      </c>
      <c r="D303" s="128" t="s">
        <v>55</v>
      </c>
      <c r="E303" s="135" t="s">
        <v>57</v>
      </c>
      <c r="F303" s="134" t="s">
        <v>27</v>
      </c>
      <c r="G303" s="132" t="s">
        <v>131</v>
      </c>
      <c r="H303" s="135" t="s">
        <v>46</v>
      </c>
      <c r="I303" s="132" t="s">
        <v>132</v>
      </c>
      <c r="J303" s="132" t="s">
        <v>410</v>
      </c>
      <c r="K303" s="132" t="s">
        <v>411</v>
      </c>
    </row>
    <row r="304" spans="3:11" s="437" customFormat="1" x14ac:dyDescent="0.25">
      <c r="C304" s="140" t="s">
        <v>49</v>
      </c>
      <c r="D304" s="157">
        <v>1</v>
      </c>
      <c r="E304" s="122">
        <v>300</v>
      </c>
      <c r="F304" s="96">
        <f t="shared" ref="F304" si="30">D304*E304</f>
        <v>300</v>
      </c>
      <c r="G304" s="160" t="s">
        <v>129</v>
      </c>
      <c r="H304" s="141" t="s">
        <v>792</v>
      </c>
      <c r="I304" s="129" t="str">
        <f>VLOOKUP(H304,Presupuesto!$B$11:$C$565,2,0)</f>
        <v>ALIMENTOS B EBIDAS PARA PERSONAS</v>
      </c>
      <c r="J304" s="97" t="s">
        <v>1357</v>
      </c>
      <c r="K304" s="97" t="s">
        <v>399</v>
      </c>
    </row>
    <row r="305" spans="3:11" s="437" customFormat="1" x14ac:dyDescent="0.25">
      <c r="C305" s="70"/>
      <c r="D305" s="31"/>
      <c r="E305" s="92"/>
      <c r="F305" s="92"/>
      <c r="G305" s="92"/>
      <c r="H305" s="75"/>
      <c r="I305" s="75"/>
      <c r="J305" s="75"/>
      <c r="K305" s="111"/>
    </row>
    <row r="306" spans="3:11" s="437" customFormat="1" ht="15.75" thickBot="1" x14ac:dyDescent="0.3">
      <c r="C306" s="70"/>
      <c r="D306" s="31"/>
      <c r="E306" s="92"/>
      <c r="F306" s="92"/>
      <c r="G306" s="92"/>
      <c r="H306" s="75"/>
      <c r="I306" s="75"/>
      <c r="J306" s="75"/>
      <c r="K306" s="111"/>
    </row>
    <row r="307" spans="3:11" s="437" customFormat="1" ht="15.75" thickBot="1" x14ac:dyDescent="0.3">
      <c r="C307" s="156" t="s">
        <v>53</v>
      </c>
      <c r="D307" s="352">
        <f>SUM(F313:F313)</f>
        <v>300</v>
      </c>
      <c r="F307" s="70"/>
      <c r="G307" s="78"/>
      <c r="H307" s="70"/>
      <c r="I307" s="70"/>
    </row>
    <row r="308" spans="3:11" s="437" customFormat="1" x14ac:dyDescent="0.25">
      <c r="C308" s="70"/>
      <c r="D308" s="31"/>
      <c r="E308" s="92"/>
      <c r="F308" s="92"/>
      <c r="G308" s="92"/>
      <c r="H308" s="75"/>
      <c r="I308" s="75"/>
      <c r="J308" s="75"/>
      <c r="K308" s="111"/>
    </row>
    <row r="309" spans="3:11" s="437" customFormat="1" ht="15.75" x14ac:dyDescent="0.25">
      <c r="C309" s="201" t="s">
        <v>392</v>
      </c>
      <c r="D309" s="571">
        <f>'1. Desarrollo e Innov. Curricu.'!E51</f>
        <v>1.43</v>
      </c>
      <c r="E309" s="92"/>
      <c r="F309" s="92"/>
      <c r="G309" s="92"/>
      <c r="H309" s="75"/>
      <c r="I309" s="75"/>
      <c r="J309" s="75"/>
      <c r="K309" s="111"/>
    </row>
    <row r="310" spans="3:11" s="437" customFormat="1" ht="18.75" x14ac:dyDescent="0.25">
      <c r="C310" s="207" t="str">
        <f>IFERROR(VLOOKUP(D309,'1. Desarrollo e Innov. Curricu.'!$E:$F,2,FALSE),IFERROR(VLOOKUP(D309,'2. Investigación Científica'!$E:$F,2,FALSE),IFERROR(VLOOKUP(D309,'3. Vinculación Univ. Sociedad'!$E:$F,2,FALSE),IFERROR(VLOOKUP(D309,'4. Docencia y Profesorado Univ.'!$E:$F,2,FALSE),IFERROR(VLOOKUP(D309,'5. Estudiantes y Graduados'!$E:$F,2,FALSE),IFERROR(VLOOKUP(D309,'11. Gestion Administrativa'!$E:$F,2,FALSE),IFERROR(VLOOKUP(D309,'13. Gestión Académica'!$E:$F,2,FALSE),IFERROR(VLOOKUP(D309,'8. Asegura. de la Calid. y M'!$E:$F,2,FALSE),IFERROR(VLOOKUP(D309,'6. Gestión del Conocimiento'!$E:$F,2,FALSE),IFERROR(VLOOKUP(D309,'15. Gobernabilidad y Proceso...'!$E:$F,2,FALSE),IFERROR(VLOOKUP(D309,'12. Gestión del Talento Humano'!$E:$F,2,FALSE),IFERROR(VLOOKUP(D309,'14. Internacional... de la E.S.'!$E:$F,2,FALSE),IFERROR(VLOOKUP(D309,'10. Posgrado'!$E:$F,2,FALSE),IFERROR(VLOOKUP(D309,'17. Gestión TIC'!$E:$F,2,FALSE),IFERROR(VLOOKUP(D309,'16. Desa. del Sistema Educ.Sup.'!$E:$F,2,FALSE),IFERROR(VLOOKUP(D309,'9. Cultura de Inno. Insti...'!$E:$F,2,FALSE),VLOOKUP(D309,'7. Lo Esencial de la Reforma U.'!$E:$F,2,0)))))))))))))))))</f>
        <v>Definición de los objetivos, contenidos de aprendizajes y los ejes curriculares transversales, definidos en el modelo educativo de la reforma universitaria de la carrera de Quimicaa traves de dos talleres de trabajo a traves de un talleres de trabajo.</v>
      </c>
      <c r="D310" s="31"/>
      <c r="E310" s="92"/>
      <c r="F310" s="92"/>
      <c r="G310" s="92"/>
      <c r="H310" s="75"/>
      <c r="I310" s="75"/>
      <c r="J310" s="75"/>
      <c r="K310" s="111"/>
    </row>
    <row r="311" spans="3:11" s="437" customFormat="1" ht="15.75" thickBot="1" x14ac:dyDescent="0.3">
      <c r="F311" s="92"/>
      <c r="G311" s="75"/>
      <c r="H311" s="75"/>
      <c r="I311" s="75"/>
    </row>
    <row r="312" spans="3:11" s="437" customFormat="1" ht="15.75" thickBot="1" x14ac:dyDescent="0.3">
      <c r="C312" s="128" t="s">
        <v>44</v>
      </c>
      <c r="D312" s="128" t="s">
        <v>55</v>
      </c>
      <c r="E312" s="135" t="s">
        <v>57</v>
      </c>
      <c r="F312" s="134" t="s">
        <v>27</v>
      </c>
      <c r="G312" s="132" t="s">
        <v>131</v>
      </c>
      <c r="H312" s="135" t="s">
        <v>46</v>
      </c>
      <c r="I312" s="132" t="s">
        <v>132</v>
      </c>
      <c r="J312" s="132" t="s">
        <v>410</v>
      </c>
      <c r="K312" s="132" t="s">
        <v>411</v>
      </c>
    </row>
    <row r="313" spans="3:11" s="437" customFormat="1" x14ac:dyDescent="0.25">
      <c r="C313" s="140" t="s">
        <v>49</v>
      </c>
      <c r="D313" s="157">
        <v>1</v>
      </c>
      <c r="E313" s="122">
        <v>300</v>
      </c>
      <c r="F313" s="96">
        <f t="shared" ref="F313" si="31">D313*E313</f>
        <v>300</v>
      </c>
      <c r="G313" s="160" t="s">
        <v>129</v>
      </c>
      <c r="H313" s="141" t="s">
        <v>792</v>
      </c>
      <c r="I313" s="129" t="str">
        <f>VLOOKUP(H313,Presupuesto!$B$11:$C$565,2,0)</f>
        <v>ALIMENTOS B EBIDAS PARA PERSONAS</v>
      </c>
      <c r="J313" s="97" t="s">
        <v>1357</v>
      </c>
      <c r="K313" s="97" t="s">
        <v>399</v>
      </c>
    </row>
    <row r="314" spans="3:11" s="437" customFormat="1" x14ac:dyDescent="0.25">
      <c r="C314" s="70"/>
      <c r="D314" s="31"/>
      <c r="E314" s="92"/>
      <c r="F314" s="92"/>
      <c r="G314" s="92"/>
      <c r="H314" s="75"/>
      <c r="I314" s="75"/>
      <c r="J314" s="75"/>
      <c r="K314" s="111"/>
    </row>
    <row r="315" spans="3:11" s="437" customFormat="1" ht="15.75" thickBot="1" x14ac:dyDescent="0.3">
      <c r="C315" s="70"/>
      <c r="D315" s="31"/>
      <c r="E315" s="92"/>
      <c r="F315" s="92"/>
      <c r="G315" s="92"/>
      <c r="H315" s="75"/>
      <c r="I315" s="75"/>
      <c r="J315" s="75"/>
      <c r="K315" s="111"/>
    </row>
    <row r="316" spans="3:11" s="437" customFormat="1" ht="15.75" thickBot="1" x14ac:dyDescent="0.3">
      <c r="C316" s="156" t="s">
        <v>53</v>
      </c>
      <c r="D316" s="352">
        <f>SUM(F322:F322)</f>
        <v>300</v>
      </c>
      <c r="F316" s="70"/>
      <c r="G316" s="78"/>
      <c r="H316" s="70"/>
      <c r="I316" s="70"/>
    </row>
    <row r="317" spans="3:11" s="437" customFormat="1" x14ac:dyDescent="0.25">
      <c r="C317" s="70"/>
      <c r="D317" s="31"/>
      <c r="E317" s="92"/>
      <c r="F317" s="92"/>
      <c r="G317" s="92"/>
      <c r="H317" s="75"/>
      <c r="I317" s="75"/>
      <c r="J317" s="75"/>
      <c r="K317" s="111"/>
    </row>
    <row r="318" spans="3:11" s="437" customFormat="1" ht="15.75" x14ac:dyDescent="0.25">
      <c r="C318" s="201" t="s">
        <v>392</v>
      </c>
      <c r="D318" s="571">
        <f>'1. Desarrollo e Innov. Curricu.'!E54</f>
        <v>1.46</v>
      </c>
      <c r="E318" s="92"/>
      <c r="F318" s="92"/>
      <c r="G318" s="92"/>
      <c r="H318" s="75"/>
      <c r="I318" s="75"/>
      <c r="J318" s="75"/>
      <c r="K318" s="111"/>
    </row>
    <row r="319" spans="3:11" s="437" customFormat="1" ht="18.75" x14ac:dyDescent="0.25">
      <c r="C319" s="207" t="str">
        <f>IFERROR(VLOOKUP(D318,'1. Desarrollo e Innov. Curricu.'!$E:$F,2,FALSE),IFERROR(VLOOKUP(D318,'2. Investigación Científica'!$E:$F,2,FALSE),IFERROR(VLOOKUP(D318,'3. Vinculación Univ. Sociedad'!$E:$F,2,FALSE),IFERROR(VLOOKUP(D318,'4. Docencia y Profesorado Univ.'!$E:$F,2,FALSE),IFERROR(VLOOKUP(D318,'5. Estudiantes y Graduados'!$E:$F,2,FALSE),IFERROR(VLOOKUP(D318,'11. Gestion Administrativa'!$E:$F,2,FALSE),IFERROR(VLOOKUP(D318,'13. Gestión Académica'!$E:$F,2,FALSE),IFERROR(VLOOKUP(D318,'8. Asegura. de la Calid. y M'!$E:$F,2,FALSE),IFERROR(VLOOKUP(D318,'6. Gestión del Conocimiento'!$E:$F,2,FALSE),IFERROR(VLOOKUP(D318,'15. Gobernabilidad y Proceso...'!$E:$F,2,FALSE),IFERROR(VLOOKUP(D318,'12. Gestión del Talento Humano'!$E:$F,2,FALSE),IFERROR(VLOOKUP(D318,'14. Internacional... de la E.S.'!$E:$F,2,FALSE),IFERROR(VLOOKUP(D318,'10. Posgrado'!$E:$F,2,FALSE),IFERROR(VLOOKUP(D318,'17. Gestión TIC'!$E:$F,2,FALSE),IFERROR(VLOOKUP(D318,'16. Desa. del Sistema Educ.Sup.'!$E:$F,2,FALSE),IFERROR(VLOOKUP(D318,'9. Cultura de Inno. Insti...'!$E:$F,2,FALSE),VLOOKUP(D318,'7. Lo Esencial de la Reforma U.'!$E:$F,2,0)))))))))))))))))</f>
        <v>Definición de los códigos de las asignaturas de la malla curricular de la carrera de Quimica a traves de un talleres de trabajo.</v>
      </c>
      <c r="D319" s="31"/>
      <c r="E319" s="92"/>
      <c r="F319" s="92"/>
      <c r="G319" s="92"/>
      <c r="H319" s="75"/>
      <c r="I319" s="75"/>
      <c r="J319" s="75"/>
      <c r="K319" s="111"/>
    </row>
    <row r="320" spans="3:11" s="437" customFormat="1" ht="15.75" thickBot="1" x14ac:dyDescent="0.3">
      <c r="F320" s="92"/>
      <c r="G320" s="75"/>
      <c r="H320" s="75"/>
      <c r="I320" s="75"/>
    </row>
    <row r="321" spans="3:11" s="437" customFormat="1" ht="15.75" thickBot="1" x14ac:dyDescent="0.3">
      <c r="C321" s="128" t="s">
        <v>44</v>
      </c>
      <c r="D321" s="128" t="s">
        <v>55</v>
      </c>
      <c r="E321" s="135" t="s">
        <v>57</v>
      </c>
      <c r="F321" s="134" t="s">
        <v>27</v>
      </c>
      <c r="G321" s="132" t="s">
        <v>131</v>
      </c>
      <c r="H321" s="135" t="s">
        <v>46</v>
      </c>
      <c r="I321" s="132" t="s">
        <v>132</v>
      </c>
      <c r="J321" s="132" t="s">
        <v>410</v>
      </c>
      <c r="K321" s="132" t="s">
        <v>411</v>
      </c>
    </row>
    <row r="322" spans="3:11" s="437" customFormat="1" x14ac:dyDescent="0.25">
      <c r="C322" s="140" t="s">
        <v>49</v>
      </c>
      <c r="D322" s="157">
        <v>1</v>
      </c>
      <c r="E322" s="122">
        <v>300</v>
      </c>
      <c r="F322" s="96">
        <f t="shared" ref="F322" si="32">D322*E322</f>
        <v>300</v>
      </c>
      <c r="G322" s="160" t="s">
        <v>129</v>
      </c>
      <c r="H322" s="141" t="s">
        <v>792</v>
      </c>
      <c r="I322" s="129" t="str">
        <f>VLOOKUP(H322,Presupuesto!$B$11:$C$565,2,0)</f>
        <v>ALIMENTOS B EBIDAS PARA PERSONAS</v>
      </c>
      <c r="J322" s="97" t="s">
        <v>1357</v>
      </c>
      <c r="K322" s="97" t="s">
        <v>399</v>
      </c>
    </row>
    <row r="323" spans="3:11" s="437" customFormat="1" x14ac:dyDescent="0.25">
      <c r="C323" s="70"/>
      <c r="D323" s="31"/>
      <c r="E323" s="92"/>
      <c r="F323" s="92"/>
      <c r="G323" s="92"/>
      <c r="H323" s="75"/>
      <c r="I323" s="75"/>
      <c r="J323" s="75"/>
      <c r="K323" s="111"/>
    </row>
    <row r="324" spans="3:11" s="437" customFormat="1" ht="15.75" thickBot="1" x14ac:dyDescent="0.3">
      <c r="C324" s="70"/>
      <c r="D324" s="31"/>
      <c r="E324" s="92"/>
      <c r="F324" s="92"/>
      <c r="G324" s="92"/>
      <c r="H324" s="75"/>
      <c r="I324" s="75"/>
      <c r="J324" s="75"/>
      <c r="K324" s="111"/>
    </row>
    <row r="325" spans="3:11" s="437" customFormat="1" ht="15.75" thickBot="1" x14ac:dyDescent="0.3">
      <c r="C325" s="156" t="s">
        <v>53</v>
      </c>
      <c r="D325" s="352">
        <f>SUM(F331:F331)</f>
        <v>300</v>
      </c>
      <c r="F325" s="70"/>
      <c r="G325" s="78"/>
      <c r="H325" s="70"/>
      <c r="I325" s="70"/>
    </row>
    <row r="326" spans="3:11" s="437" customFormat="1" x14ac:dyDescent="0.25">
      <c r="C326" s="70"/>
      <c r="D326" s="31"/>
      <c r="E326" s="92"/>
      <c r="F326" s="92"/>
      <c r="G326" s="92"/>
      <c r="H326" s="75"/>
      <c r="I326" s="75"/>
      <c r="J326" s="75"/>
      <c r="K326" s="111"/>
    </row>
    <row r="327" spans="3:11" s="437" customFormat="1" ht="15.75" x14ac:dyDescent="0.25">
      <c r="C327" s="201" t="s">
        <v>392</v>
      </c>
      <c r="D327" s="571">
        <f>'1. Desarrollo e Innov. Curricu.'!E55</f>
        <v>1.47</v>
      </c>
      <c r="E327" s="92"/>
      <c r="F327" s="92"/>
      <c r="G327" s="92"/>
      <c r="H327" s="75"/>
      <c r="I327" s="75"/>
      <c r="J327" s="75"/>
      <c r="K327" s="111"/>
    </row>
    <row r="328" spans="3:11" s="437" customFormat="1" ht="18.75" x14ac:dyDescent="0.25">
      <c r="C328" s="207" t="str">
        <f>IFERROR(VLOOKUP(D327,'1. Desarrollo e Innov. Curricu.'!$E:$F,2,FALSE),IFERROR(VLOOKUP(D327,'2. Investigación Científica'!$E:$F,2,FALSE),IFERROR(VLOOKUP(D327,'3. Vinculación Univ. Sociedad'!$E:$F,2,FALSE),IFERROR(VLOOKUP(D327,'4. Docencia y Profesorado Univ.'!$E:$F,2,FALSE),IFERROR(VLOOKUP(D327,'5. Estudiantes y Graduados'!$E:$F,2,FALSE),IFERROR(VLOOKUP(D327,'11. Gestion Administrativa'!$E:$F,2,FALSE),IFERROR(VLOOKUP(D327,'13. Gestión Académica'!$E:$F,2,FALSE),IFERROR(VLOOKUP(D327,'8. Asegura. de la Calid. y M'!$E:$F,2,FALSE),IFERROR(VLOOKUP(D327,'6. Gestión del Conocimiento'!$E:$F,2,FALSE),IFERROR(VLOOKUP(D327,'15. Gobernabilidad y Proceso...'!$E:$F,2,FALSE),IFERROR(VLOOKUP(D327,'12. Gestión del Talento Humano'!$E:$F,2,FALSE),IFERROR(VLOOKUP(D327,'14. Internacional... de la E.S.'!$E:$F,2,FALSE),IFERROR(VLOOKUP(D327,'10. Posgrado'!$E:$F,2,FALSE),IFERROR(VLOOKUP(D327,'17. Gestión TIC'!$E:$F,2,FALSE),IFERROR(VLOOKUP(D327,'16. Desa. del Sistema Educ.Sup.'!$E:$F,2,FALSE),IFERROR(VLOOKUP(D327,'9. Cultura de Inno. Insti...'!$E:$F,2,FALSE),VLOOKUP(D327,'7. Lo Esencial de la Reforma U.'!$E:$F,2,0)))))))))))))))))</f>
        <v>Distribución de unidades valorativas por período académico para estudiantes a tiempo completo de la carrera de Quimica a traves de un talleres de trabajo.</v>
      </c>
      <c r="D328" s="31"/>
      <c r="E328" s="92"/>
      <c r="F328" s="92"/>
      <c r="G328" s="92"/>
      <c r="H328" s="75"/>
      <c r="I328" s="75"/>
      <c r="J328" s="75"/>
      <c r="K328" s="111"/>
    </row>
    <row r="329" spans="3:11" s="437" customFormat="1" ht="15.75" thickBot="1" x14ac:dyDescent="0.3">
      <c r="F329" s="92"/>
      <c r="G329" s="75"/>
      <c r="H329" s="75"/>
      <c r="I329" s="75"/>
    </row>
    <row r="330" spans="3:11" s="437" customFormat="1" ht="15.75" thickBot="1" x14ac:dyDescent="0.3">
      <c r="C330" s="128" t="s">
        <v>44</v>
      </c>
      <c r="D330" s="128" t="s">
        <v>55</v>
      </c>
      <c r="E330" s="135" t="s">
        <v>57</v>
      </c>
      <c r="F330" s="134" t="s">
        <v>27</v>
      </c>
      <c r="G330" s="132" t="s">
        <v>131</v>
      </c>
      <c r="H330" s="135" t="s">
        <v>46</v>
      </c>
      <c r="I330" s="132" t="s">
        <v>132</v>
      </c>
      <c r="J330" s="132" t="s">
        <v>410</v>
      </c>
      <c r="K330" s="132" t="s">
        <v>411</v>
      </c>
    </row>
    <row r="331" spans="3:11" s="437" customFormat="1" x14ac:dyDescent="0.25">
      <c r="C331" s="140" t="s">
        <v>49</v>
      </c>
      <c r="D331" s="157">
        <v>1</v>
      </c>
      <c r="E331" s="122">
        <v>300</v>
      </c>
      <c r="F331" s="96">
        <f t="shared" ref="F331" si="33">D331*E331</f>
        <v>300</v>
      </c>
      <c r="G331" s="160" t="s">
        <v>129</v>
      </c>
      <c r="H331" s="141" t="s">
        <v>792</v>
      </c>
      <c r="I331" s="129" t="str">
        <f>VLOOKUP(H331,Presupuesto!$B$11:$C$565,2,0)</f>
        <v>ALIMENTOS B EBIDAS PARA PERSONAS</v>
      </c>
      <c r="J331" s="97" t="s">
        <v>1357</v>
      </c>
      <c r="K331" s="97" t="s">
        <v>399</v>
      </c>
    </row>
    <row r="332" spans="3:11" s="437" customFormat="1" x14ac:dyDescent="0.25">
      <c r="C332" s="70"/>
      <c r="D332" s="31"/>
      <c r="E332" s="92"/>
      <c r="F332" s="92"/>
      <c r="G332" s="92"/>
      <c r="H332" s="75"/>
      <c r="I332" s="75"/>
      <c r="J332" s="75"/>
      <c r="K332" s="111"/>
    </row>
    <row r="333" spans="3:11" s="437" customFormat="1" ht="15.75" thickBot="1" x14ac:dyDescent="0.3">
      <c r="C333" s="70"/>
      <c r="D333" s="31"/>
      <c r="E333" s="92"/>
      <c r="F333" s="92"/>
      <c r="G333" s="92"/>
      <c r="H333" s="75"/>
      <c r="I333" s="75"/>
      <c r="J333" s="75"/>
      <c r="K333" s="111"/>
    </row>
    <row r="334" spans="3:11" s="437" customFormat="1" ht="15.75" thickBot="1" x14ac:dyDescent="0.3">
      <c r="C334" s="156" t="s">
        <v>53</v>
      </c>
      <c r="D334" s="352">
        <f>SUM(F340:F340)</f>
        <v>300</v>
      </c>
      <c r="F334" s="70"/>
      <c r="G334" s="78"/>
      <c r="H334" s="70"/>
      <c r="I334" s="70"/>
    </row>
    <row r="335" spans="3:11" s="437" customFormat="1" x14ac:dyDescent="0.25">
      <c r="C335" s="70"/>
      <c r="D335" s="31"/>
      <c r="E335" s="92"/>
      <c r="F335" s="92"/>
      <c r="G335" s="92"/>
      <c r="H335" s="75"/>
      <c r="I335" s="75"/>
      <c r="J335" s="75"/>
      <c r="K335" s="111"/>
    </row>
    <row r="336" spans="3:11" s="437" customFormat="1" ht="15.75" x14ac:dyDescent="0.25">
      <c r="C336" s="201" t="s">
        <v>392</v>
      </c>
      <c r="D336" s="571">
        <f>'1. Desarrollo e Innov. Curricu.'!E56</f>
        <v>1.48</v>
      </c>
      <c r="E336" s="92"/>
      <c r="F336" s="92"/>
      <c r="G336" s="92"/>
      <c r="H336" s="75"/>
      <c r="I336" s="75"/>
      <c r="J336" s="75"/>
      <c r="K336" s="111"/>
    </row>
    <row r="337" spans="3:11" s="437" customFormat="1" ht="18.75" x14ac:dyDescent="0.25">
      <c r="C337" s="207" t="str">
        <f>IFERROR(VLOOKUP(D336,'1. Desarrollo e Innov. Curricu.'!$E:$F,2,FALSE),IFERROR(VLOOKUP(D336,'2. Investigación Científica'!$E:$F,2,FALSE),IFERROR(VLOOKUP(D336,'3. Vinculación Univ. Sociedad'!$E:$F,2,FALSE),IFERROR(VLOOKUP(D336,'4. Docencia y Profesorado Univ.'!$E:$F,2,FALSE),IFERROR(VLOOKUP(D336,'5. Estudiantes y Graduados'!$E:$F,2,FALSE),IFERROR(VLOOKUP(D336,'11. Gestion Administrativa'!$E:$F,2,FALSE),IFERROR(VLOOKUP(D336,'13. Gestión Académica'!$E:$F,2,FALSE),IFERROR(VLOOKUP(D336,'8. Asegura. de la Calid. y M'!$E:$F,2,FALSE),IFERROR(VLOOKUP(D336,'6. Gestión del Conocimiento'!$E:$F,2,FALSE),IFERROR(VLOOKUP(D336,'15. Gobernabilidad y Proceso...'!$E:$F,2,FALSE),IFERROR(VLOOKUP(D336,'12. Gestión del Talento Humano'!$E:$F,2,FALSE),IFERROR(VLOOKUP(D336,'14. Internacional... de la E.S.'!$E:$F,2,FALSE),IFERROR(VLOOKUP(D336,'10. Posgrado'!$E:$F,2,FALSE),IFERROR(VLOOKUP(D336,'17. Gestión TIC'!$E:$F,2,FALSE),IFERROR(VLOOKUP(D336,'16. Desa. del Sistema Educ.Sup.'!$E:$F,2,FALSE),IFERROR(VLOOKUP(D336,'9. Cultura de Inno. Insti...'!$E:$F,2,FALSE),VLOOKUP(D336,'7. Lo Esencial de la Reforma U.'!$E:$F,2,0)))))))))))))))))</f>
        <v>Establecimiento de las equivalencias de las asignaturas de la carrera de Quimica con las demás carreras de la UNAH a traves de un talleres de trabajo.</v>
      </c>
      <c r="D337" s="31"/>
      <c r="E337" s="92"/>
      <c r="F337" s="92"/>
      <c r="G337" s="92"/>
      <c r="H337" s="75"/>
      <c r="I337" s="75"/>
      <c r="J337" s="75"/>
      <c r="K337" s="111"/>
    </row>
    <row r="338" spans="3:11" s="437" customFormat="1" ht="15.75" thickBot="1" x14ac:dyDescent="0.3">
      <c r="F338" s="92"/>
      <c r="G338" s="75"/>
      <c r="H338" s="75"/>
      <c r="I338" s="75"/>
    </row>
    <row r="339" spans="3:11" s="437" customFormat="1" ht="15.75" thickBot="1" x14ac:dyDescent="0.3">
      <c r="C339" s="128" t="s">
        <v>44</v>
      </c>
      <c r="D339" s="128" t="s">
        <v>55</v>
      </c>
      <c r="E339" s="135" t="s">
        <v>57</v>
      </c>
      <c r="F339" s="134" t="s">
        <v>27</v>
      </c>
      <c r="G339" s="132" t="s">
        <v>131</v>
      </c>
      <c r="H339" s="135" t="s">
        <v>46</v>
      </c>
      <c r="I339" s="132" t="s">
        <v>132</v>
      </c>
      <c r="J339" s="132" t="s">
        <v>410</v>
      </c>
      <c r="K339" s="132" t="s">
        <v>411</v>
      </c>
    </row>
    <row r="340" spans="3:11" s="437" customFormat="1" x14ac:dyDescent="0.25">
      <c r="C340" s="140" t="s">
        <v>49</v>
      </c>
      <c r="D340" s="157">
        <v>1</v>
      </c>
      <c r="E340" s="122">
        <v>300</v>
      </c>
      <c r="F340" s="96">
        <f t="shared" ref="F340" si="34">D340*E340</f>
        <v>300</v>
      </c>
      <c r="G340" s="160" t="s">
        <v>129</v>
      </c>
      <c r="H340" s="141" t="s">
        <v>792</v>
      </c>
      <c r="I340" s="129" t="str">
        <f>VLOOKUP(H340,Presupuesto!$B$11:$C$565,2,0)</f>
        <v>ALIMENTOS B EBIDAS PARA PERSONAS</v>
      </c>
      <c r="J340" s="97" t="s">
        <v>1357</v>
      </c>
      <c r="K340" s="97" t="s">
        <v>399</v>
      </c>
    </row>
    <row r="341" spans="3:11" s="437" customFormat="1" x14ac:dyDescent="0.25">
      <c r="C341" s="70"/>
      <c r="D341" s="31"/>
      <c r="E341" s="92"/>
      <c r="F341" s="92"/>
      <c r="G341" s="92"/>
      <c r="H341" s="75"/>
      <c r="I341" s="75"/>
      <c r="J341" s="75"/>
      <c r="K341" s="111"/>
    </row>
    <row r="342" spans="3:11" s="437" customFormat="1" ht="15.75" thickBot="1" x14ac:dyDescent="0.3">
      <c r="C342" s="70"/>
      <c r="D342" s="31"/>
      <c r="E342" s="92"/>
      <c r="F342" s="92"/>
      <c r="G342" s="92"/>
      <c r="H342" s="75"/>
      <c r="I342" s="75"/>
      <c r="J342" s="75"/>
      <c r="K342" s="111"/>
    </row>
    <row r="343" spans="3:11" s="437" customFormat="1" ht="15.75" thickBot="1" x14ac:dyDescent="0.3">
      <c r="C343" s="156" t="s">
        <v>53</v>
      </c>
      <c r="D343" s="352">
        <f>SUM(F349:F349)</f>
        <v>300</v>
      </c>
      <c r="F343" s="70"/>
      <c r="G343" s="78"/>
      <c r="H343" s="70"/>
      <c r="I343" s="70"/>
    </row>
    <row r="344" spans="3:11" s="437" customFormat="1" x14ac:dyDescent="0.25">
      <c r="C344" s="70"/>
      <c r="D344" s="31"/>
      <c r="E344" s="92"/>
      <c r="F344" s="92"/>
      <c r="G344" s="92"/>
      <c r="H344" s="75"/>
      <c r="I344" s="75"/>
      <c r="J344" s="75"/>
      <c r="K344" s="111"/>
    </row>
    <row r="345" spans="3:11" s="437" customFormat="1" ht="15.75" x14ac:dyDescent="0.25">
      <c r="C345" s="201" t="s">
        <v>392</v>
      </c>
      <c r="D345" s="571">
        <f>'1. Desarrollo e Innov. Curricu.'!E57</f>
        <v>1.49</v>
      </c>
      <c r="E345" s="92"/>
      <c r="F345" s="92"/>
      <c r="G345" s="92"/>
      <c r="H345" s="75"/>
      <c r="I345" s="75"/>
      <c r="J345" s="75"/>
      <c r="K345" s="111"/>
    </row>
    <row r="346" spans="3:11" s="437" customFormat="1" ht="18.75" x14ac:dyDescent="0.25">
      <c r="C346" s="207" t="str">
        <f>IFERROR(VLOOKUP(D345,'1. Desarrollo e Innov. Curricu.'!$E:$F,2,FALSE),IFERROR(VLOOKUP(D345,'2. Investigación Científica'!$E:$F,2,FALSE),IFERROR(VLOOKUP(D345,'3. Vinculación Univ. Sociedad'!$E:$F,2,FALSE),IFERROR(VLOOKUP(D345,'4. Docencia y Profesorado Univ.'!$E:$F,2,FALSE),IFERROR(VLOOKUP(D345,'5. Estudiantes y Graduados'!$E:$F,2,FALSE),IFERROR(VLOOKUP(D345,'11. Gestion Administrativa'!$E:$F,2,FALSE),IFERROR(VLOOKUP(D345,'13. Gestión Académica'!$E:$F,2,FALSE),IFERROR(VLOOKUP(D345,'8. Asegura. de la Calid. y M'!$E:$F,2,FALSE),IFERROR(VLOOKUP(D345,'6. Gestión del Conocimiento'!$E:$F,2,FALSE),IFERROR(VLOOKUP(D345,'15. Gobernabilidad y Proceso...'!$E:$F,2,FALSE),IFERROR(VLOOKUP(D345,'12. Gestión del Talento Humano'!$E:$F,2,FALSE),IFERROR(VLOOKUP(D345,'14. Internacional... de la E.S.'!$E:$F,2,FALSE),IFERROR(VLOOKUP(D345,'10. Posgrado'!$E:$F,2,FALSE),IFERROR(VLOOKUP(D345,'17. Gestión TIC'!$E:$F,2,FALSE),IFERROR(VLOOKUP(D345,'16. Desa. del Sistema Educ.Sup.'!$E:$F,2,FALSE),IFERROR(VLOOKUP(D345,'9. Cultura de Inno. Insti...'!$E:$F,2,FALSE),VLOOKUP(D345,'7. Lo Esencial de la Reforma U.'!$E:$F,2,0)))))))))))))))))</f>
        <v>Elaborar el Plan de Factibilidad para la implementación del nuevo currículum de la Carrera de Quimica a traves de dos talleres de trabajo.</v>
      </c>
      <c r="D346" s="31"/>
      <c r="E346" s="92"/>
      <c r="F346" s="92"/>
      <c r="G346" s="92"/>
      <c r="H346" s="75"/>
      <c r="I346" s="75"/>
      <c r="J346" s="75"/>
      <c r="K346" s="111"/>
    </row>
    <row r="347" spans="3:11" s="437" customFormat="1" ht="15.75" thickBot="1" x14ac:dyDescent="0.3">
      <c r="F347" s="92"/>
      <c r="G347" s="75"/>
      <c r="H347" s="75"/>
      <c r="I347" s="75"/>
    </row>
    <row r="348" spans="3:11" s="437" customFormat="1" ht="15.75" thickBot="1" x14ac:dyDescent="0.3">
      <c r="C348" s="128" t="s">
        <v>44</v>
      </c>
      <c r="D348" s="128" t="s">
        <v>55</v>
      </c>
      <c r="E348" s="135" t="s">
        <v>57</v>
      </c>
      <c r="F348" s="134" t="s">
        <v>27</v>
      </c>
      <c r="G348" s="132" t="s">
        <v>131</v>
      </c>
      <c r="H348" s="135" t="s">
        <v>46</v>
      </c>
      <c r="I348" s="132" t="s">
        <v>132</v>
      </c>
      <c r="J348" s="132" t="s">
        <v>410</v>
      </c>
      <c r="K348" s="132" t="s">
        <v>411</v>
      </c>
    </row>
    <row r="349" spans="3:11" s="437" customFormat="1" x14ac:dyDescent="0.25">
      <c r="C349" s="140" t="s">
        <v>49</v>
      </c>
      <c r="D349" s="157">
        <v>1</v>
      </c>
      <c r="E349" s="122">
        <v>300</v>
      </c>
      <c r="F349" s="96">
        <f t="shared" ref="F349" si="35">D349*E349</f>
        <v>300</v>
      </c>
      <c r="G349" s="160" t="s">
        <v>129</v>
      </c>
      <c r="H349" s="141" t="s">
        <v>792</v>
      </c>
      <c r="I349" s="129" t="str">
        <f>VLOOKUP(H349,Presupuesto!$B$11:$C$565,2,0)</f>
        <v>ALIMENTOS B EBIDAS PARA PERSONAS</v>
      </c>
      <c r="J349" s="97" t="s">
        <v>1357</v>
      </c>
      <c r="K349" s="97" t="s">
        <v>396</v>
      </c>
    </row>
    <row r="350" spans="3:11" s="437" customFormat="1" x14ac:dyDescent="0.25">
      <c r="C350" s="70"/>
      <c r="D350" s="31"/>
      <c r="E350" s="92"/>
      <c r="F350" s="92"/>
      <c r="G350" s="92"/>
      <c r="H350" s="75"/>
      <c r="I350" s="75"/>
      <c r="J350" s="75"/>
      <c r="K350" s="111"/>
    </row>
    <row r="351" spans="3:11" s="437" customFormat="1" ht="15.75" thickBot="1" x14ac:dyDescent="0.3">
      <c r="C351" s="70"/>
      <c r="D351" s="31"/>
      <c r="E351" s="92"/>
      <c r="F351" s="92"/>
      <c r="G351" s="92"/>
      <c r="H351" s="75"/>
      <c r="I351" s="75"/>
      <c r="J351" s="75"/>
      <c r="K351" s="111"/>
    </row>
    <row r="352" spans="3:11" s="437" customFormat="1" ht="15.75" thickBot="1" x14ac:dyDescent="0.3">
      <c r="C352" s="156" t="s">
        <v>53</v>
      </c>
      <c r="D352" s="352">
        <f>SUM(F358:F358)</f>
        <v>300</v>
      </c>
      <c r="F352" s="70"/>
      <c r="G352" s="78"/>
      <c r="H352" s="70"/>
      <c r="I352" s="70"/>
    </row>
    <row r="353" spans="3:11" s="437" customFormat="1" x14ac:dyDescent="0.25">
      <c r="C353" s="70"/>
      <c r="D353" s="31"/>
      <c r="E353" s="92"/>
      <c r="F353" s="92"/>
      <c r="G353" s="92"/>
      <c r="H353" s="75"/>
      <c r="I353" s="75"/>
      <c r="J353" s="75"/>
      <c r="K353" s="111"/>
    </row>
    <row r="354" spans="3:11" s="437" customFormat="1" ht="15.75" x14ac:dyDescent="0.25">
      <c r="C354" s="201" t="s">
        <v>392</v>
      </c>
      <c r="D354" s="571">
        <f>'1. Desarrollo e Innov. Curricu.'!E57</f>
        <v>1.49</v>
      </c>
      <c r="E354" s="92"/>
      <c r="F354" s="92"/>
      <c r="G354" s="92"/>
      <c r="H354" s="75"/>
      <c r="I354" s="75"/>
      <c r="J354" s="75"/>
      <c r="K354" s="111"/>
    </row>
    <row r="355" spans="3:11" s="437" customFormat="1" ht="18.75" x14ac:dyDescent="0.25">
      <c r="C355" s="207" t="str">
        <f>IFERROR(VLOOKUP(D354,'1. Desarrollo e Innov. Curricu.'!$E:$F,2,FALSE),IFERROR(VLOOKUP(D354,'2. Investigación Científica'!$E:$F,2,FALSE),IFERROR(VLOOKUP(D354,'3. Vinculación Univ. Sociedad'!$E:$F,2,FALSE),IFERROR(VLOOKUP(D354,'4. Docencia y Profesorado Univ.'!$E:$F,2,FALSE),IFERROR(VLOOKUP(D354,'5. Estudiantes y Graduados'!$E:$F,2,FALSE),IFERROR(VLOOKUP(D354,'11. Gestion Administrativa'!$E:$F,2,FALSE),IFERROR(VLOOKUP(D354,'13. Gestión Académica'!$E:$F,2,FALSE),IFERROR(VLOOKUP(D354,'8. Asegura. de la Calid. y M'!$E:$F,2,FALSE),IFERROR(VLOOKUP(D354,'6. Gestión del Conocimiento'!$E:$F,2,FALSE),IFERROR(VLOOKUP(D354,'15. Gobernabilidad y Proceso...'!$E:$F,2,FALSE),IFERROR(VLOOKUP(D354,'12. Gestión del Talento Humano'!$E:$F,2,FALSE),IFERROR(VLOOKUP(D354,'14. Internacional... de la E.S.'!$E:$F,2,FALSE),IFERROR(VLOOKUP(D354,'10. Posgrado'!$E:$F,2,FALSE),IFERROR(VLOOKUP(D354,'17. Gestión TIC'!$E:$F,2,FALSE),IFERROR(VLOOKUP(D354,'16. Desa. del Sistema Educ.Sup.'!$E:$F,2,FALSE),IFERROR(VLOOKUP(D354,'9. Cultura de Inno. Insti...'!$E:$F,2,FALSE),VLOOKUP(D354,'7. Lo Esencial de la Reforma U.'!$E:$F,2,0)))))))))))))))))</f>
        <v>Elaborar el Plan de Factibilidad para la implementación del nuevo currículum de la Carrera de Quimica a traves de dos talleres de trabajo.</v>
      </c>
      <c r="D355" s="31"/>
      <c r="E355" s="92"/>
      <c r="F355" s="92"/>
      <c r="G355" s="92"/>
      <c r="H355" s="75"/>
      <c r="I355" s="75"/>
      <c r="J355" s="75"/>
      <c r="K355" s="111"/>
    </row>
    <row r="356" spans="3:11" s="437" customFormat="1" ht="15.75" thickBot="1" x14ac:dyDescent="0.3">
      <c r="F356" s="92"/>
      <c r="G356" s="75"/>
      <c r="H356" s="75"/>
      <c r="I356" s="75"/>
    </row>
    <row r="357" spans="3:11" s="437" customFormat="1" ht="15.75" thickBot="1" x14ac:dyDescent="0.3">
      <c r="C357" s="128" t="s">
        <v>44</v>
      </c>
      <c r="D357" s="128" t="s">
        <v>55</v>
      </c>
      <c r="E357" s="135" t="s">
        <v>57</v>
      </c>
      <c r="F357" s="134" t="s">
        <v>27</v>
      </c>
      <c r="G357" s="132" t="s">
        <v>131</v>
      </c>
      <c r="H357" s="135" t="s">
        <v>46</v>
      </c>
      <c r="I357" s="132" t="s">
        <v>132</v>
      </c>
      <c r="J357" s="132" t="s">
        <v>410</v>
      </c>
      <c r="K357" s="132" t="s">
        <v>411</v>
      </c>
    </row>
    <row r="358" spans="3:11" s="437" customFormat="1" x14ac:dyDescent="0.25">
      <c r="C358" s="140" t="s">
        <v>49</v>
      </c>
      <c r="D358" s="157">
        <v>1</v>
      </c>
      <c r="E358" s="122">
        <v>300</v>
      </c>
      <c r="F358" s="96">
        <f t="shared" ref="F358" si="36">D358*E358</f>
        <v>300</v>
      </c>
      <c r="G358" s="160" t="s">
        <v>129</v>
      </c>
      <c r="H358" s="141" t="s">
        <v>792</v>
      </c>
      <c r="I358" s="129" t="str">
        <f>VLOOKUP(H358,Presupuesto!$B$11:$C$565,2,0)</f>
        <v>ALIMENTOS B EBIDAS PARA PERSONAS</v>
      </c>
      <c r="J358" s="97" t="s">
        <v>1357</v>
      </c>
      <c r="K358" s="97" t="s">
        <v>399</v>
      </c>
    </row>
    <row r="359" spans="3:11" s="437" customFormat="1" x14ac:dyDescent="0.25">
      <c r="C359" s="70"/>
      <c r="D359" s="31"/>
      <c r="E359" s="92"/>
      <c r="F359" s="92"/>
      <c r="G359" s="92"/>
      <c r="H359" s="75"/>
      <c r="I359" s="75"/>
      <c r="J359" s="75"/>
      <c r="K359" s="111"/>
    </row>
    <row r="360" spans="3:11" s="437" customFormat="1" ht="15.75" thickBot="1" x14ac:dyDescent="0.3">
      <c r="C360" s="70"/>
      <c r="D360" s="31"/>
      <c r="E360" s="92"/>
      <c r="F360" s="92"/>
      <c r="G360" s="92"/>
      <c r="H360" s="75"/>
      <c r="I360" s="75"/>
      <c r="J360" s="75"/>
      <c r="K360" s="111"/>
    </row>
    <row r="361" spans="3:11" s="437" customFormat="1" ht="15.75" thickBot="1" x14ac:dyDescent="0.3">
      <c r="C361" s="156" t="s">
        <v>53</v>
      </c>
      <c r="D361" s="352">
        <f>SUM(F367:F367)</f>
        <v>900</v>
      </c>
      <c r="F361" s="70"/>
      <c r="G361" s="78"/>
      <c r="H361" s="70"/>
      <c r="I361" s="70"/>
    </row>
    <row r="362" spans="3:11" s="437" customFormat="1" x14ac:dyDescent="0.25">
      <c r="C362" s="70"/>
      <c r="D362" s="31"/>
      <c r="E362" s="92"/>
      <c r="F362" s="92"/>
      <c r="G362" s="92"/>
      <c r="H362" s="75"/>
      <c r="I362" s="75"/>
      <c r="J362" s="75"/>
      <c r="K362" s="111"/>
    </row>
    <row r="363" spans="3:11" s="437" customFormat="1" ht="15.75" x14ac:dyDescent="0.25">
      <c r="C363" s="201" t="s">
        <v>392</v>
      </c>
      <c r="D363" s="571">
        <f>'1. Desarrollo e Innov. Curricu.'!E58</f>
        <v>1.5</v>
      </c>
      <c r="E363" s="92"/>
      <c r="F363" s="92"/>
      <c r="G363" s="92"/>
      <c r="H363" s="75"/>
      <c r="I363" s="75"/>
      <c r="J363" s="75"/>
      <c r="K363" s="111"/>
    </row>
    <row r="364" spans="3:11" s="437" customFormat="1" ht="18.75" x14ac:dyDescent="0.25">
      <c r="C364" s="207" t="str">
        <f>IFERROR(VLOOKUP(D363,'1. Desarrollo e Innov. Curricu.'!$E:$F,2,FALSE),IFERROR(VLOOKUP(D363,'2. Investigación Científica'!$E:$F,2,FALSE),IFERROR(VLOOKUP(D363,'3. Vinculación Univ. Sociedad'!$E:$F,2,FALSE),IFERROR(VLOOKUP(D363,'4. Docencia y Profesorado Univ.'!$E:$F,2,FALSE),IFERROR(VLOOKUP(D363,'5. Estudiantes y Graduados'!$E:$F,2,FALSE),IFERROR(VLOOKUP(D363,'11. Gestion Administrativa'!$E:$F,2,FALSE),IFERROR(VLOOKUP(D363,'13. Gestión Académica'!$E:$F,2,FALSE),IFERROR(VLOOKUP(D363,'8. Asegura. de la Calid. y M'!$E:$F,2,FALSE),IFERROR(VLOOKUP(D363,'6. Gestión del Conocimiento'!$E:$F,2,FALSE),IFERROR(VLOOKUP(D363,'15. Gobernabilidad y Proceso...'!$E:$F,2,FALSE),IFERROR(VLOOKUP(D363,'12. Gestión del Talento Humano'!$E:$F,2,FALSE),IFERROR(VLOOKUP(D363,'14. Internacional... de la E.S.'!$E:$F,2,FALSE),IFERROR(VLOOKUP(D363,'10. Posgrado'!$E:$F,2,FALSE),IFERROR(VLOOKUP(D363,'17. Gestión TIC'!$E:$F,2,FALSE),IFERROR(VLOOKUP(D363,'16. Desa. del Sistema Educ.Sup.'!$E:$F,2,FALSE),IFERROR(VLOOKUP(D363,'9. Cultura de Inno. Insti...'!$E:$F,2,FALSE),VLOOKUP(D363,'7. Lo Esencial de la Reforma U.'!$E:$F,2,0)))))))))))))))))</f>
        <v>Elaboración del documento curricular que contemple los diferentes enfoques y que explicite las diferentes corrientes del pensamiento en el campo de la Quimica, de los Alimentos y de Farmacia, a traves de 5 talleres de trabajo.</v>
      </c>
      <c r="D364" s="31"/>
      <c r="E364" s="92"/>
      <c r="F364" s="92"/>
      <c r="G364" s="92"/>
      <c r="H364" s="75"/>
      <c r="I364" s="75"/>
      <c r="J364" s="75"/>
      <c r="K364" s="111"/>
    </row>
    <row r="365" spans="3:11" s="437" customFormat="1" ht="15.75" thickBot="1" x14ac:dyDescent="0.3">
      <c r="F365" s="92"/>
      <c r="G365" s="75"/>
      <c r="H365" s="75"/>
      <c r="I365" s="75"/>
    </row>
    <row r="366" spans="3:11" s="437" customFormat="1" ht="15.75" thickBot="1" x14ac:dyDescent="0.3">
      <c r="C366" s="128" t="s">
        <v>44</v>
      </c>
      <c r="D366" s="128" t="s">
        <v>55</v>
      </c>
      <c r="E366" s="135" t="s">
        <v>57</v>
      </c>
      <c r="F366" s="134" t="s">
        <v>27</v>
      </c>
      <c r="G366" s="132" t="s">
        <v>131</v>
      </c>
      <c r="H366" s="135" t="s">
        <v>46</v>
      </c>
      <c r="I366" s="132" t="s">
        <v>132</v>
      </c>
      <c r="J366" s="132" t="s">
        <v>410</v>
      </c>
      <c r="K366" s="132" t="s">
        <v>411</v>
      </c>
    </row>
    <row r="367" spans="3:11" s="437" customFormat="1" x14ac:dyDescent="0.25">
      <c r="C367" s="140" t="s">
        <v>49</v>
      </c>
      <c r="D367" s="157">
        <v>1</v>
      </c>
      <c r="E367" s="122">
        <v>900</v>
      </c>
      <c r="F367" s="96">
        <f t="shared" ref="F367" si="37">D367*E367</f>
        <v>900</v>
      </c>
      <c r="G367" s="160" t="s">
        <v>129</v>
      </c>
      <c r="H367" s="141" t="s">
        <v>792</v>
      </c>
      <c r="I367" s="129" t="str">
        <f>VLOOKUP(H367,Presupuesto!$B$11:$C$565,2,0)</f>
        <v>ALIMENTOS B EBIDAS PARA PERSONAS</v>
      </c>
      <c r="J367" s="97" t="s">
        <v>1357</v>
      </c>
      <c r="K367" s="97" t="s">
        <v>412</v>
      </c>
    </row>
    <row r="368" spans="3:11" s="437" customFormat="1" x14ac:dyDescent="0.25">
      <c r="C368" s="70"/>
      <c r="D368" s="31"/>
      <c r="E368" s="92"/>
      <c r="F368" s="92"/>
      <c r="G368" s="92"/>
      <c r="H368" s="75"/>
      <c r="I368" s="75"/>
      <c r="J368" s="75"/>
      <c r="K368" s="111"/>
    </row>
    <row r="369" spans="3:11" s="437" customFormat="1" ht="15.75" thickBot="1" x14ac:dyDescent="0.3">
      <c r="C369" s="70"/>
      <c r="D369" s="31"/>
      <c r="E369" s="92"/>
      <c r="F369" s="92"/>
      <c r="G369" s="92"/>
      <c r="H369" s="75"/>
      <c r="I369" s="75"/>
      <c r="J369" s="75"/>
      <c r="K369" s="111"/>
    </row>
    <row r="370" spans="3:11" s="437" customFormat="1" ht="15.75" thickBot="1" x14ac:dyDescent="0.3">
      <c r="C370" s="156" t="s">
        <v>53</v>
      </c>
      <c r="D370" s="352">
        <f>SUM(F376:F376)</f>
        <v>1800</v>
      </c>
      <c r="F370" s="70"/>
      <c r="G370" s="78"/>
      <c r="H370" s="70"/>
      <c r="I370" s="70"/>
    </row>
    <row r="371" spans="3:11" s="437" customFormat="1" x14ac:dyDescent="0.25">
      <c r="C371" s="70"/>
      <c r="D371" s="31"/>
      <c r="E371" s="92"/>
      <c r="F371" s="92"/>
      <c r="G371" s="92"/>
      <c r="H371" s="75"/>
      <c r="I371" s="75"/>
      <c r="J371" s="75"/>
      <c r="K371" s="111"/>
    </row>
    <row r="372" spans="3:11" s="437" customFormat="1" ht="15.75" x14ac:dyDescent="0.25">
      <c r="C372" s="201" t="s">
        <v>392</v>
      </c>
      <c r="D372" s="571">
        <f>'1. Desarrollo e Innov. Curricu.'!E58</f>
        <v>1.5</v>
      </c>
      <c r="E372" s="92"/>
      <c r="F372" s="92"/>
      <c r="G372" s="92"/>
      <c r="H372" s="75"/>
      <c r="I372" s="75"/>
      <c r="J372" s="75"/>
      <c r="K372" s="111"/>
    </row>
    <row r="373" spans="3:11" s="437" customFormat="1" ht="18.75" x14ac:dyDescent="0.25">
      <c r="C373" s="207" t="str">
        <f>IFERROR(VLOOKUP(D372,'1. Desarrollo e Innov. Curricu.'!$E:$F,2,FALSE),IFERROR(VLOOKUP(D372,'2. Investigación Científica'!$E:$F,2,FALSE),IFERROR(VLOOKUP(D372,'3. Vinculación Univ. Sociedad'!$E:$F,2,FALSE),IFERROR(VLOOKUP(D372,'4. Docencia y Profesorado Univ.'!$E:$F,2,FALSE),IFERROR(VLOOKUP(D372,'5. Estudiantes y Graduados'!$E:$F,2,FALSE),IFERROR(VLOOKUP(D372,'11. Gestion Administrativa'!$E:$F,2,FALSE),IFERROR(VLOOKUP(D372,'13. Gestión Académica'!$E:$F,2,FALSE),IFERROR(VLOOKUP(D372,'8. Asegura. de la Calid. y M'!$E:$F,2,FALSE),IFERROR(VLOOKUP(D372,'6. Gestión del Conocimiento'!$E:$F,2,FALSE),IFERROR(VLOOKUP(D372,'15. Gobernabilidad y Proceso...'!$E:$F,2,FALSE),IFERROR(VLOOKUP(D372,'12. Gestión del Talento Humano'!$E:$F,2,FALSE),IFERROR(VLOOKUP(D372,'14. Internacional... de la E.S.'!$E:$F,2,FALSE),IFERROR(VLOOKUP(D372,'10. Posgrado'!$E:$F,2,FALSE),IFERROR(VLOOKUP(D372,'17. Gestión TIC'!$E:$F,2,FALSE),IFERROR(VLOOKUP(D372,'16. Desa. del Sistema Educ.Sup.'!$E:$F,2,FALSE),IFERROR(VLOOKUP(D372,'9. Cultura de Inno. Insti...'!$E:$F,2,FALSE),VLOOKUP(D372,'7. Lo Esencial de la Reforma U.'!$E:$F,2,0)))))))))))))))))</f>
        <v>Elaboración del documento curricular que contemple los diferentes enfoques y que explicite las diferentes corrientes del pensamiento en el campo de la Quimica, de los Alimentos y de Farmacia, a traves de 5 talleres de trabajo.</v>
      </c>
      <c r="D373" s="31"/>
      <c r="E373" s="92"/>
      <c r="F373" s="92"/>
      <c r="G373" s="92"/>
      <c r="H373" s="75"/>
      <c r="I373" s="75"/>
      <c r="J373" s="75"/>
      <c r="K373" s="111"/>
    </row>
    <row r="374" spans="3:11" s="437" customFormat="1" ht="15.75" thickBot="1" x14ac:dyDescent="0.3">
      <c r="F374" s="92"/>
      <c r="G374" s="75"/>
      <c r="H374" s="75"/>
      <c r="I374" s="75"/>
    </row>
    <row r="375" spans="3:11" s="437" customFormat="1" ht="15.75" thickBot="1" x14ac:dyDescent="0.3">
      <c r="C375" s="128" t="s">
        <v>44</v>
      </c>
      <c r="D375" s="128" t="s">
        <v>55</v>
      </c>
      <c r="E375" s="135" t="s">
        <v>57</v>
      </c>
      <c r="F375" s="134" t="s">
        <v>27</v>
      </c>
      <c r="G375" s="132" t="s">
        <v>131</v>
      </c>
      <c r="H375" s="135" t="s">
        <v>46</v>
      </c>
      <c r="I375" s="132" t="s">
        <v>132</v>
      </c>
      <c r="J375" s="132" t="s">
        <v>410</v>
      </c>
      <c r="K375" s="132" t="s">
        <v>411</v>
      </c>
    </row>
    <row r="376" spans="3:11" s="437" customFormat="1" x14ac:dyDescent="0.25">
      <c r="C376" s="140" t="s">
        <v>49</v>
      </c>
      <c r="D376" s="157">
        <v>1</v>
      </c>
      <c r="E376" s="122">
        <v>1800</v>
      </c>
      <c r="F376" s="96">
        <f t="shared" ref="F376" si="38">D376*E376</f>
        <v>1800</v>
      </c>
      <c r="G376" s="160" t="s">
        <v>129</v>
      </c>
      <c r="H376" s="141" t="s">
        <v>792</v>
      </c>
      <c r="I376" s="129" t="str">
        <f>VLOOKUP(H376,Presupuesto!$B$11:$C$565,2,0)</f>
        <v>ALIMENTOS B EBIDAS PARA PERSONAS</v>
      </c>
      <c r="J376" s="97" t="s">
        <v>1357</v>
      </c>
      <c r="K376" s="97" t="s">
        <v>396</v>
      </c>
    </row>
    <row r="377" spans="3:11" s="437" customFormat="1" x14ac:dyDescent="0.25">
      <c r="C377" s="70"/>
      <c r="D377" s="31"/>
      <c r="E377" s="92"/>
      <c r="F377" s="92"/>
      <c r="G377" s="92"/>
      <c r="H377" s="75"/>
      <c r="I377" s="75"/>
      <c r="J377" s="75"/>
      <c r="K377" s="111"/>
    </row>
    <row r="378" spans="3:11" s="437" customFormat="1" ht="15.75" thickBot="1" x14ac:dyDescent="0.3">
      <c r="C378" s="70"/>
      <c r="D378" s="31"/>
      <c r="E378" s="92"/>
      <c r="F378" s="92"/>
      <c r="G378" s="92"/>
      <c r="H378" s="75"/>
      <c r="I378" s="75"/>
      <c r="J378" s="75"/>
      <c r="K378" s="111"/>
    </row>
    <row r="379" spans="3:11" s="437" customFormat="1" ht="15.75" thickBot="1" x14ac:dyDescent="0.3">
      <c r="C379" s="156" t="s">
        <v>53</v>
      </c>
      <c r="D379" s="352">
        <f>SUM(F385:F385)</f>
        <v>1800</v>
      </c>
      <c r="F379" s="70"/>
      <c r="G379" s="78"/>
      <c r="H379" s="70"/>
      <c r="I379" s="70"/>
    </row>
    <row r="380" spans="3:11" s="437" customFormat="1" x14ac:dyDescent="0.25">
      <c r="C380" s="70"/>
      <c r="D380" s="31"/>
      <c r="E380" s="92"/>
      <c r="F380" s="92"/>
      <c r="G380" s="92"/>
      <c r="H380" s="75"/>
      <c r="I380" s="75"/>
      <c r="J380" s="75"/>
      <c r="K380" s="111"/>
    </row>
    <row r="381" spans="3:11" s="437" customFormat="1" ht="15.75" x14ac:dyDescent="0.25">
      <c r="C381" s="201" t="s">
        <v>392</v>
      </c>
      <c r="D381" s="571">
        <f>'1. Desarrollo e Innov. Curricu.'!E58</f>
        <v>1.5</v>
      </c>
      <c r="E381" s="92"/>
      <c r="F381" s="92"/>
      <c r="G381" s="92"/>
      <c r="H381" s="75"/>
      <c r="I381" s="75"/>
      <c r="J381" s="75"/>
      <c r="K381" s="111"/>
    </row>
    <row r="382" spans="3:11" s="437" customFormat="1" ht="18.75" x14ac:dyDescent="0.25">
      <c r="C382" s="207" t="str">
        <f>IFERROR(VLOOKUP(D381,'1. Desarrollo e Innov. Curricu.'!$E:$F,2,FALSE),IFERROR(VLOOKUP(D381,'2. Investigación Científica'!$E:$F,2,FALSE),IFERROR(VLOOKUP(D381,'3. Vinculación Univ. Sociedad'!$E:$F,2,FALSE),IFERROR(VLOOKUP(D381,'4. Docencia y Profesorado Univ.'!$E:$F,2,FALSE),IFERROR(VLOOKUP(D381,'5. Estudiantes y Graduados'!$E:$F,2,FALSE),IFERROR(VLOOKUP(D381,'11. Gestion Administrativa'!$E:$F,2,FALSE),IFERROR(VLOOKUP(D381,'13. Gestión Académica'!$E:$F,2,FALSE),IFERROR(VLOOKUP(D381,'8. Asegura. de la Calid. y M'!$E:$F,2,FALSE),IFERROR(VLOOKUP(D381,'6. Gestión del Conocimiento'!$E:$F,2,FALSE),IFERROR(VLOOKUP(D381,'15. Gobernabilidad y Proceso...'!$E:$F,2,FALSE),IFERROR(VLOOKUP(D381,'12. Gestión del Talento Humano'!$E:$F,2,FALSE),IFERROR(VLOOKUP(D381,'14. Internacional... de la E.S.'!$E:$F,2,FALSE),IFERROR(VLOOKUP(D381,'10. Posgrado'!$E:$F,2,FALSE),IFERROR(VLOOKUP(D381,'17. Gestión TIC'!$E:$F,2,FALSE),IFERROR(VLOOKUP(D381,'16. Desa. del Sistema Educ.Sup.'!$E:$F,2,FALSE),IFERROR(VLOOKUP(D381,'9. Cultura de Inno. Insti...'!$E:$F,2,FALSE),VLOOKUP(D381,'7. Lo Esencial de la Reforma U.'!$E:$F,2,0)))))))))))))))))</f>
        <v>Elaboración del documento curricular que contemple los diferentes enfoques y que explicite las diferentes corrientes del pensamiento en el campo de la Quimica, de los Alimentos y de Farmacia, a traves de 5 talleres de trabajo.</v>
      </c>
      <c r="D382" s="31"/>
      <c r="E382" s="92"/>
      <c r="F382" s="92"/>
      <c r="G382" s="92"/>
      <c r="H382" s="75"/>
      <c r="I382" s="75"/>
      <c r="J382" s="75"/>
      <c r="K382" s="111"/>
    </row>
    <row r="383" spans="3:11" s="437" customFormat="1" ht="15.75" thickBot="1" x14ac:dyDescent="0.3">
      <c r="F383" s="92"/>
      <c r="G383" s="75"/>
      <c r="H383" s="75"/>
      <c r="I383" s="75"/>
    </row>
    <row r="384" spans="3:11" s="437" customFormat="1" ht="15.75" thickBot="1" x14ac:dyDescent="0.3">
      <c r="C384" s="128" t="s">
        <v>44</v>
      </c>
      <c r="D384" s="128" t="s">
        <v>55</v>
      </c>
      <c r="E384" s="135" t="s">
        <v>57</v>
      </c>
      <c r="F384" s="134" t="s">
        <v>27</v>
      </c>
      <c r="G384" s="132" t="s">
        <v>131</v>
      </c>
      <c r="H384" s="135" t="s">
        <v>46</v>
      </c>
      <c r="I384" s="132" t="s">
        <v>132</v>
      </c>
      <c r="J384" s="132" t="s">
        <v>410</v>
      </c>
      <c r="K384" s="132" t="s">
        <v>411</v>
      </c>
    </row>
    <row r="385" spans="3:11" s="437" customFormat="1" x14ac:dyDescent="0.25">
      <c r="C385" s="140" t="s">
        <v>49</v>
      </c>
      <c r="D385" s="157">
        <v>1</v>
      </c>
      <c r="E385" s="122">
        <v>1800</v>
      </c>
      <c r="F385" s="96">
        <f t="shared" ref="F385" si="39">D385*E385</f>
        <v>1800</v>
      </c>
      <c r="G385" s="160" t="s">
        <v>129</v>
      </c>
      <c r="H385" s="141" t="s">
        <v>792</v>
      </c>
      <c r="I385" s="129" t="str">
        <f>VLOOKUP(H385,Presupuesto!$B$11:$C$565,2,0)</f>
        <v>ALIMENTOS B EBIDAS PARA PERSONAS</v>
      </c>
      <c r="J385" s="97" t="s">
        <v>1357</v>
      </c>
      <c r="K385" s="97" t="s">
        <v>399</v>
      </c>
    </row>
    <row r="386" spans="3:11" s="437" customFormat="1" x14ac:dyDescent="0.25">
      <c r="C386" s="70"/>
      <c r="D386" s="31"/>
      <c r="E386" s="92"/>
      <c r="F386" s="92"/>
      <c r="G386" s="92"/>
      <c r="H386" s="75"/>
      <c r="I386" s="75"/>
      <c r="J386" s="75"/>
      <c r="K386" s="111"/>
    </row>
    <row r="387" spans="3:11" s="437" customFormat="1" ht="15.75" thickBot="1" x14ac:dyDescent="0.3">
      <c r="C387" s="70"/>
      <c r="D387" s="31"/>
      <c r="E387" s="92"/>
      <c r="F387" s="92"/>
      <c r="G387" s="92"/>
      <c r="H387" s="75"/>
      <c r="I387" s="75"/>
      <c r="J387" s="75"/>
      <c r="K387" s="111"/>
    </row>
    <row r="388" spans="3:11" s="437" customFormat="1" ht="15.75" thickBot="1" x14ac:dyDescent="0.3">
      <c r="C388" s="156" t="s">
        <v>53</v>
      </c>
      <c r="D388" s="352">
        <f>SUM(F394:F394)</f>
        <v>8800</v>
      </c>
      <c r="F388" s="70"/>
      <c r="G388" s="78"/>
      <c r="H388" s="70"/>
      <c r="I388" s="70"/>
    </row>
    <row r="389" spans="3:11" s="437" customFormat="1" x14ac:dyDescent="0.25">
      <c r="C389" s="70"/>
      <c r="D389" s="31"/>
      <c r="E389" s="92"/>
      <c r="F389" s="92"/>
      <c r="G389" s="92"/>
      <c r="H389" s="75"/>
      <c r="I389" s="75"/>
      <c r="J389" s="75"/>
      <c r="K389" s="111"/>
    </row>
    <row r="390" spans="3:11" s="437" customFormat="1" ht="15.75" x14ac:dyDescent="0.25">
      <c r="C390" s="201" t="s">
        <v>392</v>
      </c>
      <c r="D390" s="571">
        <f>'1. Desarrollo e Innov. Curricu.'!E59</f>
        <v>1.51</v>
      </c>
      <c r="E390" s="92"/>
      <c r="F390" s="92"/>
      <c r="G390" s="92"/>
      <c r="H390" s="75"/>
      <c r="I390" s="75"/>
      <c r="J390" s="75"/>
      <c r="K390" s="111"/>
    </row>
    <row r="391" spans="3:11" s="437" customFormat="1" ht="18.75" x14ac:dyDescent="0.25">
      <c r="C391" s="207" t="str">
        <f>IFERROR(VLOOKUP(D390,'1. Desarrollo e Innov. Curricu.'!$E:$F,2,FALSE),IFERROR(VLOOKUP(D390,'2. Investigación Científica'!$E:$F,2,FALSE),IFERROR(VLOOKUP(D390,'3. Vinculación Univ. Sociedad'!$E:$F,2,FALSE),IFERROR(VLOOKUP(D390,'4. Docencia y Profesorado Univ.'!$E:$F,2,FALSE),IFERROR(VLOOKUP(D390,'5. Estudiantes y Graduados'!$E:$F,2,FALSE),IFERROR(VLOOKUP(D390,'11. Gestion Administrativa'!$E:$F,2,FALSE),IFERROR(VLOOKUP(D390,'13. Gestión Académica'!$E:$F,2,FALSE),IFERROR(VLOOKUP(D390,'8. Asegura. de la Calid. y M'!$E:$F,2,FALSE),IFERROR(VLOOKUP(D390,'6. Gestión del Conocimiento'!$E:$F,2,FALSE),IFERROR(VLOOKUP(D390,'15. Gobernabilidad y Proceso...'!$E:$F,2,FALSE),IFERROR(VLOOKUP(D390,'12. Gestión del Talento Humano'!$E:$F,2,FALSE),IFERROR(VLOOKUP(D390,'14. Internacional... de la E.S.'!$E:$F,2,FALSE),IFERROR(VLOOKUP(D390,'10. Posgrado'!$E:$F,2,FALSE),IFERROR(VLOOKUP(D390,'17. Gestión TIC'!$E:$F,2,FALSE),IFERROR(VLOOKUP(D390,'16. Desa. del Sistema Educ.Sup.'!$E:$F,2,FALSE),IFERROR(VLOOKUP(D390,'9. Cultura de Inno. Insti...'!$E:$F,2,FALSE),VLOOKUP(D390,'7. Lo Esencial de la Reforma U.'!$E:$F,2,0)))))))))))))))))</f>
        <v>Impresión y empastado del documento curricular de las tres carreras</v>
      </c>
      <c r="D391" s="31"/>
      <c r="E391" s="92"/>
      <c r="F391" s="92"/>
      <c r="G391" s="92"/>
      <c r="H391" s="75"/>
      <c r="I391" s="75"/>
      <c r="J391" s="75"/>
      <c r="K391" s="111"/>
    </row>
    <row r="392" spans="3:11" s="437" customFormat="1" ht="15.75" thickBot="1" x14ac:dyDescent="0.3">
      <c r="F392" s="92"/>
      <c r="G392" s="75"/>
      <c r="H392" s="75"/>
      <c r="I392" s="75"/>
    </row>
    <row r="393" spans="3:11" s="437" customFormat="1" ht="15.75" thickBot="1" x14ac:dyDescent="0.3">
      <c r="C393" s="128" t="s">
        <v>44</v>
      </c>
      <c r="D393" s="128" t="s">
        <v>55</v>
      </c>
      <c r="E393" s="135" t="s">
        <v>57</v>
      </c>
      <c r="F393" s="134" t="s">
        <v>27</v>
      </c>
      <c r="G393" s="132" t="s">
        <v>131</v>
      </c>
      <c r="H393" s="135" t="s">
        <v>46</v>
      </c>
      <c r="I393" s="132" t="s">
        <v>132</v>
      </c>
      <c r="J393" s="132" t="s">
        <v>410</v>
      </c>
      <c r="K393" s="132" t="s">
        <v>411</v>
      </c>
    </row>
    <row r="394" spans="3:11" s="437" customFormat="1" x14ac:dyDescent="0.25">
      <c r="C394" s="140" t="s">
        <v>49</v>
      </c>
      <c r="D394" s="157">
        <v>1</v>
      </c>
      <c r="E394" s="122">
        <v>8800</v>
      </c>
      <c r="F394" s="96">
        <f t="shared" ref="F394" si="40">D394*E394</f>
        <v>8800</v>
      </c>
      <c r="G394" s="160" t="s">
        <v>129</v>
      </c>
      <c r="H394" s="141" t="s">
        <v>792</v>
      </c>
      <c r="I394" s="129" t="str">
        <f>VLOOKUP(H394,Presupuesto!$B$11:$C$565,2,0)</f>
        <v>ALIMENTOS B EBIDAS PARA PERSONAS</v>
      </c>
      <c r="J394" s="97" t="s">
        <v>1357</v>
      </c>
      <c r="K394" s="97" t="s">
        <v>399</v>
      </c>
    </row>
    <row r="395" spans="3:11" s="437" customFormat="1" x14ac:dyDescent="0.25">
      <c r="C395" s="70"/>
      <c r="D395" s="31"/>
      <c r="E395" s="92"/>
      <c r="F395" s="92"/>
      <c r="G395" s="92"/>
      <c r="H395" s="75"/>
      <c r="I395" s="75"/>
      <c r="J395" s="75"/>
      <c r="K395" s="111"/>
    </row>
    <row r="396" spans="3:11" s="437" customFormat="1" ht="15.75" thickBot="1" x14ac:dyDescent="0.3">
      <c r="C396" s="70"/>
      <c r="D396" s="31"/>
      <c r="E396" s="92"/>
      <c r="F396" s="92"/>
      <c r="G396" s="92"/>
      <c r="H396" s="75"/>
      <c r="I396" s="75"/>
      <c r="J396" s="75"/>
      <c r="K396" s="111"/>
    </row>
    <row r="397" spans="3:11" s="437" customFormat="1" ht="15.75" thickBot="1" x14ac:dyDescent="0.3">
      <c r="C397" s="156" t="s">
        <v>53</v>
      </c>
      <c r="D397" s="352">
        <f>SUM(F403:F403)</f>
        <v>60000</v>
      </c>
      <c r="F397" s="70"/>
      <c r="G397" s="78"/>
      <c r="H397" s="70"/>
      <c r="I397" s="70"/>
    </row>
    <row r="398" spans="3:11" s="437" customFormat="1" x14ac:dyDescent="0.25">
      <c r="C398" s="70"/>
      <c r="D398" s="31"/>
      <c r="E398" s="92"/>
      <c r="F398" s="92"/>
      <c r="G398" s="92"/>
      <c r="H398" s="75"/>
      <c r="I398" s="75"/>
      <c r="J398" s="75"/>
      <c r="K398" s="111"/>
    </row>
    <row r="399" spans="3:11" s="437" customFormat="1" ht="15.75" x14ac:dyDescent="0.25">
      <c r="C399" s="201" t="s">
        <v>392</v>
      </c>
      <c r="D399" s="571">
        <f>'1. Desarrollo e Innov. Curricu.'!E64</f>
        <v>1.56</v>
      </c>
      <c r="E399" s="92"/>
      <c r="F399" s="92"/>
      <c r="G399" s="92"/>
      <c r="H399" s="75"/>
      <c r="I399" s="75"/>
      <c r="J399" s="75"/>
      <c r="K399" s="111"/>
    </row>
    <row r="400" spans="3:11" s="437" customFormat="1" ht="18.75" x14ac:dyDescent="0.25">
      <c r="C400" s="207" t="str">
        <f>IFERROR(VLOOKUP(D399,'1. Desarrollo e Innov. Curricu.'!$E:$F,2,FALSE),IFERROR(VLOOKUP(D399,'2. Investigación Científica'!$E:$F,2,FALSE),IFERROR(VLOOKUP(D399,'3. Vinculación Univ. Sociedad'!$E:$F,2,FALSE),IFERROR(VLOOKUP(D399,'4. Docencia y Profesorado Univ.'!$E:$F,2,FALSE),IFERROR(VLOOKUP(D399,'5. Estudiantes y Graduados'!$E:$F,2,FALSE),IFERROR(VLOOKUP(D399,'11. Gestion Administrativa'!$E:$F,2,FALSE),IFERROR(VLOOKUP(D399,'13. Gestión Académica'!$E:$F,2,FALSE),IFERROR(VLOOKUP(D399,'8. Asegura. de la Calid. y M'!$E:$F,2,FALSE),IFERROR(VLOOKUP(D399,'6. Gestión del Conocimiento'!$E:$F,2,FALSE),IFERROR(VLOOKUP(D399,'15. Gobernabilidad y Proceso...'!$E:$F,2,FALSE),IFERROR(VLOOKUP(D399,'12. Gestión del Talento Humano'!$E:$F,2,FALSE),IFERROR(VLOOKUP(D399,'14. Internacional... de la E.S.'!$E:$F,2,FALSE),IFERROR(VLOOKUP(D399,'10. Posgrado'!$E:$F,2,FALSE),IFERROR(VLOOKUP(D399,'17. Gestión TIC'!$E:$F,2,FALSE),IFERROR(VLOOKUP(D399,'16. Desa. del Sistema Educ.Sup.'!$E:$F,2,FALSE),IFERROR(VLOOKUP(D399,'9. Cultura de Inno. Insti...'!$E:$F,2,FALSE),VLOOKUP(D399,'7. Lo Esencial de la Reforma U.'!$E:$F,2,0)))))))))))))))))</f>
        <v xml:space="preserve">Realizacion del IV Simposio de la Facultad </v>
      </c>
      <c r="D400" s="31"/>
      <c r="E400" s="92"/>
      <c r="F400" s="92"/>
      <c r="G400" s="92"/>
      <c r="H400" s="75"/>
      <c r="I400" s="75"/>
      <c r="J400" s="75"/>
      <c r="K400" s="111"/>
    </row>
    <row r="401" spans="3:11" s="437" customFormat="1" ht="15.75" thickBot="1" x14ac:dyDescent="0.3">
      <c r="F401" s="92"/>
      <c r="G401" s="75"/>
      <c r="H401" s="75"/>
      <c r="I401" s="75"/>
    </row>
    <row r="402" spans="3:11" s="437" customFormat="1" ht="15.75" thickBot="1" x14ac:dyDescent="0.3">
      <c r="C402" s="128" t="s">
        <v>44</v>
      </c>
      <c r="D402" s="128" t="s">
        <v>55</v>
      </c>
      <c r="E402" s="135" t="s">
        <v>57</v>
      </c>
      <c r="F402" s="134" t="s">
        <v>27</v>
      </c>
      <c r="G402" s="132" t="s">
        <v>131</v>
      </c>
      <c r="H402" s="135" t="s">
        <v>46</v>
      </c>
      <c r="I402" s="132" t="s">
        <v>132</v>
      </c>
      <c r="J402" s="132" t="s">
        <v>410</v>
      </c>
      <c r="K402" s="132" t="s">
        <v>411</v>
      </c>
    </row>
    <row r="403" spans="3:11" s="437" customFormat="1" x14ac:dyDescent="0.25">
      <c r="C403" s="140" t="s">
        <v>49</v>
      </c>
      <c r="D403" s="157">
        <v>1</v>
      </c>
      <c r="E403" s="122">
        <v>60000</v>
      </c>
      <c r="F403" s="96">
        <f t="shared" ref="F403" si="41">D403*E403</f>
        <v>60000</v>
      </c>
      <c r="G403" s="160" t="s">
        <v>129</v>
      </c>
      <c r="H403" s="141" t="s">
        <v>792</v>
      </c>
      <c r="I403" s="129" t="str">
        <f>VLOOKUP(H403,Presupuesto!$B$11:$C$565,2,0)</f>
        <v>ALIMENTOS B EBIDAS PARA PERSONAS</v>
      </c>
      <c r="J403" s="97" t="s">
        <v>1357</v>
      </c>
      <c r="K403" s="97" t="s">
        <v>399</v>
      </c>
    </row>
    <row r="404" spans="3:11" s="437" customFormat="1" x14ac:dyDescent="0.25">
      <c r="C404" s="70"/>
      <c r="D404" s="31"/>
      <c r="E404" s="679"/>
      <c r="F404" s="92"/>
      <c r="G404" s="92"/>
      <c r="H404" s="75"/>
      <c r="I404" s="75"/>
      <c r="J404" s="75"/>
      <c r="K404" s="111"/>
    </row>
    <row r="405" spans="3:11" s="437" customFormat="1" ht="15.75" thickBot="1" x14ac:dyDescent="0.3">
      <c r="C405" s="70"/>
      <c r="D405" s="31"/>
      <c r="E405" s="679"/>
      <c r="F405" s="92"/>
      <c r="G405" s="92"/>
      <c r="H405" s="75"/>
      <c r="I405" s="75"/>
      <c r="J405" s="75"/>
      <c r="K405" s="111"/>
    </row>
    <row r="406" spans="3:11" s="437" customFormat="1" ht="15.75" thickBot="1" x14ac:dyDescent="0.3">
      <c r="C406" s="156" t="s">
        <v>53</v>
      </c>
      <c r="D406" s="352">
        <f>SUM(F412:F412)</f>
        <v>94959.216000000015</v>
      </c>
      <c r="F406" s="70"/>
      <c r="G406" s="78"/>
      <c r="H406" s="70"/>
      <c r="I406" s="70"/>
    </row>
    <row r="407" spans="3:11" s="437" customFormat="1" x14ac:dyDescent="0.25">
      <c r="C407" s="70"/>
      <c r="D407" s="31"/>
      <c r="E407" s="92"/>
      <c r="F407" s="92"/>
      <c r="G407" s="92"/>
      <c r="H407" s="75"/>
      <c r="I407" s="75"/>
      <c r="J407" s="75"/>
      <c r="K407" s="111"/>
    </row>
    <row r="408" spans="3:11" s="437" customFormat="1" ht="15.75" x14ac:dyDescent="0.25">
      <c r="C408" s="201" t="s">
        <v>392</v>
      </c>
      <c r="D408" s="571">
        <f>'2. Investigación Científica'!E11</f>
        <v>2.04</v>
      </c>
      <c r="E408" s="92"/>
      <c r="F408" s="92"/>
      <c r="G408" s="92"/>
      <c r="H408" s="75"/>
      <c r="I408" s="75"/>
      <c r="J408" s="75"/>
      <c r="K408" s="111"/>
    </row>
    <row r="409" spans="3:11" s="437" customFormat="1" ht="18.75" x14ac:dyDescent="0.25">
      <c r="C409" s="207" t="str">
        <f>IFERROR(VLOOKUP(D408,'1. Desarrollo e Innov. Curricu.'!$E:$F,2,FALSE),IFERROR(VLOOKUP(D408,'2. Investigación Científica'!$E:$F,2,FALSE),IFERROR(VLOOKUP(D408,'3. Vinculación Univ. Sociedad'!$E:$F,2,FALSE),IFERROR(VLOOKUP(D408,'4. Docencia y Profesorado Univ.'!$E:$F,2,FALSE),IFERROR(VLOOKUP(D408,'5. Estudiantes y Graduados'!$E:$F,2,FALSE),IFERROR(VLOOKUP(D408,'11. Gestion Administrativa'!$E:$F,2,FALSE),IFERROR(VLOOKUP(D408,'13. Gestión Académica'!$E:$F,2,FALSE),IFERROR(VLOOKUP(D408,'8. Asegura. de la Calid. y M'!$E:$F,2,FALSE),IFERROR(VLOOKUP(D408,'6. Gestión del Conocimiento'!$E:$F,2,FALSE),IFERROR(VLOOKUP(D408,'15. Gobernabilidad y Proceso...'!$E:$F,2,FALSE),IFERROR(VLOOKUP(D408,'12. Gestión del Talento Humano'!$E:$F,2,FALSE),IFERROR(VLOOKUP(D408,'14. Internacional... de la E.S.'!$E:$F,2,FALSE),IFERROR(VLOOKUP(D408,'10. Posgrado'!$E:$F,2,FALSE),IFERROR(VLOOKUP(D408,'17. Gestión TIC'!$E:$F,2,FALSE),IFERROR(VLOOKUP(D408,'16. Desa. del Sistema Educ.Sup.'!$E:$F,2,FALSE),IFERROR(VLOOKUP(D408,'9. Cultura de Inno. Insti...'!$E:$F,2,FALSE),VLOOKUP(D408,'7. Lo Esencial de la Reforma U.'!$E:$F,2,0)))))))))))))))))</f>
        <v>Participar en 1 evento internacional de carácter científico para presentar rasultados de investigaciones de la Facultad. (Al evento internacional acudirán 6 personas por 3 días).</v>
      </c>
      <c r="D409" s="31"/>
      <c r="E409" s="92"/>
      <c r="F409" s="92"/>
      <c r="G409" s="92"/>
      <c r="H409" s="75"/>
      <c r="I409" s="75"/>
      <c r="J409" s="75"/>
      <c r="K409" s="111"/>
    </row>
    <row r="410" spans="3:11" s="437" customFormat="1" ht="15.75" thickBot="1" x14ac:dyDescent="0.3">
      <c r="F410" s="92"/>
      <c r="G410" s="75"/>
      <c r="H410" s="75"/>
      <c r="I410" s="75"/>
    </row>
    <row r="411" spans="3:11" s="437" customFormat="1" ht="15.75" thickBot="1" x14ac:dyDescent="0.3">
      <c r="C411" s="128" t="s">
        <v>44</v>
      </c>
      <c r="D411" s="128" t="s">
        <v>55</v>
      </c>
      <c r="E411" s="135" t="s">
        <v>57</v>
      </c>
      <c r="F411" s="134" t="s">
        <v>27</v>
      </c>
      <c r="G411" s="132" t="s">
        <v>131</v>
      </c>
      <c r="H411" s="135" t="s">
        <v>46</v>
      </c>
      <c r="I411" s="132" t="s">
        <v>132</v>
      </c>
      <c r="J411" s="132" t="s">
        <v>410</v>
      </c>
      <c r="K411" s="132" t="s">
        <v>411</v>
      </c>
    </row>
    <row r="412" spans="3:11" s="437" customFormat="1" x14ac:dyDescent="0.25">
      <c r="C412" s="217" t="s">
        <v>450</v>
      </c>
      <c r="D412" s="218">
        <v>18</v>
      </c>
      <c r="E412" s="216">
        <f>HLOOKUP(C412,$AH$2:$BU$3,2,0)</f>
        <v>5275.5120000000006</v>
      </c>
      <c r="F412" s="96">
        <f t="shared" ref="F412" si="42">D412*E412</f>
        <v>94959.216000000015</v>
      </c>
      <c r="G412" s="160" t="s">
        <v>129</v>
      </c>
      <c r="H412" s="141" t="s">
        <v>767</v>
      </c>
      <c r="I412" s="129" t="str">
        <f>VLOOKUP(H412,Presupuesto!$B$11:$C$565,2,0)</f>
        <v>VIATICOS AL EXTERIOR</v>
      </c>
      <c r="J412" s="215" t="s">
        <v>1359</v>
      </c>
      <c r="K412" s="97" t="s">
        <v>396</v>
      </c>
    </row>
    <row r="413" spans="3:11" s="437" customFormat="1" x14ac:dyDescent="0.25">
      <c r="C413" s="70"/>
      <c r="D413" s="31"/>
      <c r="E413" s="679"/>
      <c r="F413" s="92"/>
      <c r="G413" s="92"/>
      <c r="H413" s="75"/>
      <c r="I413" s="75"/>
      <c r="J413" s="75"/>
      <c r="K413" s="111"/>
    </row>
    <row r="414" spans="3:11" ht="15.75" thickBot="1" x14ac:dyDescent="0.3"/>
    <row r="415" spans="3:11" ht="15.75" thickBot="1" x14ac:dyDescent="0.3">
      <c r="C415" s="156" t="s">
        <v>53</v>
      </c>
      <c r="D415" s="352">
        <f>SUM(F422:F423)</f>
        <v>105000</v>
      </c>
      <c r="F415" s="70"/>
      <c r="G415" s="78"/>
      <c r="H415" s="70"/>
      <c r="I415" s="70"/>
    </row>
    <row r="416" spans="3:11" x14ac:dyDescent="0.25">
      <c r="C416" s="70"/>
      <c r="D416" s="31"/>
      <c r="E416" s="92"/>
      <c r="F416" s="92"/>
      <c r="G416" s="92"/>
      <c r="H416" s="75"/>
      <c r="I416" s="75"/>
      <c r="J416" s="75"/>
      <c r="K416" s="111"/>
    </row>
    <row r="417" spans="3:11" x14ac:dyDescent="0.25">
      <c r="C417" s="70"/>
      <c r="D417" s="31"/>
      <c r="E417" s="92"/>
      <c r="F417" s="92"/>
      <c r="G417" s="92"/>
      <c r="H417" s="75"/>
      <c r="I417" s="75"/>
      <c r="J417" s="75"/>
      <c r="K417" s="111"/>
    </row>
    <row r="418" spans="3:11" ht="15.75" x14ac:dyDescent="0.25">
      <c r="C418" s="201" t="s">
        <v>392</v>
      </c>
      <c r="D418" s="571">
        <f>'2. Investigación Científica'!E15</f>
        <v>2.08</v>
      </c>
      <c r="E418" s="92"/>
      <c r="F418" s="92"/>
      <c r="G418" s="92"/>
      <c r="H418" s="75"/>
      <c r="I418" s="75"/>
      <c r="J418" s="75"/>
      <c r="K418" s="111"/>
    </row>
    <row r="419" spans="3:11" ht="18.75" x14ac:dyDescent="0.25">
      <c r="C419" s="207" t="str">
        <f>IFERROR(VLOOKUP(D418,'1. Desarrollo e Innov. Curricu.'!$E:$F,2,FALSE),IFERROR(VLOOKUP(D418,'2. Investigación Científica'!$E:$F,2,FALSE),IFERROR(VLOOKUP(D418,'3. Vinculación Univ. Sociedad'!$E:$F,2,FALSE),IFERROR(VLOOKUP(D418,'4. Docencia y Profesorado Univ.'!$E:$F,2,FALSE),IFERROR(VLOOKUP(D418,'5. Estudiantes y Graduados'!$E:$F,2,FALSE),IFERROR(VLOOKUP(D418,'11. Gestion Administrativa'!$E:$F,2,FALSE),IFERROR(VLOOKUP(D418,'13. Gestión Académica'!$E:$F,2,FALSE),IFERROR(VLOOKUP(D418,'8. Asegura. de la Calid. y M'!$E:$F,2,FALSE),IFERROR(VLOOKUP(D418,'6. Gestión del Conocimiento'!$E:$F,2,FALSE),IFERROR(VLOOKUP(D418,'15. Gobernabilidad y Proceso...'!$E:$F,2,FALSE),IFERROR(VLOOKUP(D418,'12. Gestión del Talento Humano'!$E:$F,2,FALSE),IFERROR(VLOOKUP(D418,'14. Internacional... de la E.S.'!$E:$F,2,FALSE),IFERROR(VLOOKUP(D418,'10. Posgrado'!$E:$F,2,FALSE),IFERROR(VLOOKUP(D418,'17. Gestión TIC'!$E:$F,2,FALSE),IFERROR(VLOOKUP(D418,'16. Desa. del Sistema Educ.Sup.'!$E:$F,2,FALSE),IFERROR(VLOOKUP(D418,'9. Cultura de Inno. Insti...'!$E:$F,2,FALSE),VLOOKUP(D418,'7. Lo Esencial de la Reforma U.'!$E:$F,2,0)))))))))))))))))</f>
        <v xml:space="preserve">Organizar y participar en la Dieciochoava "XVIII Jornada de Investigacion Cientifica de la Facultad de Ciencias Quimicas y Farmacia" (30,31 de mayo y 1,2,3 de Junio). </v>
      </c>
      <c r="D419" s="379"/>
      <c r="E419" s="92"/>
      <c r="F419" s="92"/>
      <c r="G419" s="92"/>
      <c r="H419" s="75"/>
      <c r="I419" s="75"/>
      <c r="J419" s="75"/>
      <c r="K419" s="111"/>
    </row>
    <row r="420" spans="3:11" ht="15.75" thickBot="1" x14ac:dyDescent="0.3">
      <c r="F420" s="92"/>
      <c r="G420" s="75"/>
      <c r="H420" s="75"/>
      <c r="I420" s="75"/>
    </row>
    <row r="421" spans="3:11" ht="15.75" thickBot="1" x14ac:dyDescent="0.3">
      <c r="C421" s="128" t="s">
        <v>44</v>
      </c>
      <c r="D421" s="137" t="s">
        <v>55</v>
      </c>
      <c r="E421" s="169" t="s">
        <v>57</v>
      </c>
      <c r="F421" s="134" t="s">
        <v>27</v>
      </c>
      <c r="G421" s="132" t="s">
        <v>131</v>
      </c>
      <c r="H421" s="135" t="s">
        <v>46</v>
      </c>
      <c r="I421" s="132" t="s">
        <v>132</v>
      </c>
      <c r="J421" s="132" t="s">
        <v>410</v>
      </c>
      <c r="K421" s="132" t="s">
        <v>411</v>
      </c>
    </row>
    <row r="422" spans="3:11" x14ac:dyDescent="0.25">
      <c r="C422" s="575" t="s">
        <v>1958</v>
      </c>
      <c r="D422" s="576">
        <v>120</v>
      </c>
      <c r="E422" s="576">
        <v>350</v>
      </c>
      <c r="F422" s="129">
        <f t="shared" ref="F422:F423" si="43">D422*E422</f>
        <v>42000</v>
      </c>
      <c r="G422" s="160" t="s">
        <v>129</v>
      </c>
      <c r="H422" s="141" t="s">
        <v>792</v>
      </c>
      <c r="I422" s="129" t="str">
        <f>VLOOKUP(H422,Presupuesto!$B$11:$C$565,2,0)</f>
        <v>ALIMENTOS B EBIDAS PARA PERSONAS</v>
      </c>
      <c r="J422" s="97" t="s">
        <v>1359</v>
      </c>
      <c r="K422" s="97" t="s">
        <v>397</v>
      </c>
    </row>
    <row r="423" spans="3:11" x14ac:dyDescent="0.25">
      <c r="C423" s="575" t="s">
        <v>1958</v>
      </c>
      <c r="D423" s="576">
        <v>900</v>
      </c>
      <c r="E423" s="576">
        <v>70</v>
      </c>
      <c r="F423" s="129">
        <f t="shared" si="43"/>
        <v>63000</v>
      </c>
      <c r="G423" s="160" t="s">
        <v>129</v>
      </c>
      <c r="H423" s="141" t="s">
        <v>792</v>
      </c>
      <c r="I423" s="129" t="str">
        <f>VLOOKUP(H423,Presupuesto!$B$11:$C$565,2,0)</f>
        <v>ALIMENTOS B EBIDAS PARA PERSONAS</v>
      </c>
      <c r="J423" s="97" t="s">
        <v>1359</v>
      </c>
      <c r="K423" s="97" t="s">
        <v>397</v>
      </c>
    </row>
    <row r="425" spans="3:11" s="437" customFormat="1" ht="15.75" thickBot="1" x14ac:dyDescent="0.3">
      <c r="G425" s="424"/>
    </row>
    <row r="426" spans="3:11" s="437" customFormat="1" ht="15.75" thickBot="1" x14ac:dyDescent="0.3">
      <c r="C426" s="156" t="s">
        <v>53</v>
      </c>
      <c r="D426" s="352">
        <f>SUM(F433:F434)</f>
        <v>14000</v>
      </c>
      <c r="F426" s="70"/>
      <c r="G426" s="78"/>
      <c r="H426" s="70"/>
      <c r="I426" s="70"/>
    </row>
    <row r="427" spans="3:11" s="437" customFormat="1" x14ac:dyDescent="0.25">
      <c r="C427" s="70"/>
      <c r="D427" s="31"/>
      <c r="E427" s="92"/>
      <c r="F427" s="92"/>
      <c r="G427" s="92"/>
      <c r="H427" s="75"/>
      <c r="I427" s="75"/>
      <c r="J427" s="75"/>
      <c r="K427" s="111"/>
    </row>
    <row r="428" spans="3:11" s="437" customFormat="1" x14ac:dyDescent="0.25">
      <c r="C428" s="70"/>
      <c r="D428" s="31"/>
      <c r="E428" s="92"/>
      <c r="F428" s="92"/>
      <c r="G428" s="92"/>
      <c r="H428" s="75"/>
      <c r="I428" s="75"/>
      <c r="J428" s="75"/>
      <c r="K428" s="111"/>
    </row>
    <row r="429" spans="3:11" s="437" customFormat="1" ht="15.75" x14ac:dyDescent="0.25">
      <c r="C429" s="201" t="s">
        <v>392</v>
      </c>
      <c r="D429" s="350">
        <f>'2. Investigación Científica'!E22</f>
        <v>2.15</v>
      </c>
      <c r="E429" s="92"/>
      <c r="F429" s="92"/>
      <c r="G429" s="92"/>
      <c r="H429" s="75"/>
      <c r="I429" s="75"/>
      <c r="J429" s="75"/>
      <c r="K429" s="111"/>
    </row>
    <row r="430" spans="3:11" s="437" customFormat="1" ht="18.75" x14ac:dyDescent="0.25">
      <c r="C430" s="207" t="str">
        <f>IFERROR(VLOOKUP(D429,'1. Desarrollo e Innov. Curricu.'!$E:$F,2,FALSE),IFERROR(VLOOKUP(D429,'2. Investigación Científica'!$E:$F,2,FALSE),IFERROR(VLOOKUP(D429,'3. Vinculación Univ. Sociedad'!$E:$F,2,FALSE),IFERROR(VLOOKUP(D429,'4. Docencia y Profesorado Univ.'!$E:$F,2,FALSE),IFERROR(VLOOKUP(D429,'5. Estudiantes y Graduados'!$E:$F,2,FALSE),IFERROR(VLOOKUP(D429,'11. Gestion Administrativa'!$E:$F,2,FALSE),IFERROR(VLOOKUP(D429,'13. Gestión Académica'!$E:$F,2,FALSE),IFERROR(VLOOKUP(D429,'8. Asegura. de la Calid. y M'!$E:$F,2,FALSE),IFERROR(VLOOKUP(D429,'6. Gestión del Conocimiento'!$E:$F,2,FALSE),IFERROR(VLOOKUP(D429,'15. Gobernabilidad y Proceso...'!$E:$F,2,FALSE),IFERROR(VLOOKUP(D429,'12. Gestión del Talento Humano'!$E:$F,2,FALSE),IFERROR(VLOOKUP(D429,'14. Internacional... de la E.S.'!$E:$F,2,FALSE),IFERROR(VLOOKUP(D429,'10. Posgrado'!$E:$F,2,FALSE),IFERROR(VLOOKUP(D429,'17. Gestión TIC'!$E:$F,2,FALSE),IFERROR(VLOOKUP(D429,'16. Desa. del Sistema Educ.Sup.'!$E:$F,2,FALSE),IFERROR(VLOOKUP(D429,'9. Cultura de Inno. Insti...'!$E:$F,2,FALSE),VLOOKUP(D429,'7. Lo Esencial de la Reforma U.'!$E:$F,2,0)))))))))))))))))</f>
        <v xml:space="preserve">Caracterización y estimación de residuos sólidos en la Facultad. </v>
      </c>
      <c r="D430" s="31"/>
      <c r="E430" s="92"/>
      <c r="F430" s="92"/>
      <c r="G430" s="92"/>
      <c r="H430" s="75"/>
      <c r="I430" s="75"/>
      <c r="J430" s="75"/>
      <c r="K430" s="111"/>
    </row>
    <row r="431" spans="3:11" s="437" customFormat="1" ht="15.75" thickBot="1" x14ac:dyDescent="0.3">
      <c r="C431" s="603"/>
      <c r="F431" s="92"/>
      <c r="G431" s="75"/>
      <c r="H431" s="75"/>
      <c r="I431" s="75"/>
    </row>
    <row r="432" spans="3:11" s="437" customFormat="1" ht="15.75" thickBot="1" x14ac:dyDescent="0.3">
      <c r="C432" s="128" t="s">
        <v>44</v>
      </c>
      <c r="D432" s="128" t="s">
        <v>55</v>
      </c>
      <c r="E432" s="135" t="s">
        <v>57</v>
      </c>
      <c r="F432" s="134" t="s">
        <v>27</v>
      </c>
      <c r="G432" s="132" t="s">
        <v>131</v>
      </c>
      <c r="H432" s="135" t="s">
        <v>46</v>
      </c>
      <c r="I432" s="132" t="s">
        <v>132</v>
      </c>
      <c r="J432" s="132" t="s">
        <v>410</v>
      </c>
      <c r="K432" s="132" t="s">
        <v>411</v>
      </c>
    </row>
    <row r="433" spans="3:11" s="437" customFormat="1" x14ac:dyDescent="0.25">
      <c r="C433" s="496" t="s">
        <v>2270</v>
      </c>
      <c r="D433" s="576">
        <v>15</v>
      </c>
      <c r="E433" s="496">
        <v>800</v>
      </c>
      <c r="F433" s="96">
        <f t="shared" ref="F433:F434" si="44">D433*E433</f>
        <v>12000</v>
      </c>
      <c r="G433" s="160" t="s">
        <v>129</v>
      </c>
      <c r="H433" s="141" t="s">
        <v>905</v>
      </c>
      <c r="I433" s="129" t="str">
        <f>VLOOKUP(H433,Presupuesto!$B$11:$C$565,2,0)</f>
        <v>MATERIAL DE GUERRA Y SEGURIDAD</v>
      </c>
      <c r="J433" s="97" t="s">
        <v>1360</v>
      </c>
      <c r="K433" s="97" t="s">
        <v>396</v>
      </c>
    </row>
    <row r="434" spans="3:11" s="437" customFormat="1" x14ac:dyDescent="0.25">
      <c r="C434" s="496" t="s">
        <v>2271</v>
      </c>
      <c r="D434" s="576">
        <v>1</v>
      </c>
      <c r="E434" s="496">
        <v>2000</v>
      </c>
      <c r="F434" s="96">
        <f t="shared" si="44"/>
        <v>2000</v>
      </c>
      <c r="G434" s="160" t="s">
        <v>129</v>
      </c>
      <c r="H434" s="141" t="s">
        <v>719</v>
      </c>
      <c r="I434" s="129" t="str">
        <f>VLOOKUP(H434,Presupuesto!$B$11:$C$565,2,0)</f>
        <v>IMPRENTA Y PUBLICIDAD Y REPRODUC.</v>
      </c>
      <c r="J434" s="97" t="s">
        <v>1360</v>
      </c>
      <c r="K434" s="97" t="s">
        <v>396</v>
      </c>
    </row>
    <row r="435" spans="3:11" s="437" customFormat="1" x14ac:dyDescent="0.25">
      <c r="G435" s="424"/>
    </row>
    <row r="436" spans="3:11" s="437" customFormat="1" ht="15.75" thickBot="1" x14ac:dyDescent="0.3">
      <c r="G436" s="424"/>
    </row>
    <row r="437" spans="3:11" s="437" customFormat="1" ht="15.75" thickBot="1" x14ac:dyDescent="0.3">
      <c r="C437" s="156" t="s">
        <v>53</v>
      </c>
      <c r="D437" s="352">
        <f>SUM(F444:F444)</f>
        <v>5001.0000000000009</v>
      </c>
      <c r="F437" s="70"/>
      <c r="G437" s="78"/>
      <c r="H437" s="70"/>
      <c r="I437" s="70"/>
    </row>
    <row r="438" spans="3:11" s="437" customFormat="1" x14ac:dyDescent="0.25">
      <c r="C438" s="70"/>
      <c r="D438" s="31"/>
      <c r="E438" s="92"/>
      <c r="F438" s="92"/>
      <c r="G438" s="92"/>
      <c r="H438" s="75"/>
      <c r="I438" s="75"/>
      <c r="J438" s="75"/>
      <c r="K438" s="111"/>
    </row>
    <row r="439" spans="3:11" s="437" customFormat="1" x14ac:dyDescent="0.25">
      <c r="C439" s="70"/>
      <c r="D439" s="31"/>
      <c r="E439" s="92"/>
      <c r="F439" s="92"/>
      <c r="G439" s="92"/>
      <c r="H439" s="75"/>
      <c r="I439" s="75"/>
      <c r="J439" s="75"/>
      <c r="K439" s="111"/>
    </row>
    <row r="440" spans="3:11" s="437" customFormat="1" ht="15.75" x14ac:dyDescent="0.25">
      <c r="C440" s="201" t="s">
        <v>392</v>
      </c>
      <c r="D440" s="571">
        <f>'2. Investigación Científica'!E22</f>
        <v>2.15</v>
      </c>
      <c r="E440" s="92"/>
      <c r="F440" s="92"/>
      <c r="G440" s="92"/>
      <c r="H440" s="75"/>
      <c r="I440" s="75"/>
      <c r="J440" s="75"/>
      <c r="K440" s="111"/>
    </row>
    <row r="441" spans="3:11" s="437" customFormat="1" ht="18.75" x14ac:dyDescent="0.25">
      <c r="C441" s="207" t="str">
        <f>IFERROR(VLOOKUP(D440,'1. Desarrollo e Innov. Curricu.'!$E:$F,2,FALSE),IFERROR(VLOOKUP(D440,'2. Investigación Científica'!$E:$F,2,FALSE),IFERROR(VLOOKUP(D440,'3. Vinculación Univ. Sociedad'!$E:$F,2,FALSE),IFERROR(VLOOKUP(D440,'4. Docencia y Profesorado Univ.'!$E:$F,2,FALSE),IFERROR(VLOOKUP(D440,'5. Estudiantes y Graduados'!$E:$F,2,FALSE),IFERROR(VLOOKUP(D440,'11. Gestion Administrativa'!$E:$F,2,FALSE),IFERROR(VLOOKUP(D440,'13. Gestión Académica'!$E:$F,2,FALSE),IFERROR(VLOOKUP(D440,'8. Asegura. de la Calid. y M'!$E:$F,2,FALSE),IFERROR(VLOOKUP(D440,'6. Gestión del Conocimiento'!$E:$F,2,FALSE),IFERROR(VLOOKUP(D440,'15. Gobernabilidad y Proceso...'!$E:$F,2,FALSE),IFERROR(VLOOKUP(D440,'12. Gestión del Talento Humano'!$E:$F,2,FALSE),IFERROR(VLOOKUP(D440,'14. Internacional... de la E.S.'!$E:$F,2,FALSE),IFERROR(VLOOKUP(D440,'10. Posgrado'!$E:$F,2,FALSE),IFERROR(VLOOKUP(D440,'17. Gestión TIC'!$E:$F,2,FALSE),IFERROR(VLOOKUP(D440,'16. Desa. del Sistema Educ.Sup.'!$E:$F,2,FALSE),IFERROR(VLOOKUP(D440,'9. Cultura de Inno. Insti...'!$E:$F,2,FALSE),VLOOKUP(D440,'7. Lo Esencial de la Reforma U.'!$E:$F,2,0)))))))))))))))))</f>
        <v xml:space="preserve">Caracterización y estimación de residuos sólidos en la Facultad. </v>
      </c>
      <c r="D441" s="379"/>
      <c r="E441" s="92"/>
      <c r="F441" s="92"/>
      <c r="G441" s="92"/>
      <c r="H441" s="75"/>
      <c r="I441" s="75"/>
      <c r="J441" s="75"/>
      <c r="K441" s="111"/>
    </row>
    <row r="442" spans="3:11" s="437" customFormat="1" ht="15.75" thickBot="1" x14ac:dyDescent="0.3">
      <c r="C442" s="437" t="s">
        <v>2272</v>
      </c>
      <c r="F442" s="92"/>
      <c r="G442" s="75"/>
      <c r="H442" s="75"/>
      <c r="I442" s="75"/>
    </row>
    <row r="443" spans="3:11" s="437" customFormat="1" ht="15.75" thickBot="1" x14ac:dyDescent="0.3">
      <c r="C443" s="128" t="s">
        <v>44</v>
      </c>
      <c r="D443" s="137" t="s">
        <v>55</v>
      </c>
      <c r="E443" s="169" t="s">
        <v>57</v>
      </c>
      <c r="F443" s="134" t="s">
        <v>27</v>
      </c>
      <c r="G443" s="132" t="s">
        <v>131</v>
      </c>
      <c r="H443" s="135" t="s">
        <v>46</v>
      </c>
      <c r="I443" s="132" t="s">
        <v>132</v>
      </c>
      <c r="J443" s="132" t="s">
        <v>410</v>
      </c>
      <c r="K443" s="132" t="s">
        <v>411</v>
      </c>
    </row>
    <row r="444" spans="3:11" s="437" customFormat="1" x14ac:dyDescent="0.25">
      <c r="C444" s="575" t="s">
        <v>1958</v>
      </c>
      <c r="D444" s="576">
        <v>300</v>
      </c>
      <c r="E444" s="576">
        <v>16.670000000000002</v>
      </c>
      <c r="F444" s="129">
        <f t="shared" ref="F444" si="45">D444*E444</f>
        <v>5001.0000000000009</v>
      </c>
      <c r="G444" s="160" t="s">
        <v>129</v>
      </c>
      <c r="H444" s="141" t="s">
        <v>792</v>
      </c>
      <c r="I444" s="129" t="str">
        <f>VLOOKUP(H444,Presupuesto!$B$11:$C$565,2,0)</f>
        <v>ALIMENTOS B EBIDAS PARA PERSONAS</v>
      </c>
      <c r="J444" s="97" t="s">
        <v>1359</v>
      </c>
      <c r="K444" s="97" t="s">
        <v>399</v>
      </c>
    </row>
    <row r="445" spans="3:11" s="437" customFormat="1" x14ac:dyDescent="0.25">
      <c r="G445" s="424"/>
    </row>
    <row r="446" spans="3:11" s="437" customFormat="1" ht="15.75" thickBot="1" x14ac:dyDescent="0.3">
      <c r="G446" s="424"/>
    </row>
    <row r="447" spans="3:11" s="437" customFormat="1" ht="15.75" thickBot="1" x14ac:dyDescent="0.3">
      <c r="C447" s="156" t="s">
        <v>53</v>
      </c>
      <c r="D447" s="352">
        <f>SUM(F454:F454)</f>
        <v>5001.0000000000009</v>
      </c>
      <c r="F447" s="70"/>
      <c r="G447" s="78"/>
      <c r="H447" s="70"/>
      <c r="I447" s="70"/>
    </row>
    <row r="448" spans="3:11" s="437" customFormat="1" x14ac:dyDescent="0.25">
      <c r="C448" s="70"/>
      <c r="D448" s="31"/>
      <c r="E448" s="92"/>
      <c r="F448" s="92"/>
      <c r="G448" s="92"/>
      <c r="H448" s="75"/>
      <c r="I448" s="75"/>
      <c r="J448" s="75"/>
      <c r="K448" s="111"/>
    </row>
    <row r="449" spans="3:11" s="437" customFormat="1" x14ac:dyDescent="0.25">
      <c r="C449" s="70"/>
      <c r="D449" s="31"/>
      <c r="E449" s="92"/>
      <c r="F449" s="92"/>
      <c r="G449" s="92"/>
      <c r="H449" s="75"/>
      <c r="I449" s="75"/>
      <c r="J449" s="75"/>
      <c r="K449" s="111"/>
    </row>
    <row r="450" spans="3:11" s="437" customFormat="1" ht="15.75" x14ac:dyDescent="0.25">
      <c r="C450" s="201" t="s">
        <v>392</v>
      </c>
      <c r="D450" s="571">
        <f>'2. Investigación Científica'!E22</f>
        <v>2.15</v>
      </c>
      <c r="E450" s="92"/>
      <c r="F450" s="92"/>
      <c r="G450" s="92"/>
      <c r="H450" s="75"/>
      <c r="I450" s="75"/>
      <c r="J450" s="75"/>
      <c r="K450" s="111"/>
    </row>
    <row r="451" spans="3:11" s="437" customFormat="1" ht="18.75" x14ac:dyDescent="0.25">
      <c r="C451" s="207" t="str">
        <f>IFERROR(VLOOKUP(D450,'1. Desarrollo e Innov. Curricu.'!$E:$F,2,FALSE),IFERROR(VLOOKUP(D450,'2. Investigación Científica'!$E:$F,2,FALSE),IFERROR(VLOOKUP(D450,'3. Vinculación Univ. Sociedad'!$E:$F,2,FALSE),IFERROR(VLOOKUP(D450,'4. Docencia y Profesorado Univ.'!$E:$F,2,FALSE),IFERROR(VLOOKUP(D450,'5. Estudiantes y Graduados'!$E:$F,2,FALSE),IFERROR(VLOOKUP(D450,'11. Gestion Administrativa'!$E:$F,2,FALSE),IFERROR(VLOOKUP(D450,'13. Gestión Académica'!$E:$F,2,FALSE),IFERROR(VLOOKUP(D450,'8. Asegura. de la Calid. y M'!$E:$F,2,FALSE),IFERROR(VLOOKUP(D450,'6. Gestión del Conocimiento'!$E:$F,2,FALSE),IFERROR(VLOOKUP(D450,'15. Gobernabilidad y Proceso...'!$E:$F,2,FALSE),IFERROR(VLOOKUP(D450,'12. Gestión del Talento Humano'!$E:$F,2,FALSE),IFERROR(VLOOKUP(D450,'14. Internacional... de la E.S.'!$E:$F,2,FALSE),IFERROR(VLOOKUP(D450,'10. Posgrado'!$E:$F,2,FALSE),IFERROR(VLOOKUP(D450,'17. Gestión TIC'!$E:$F,2,FALSE),IFERROR(VLOOKUP(D450,'16. Desa. del Sistema Educ.Sup.'!$E:$F,2,FALSE),IFERROR(VLOOKUP(D450,'9. Cultura de Inno. Insti...'!$E:$F,2,FALSE),VLOOKUP(D450,'7. Lo Esencial de la Reforma U.'!$E:$F,2,0)))))))))))))))))</f>
        <v xml:space="preserve">Caracterización y estimación de residuos sólidos en la Facultad. </v>
      </c>
      <c r="D451" s="379"/>
      <c r="E451" s="92"/>
      <c r="F451" s="92"/>
      <c r="G451" s="92"/>
      <c r="H451" s="75"/>
      <c r="I451" s="75"/>
      <c r="J451" s="75"/>
      <c r="K451" s="111"/>
    </row>
    <row r="452" spans="3:11" s="437" customFormat="1" ht="15.75" thickBot="1" x14ac:dyDescent="0.3">
      <c r="C452" s="437" t="s">
        <v>2273</v>
      </c>
      <c r="F452" s="92"/>
      <c r="G452" s="75"/>
      <c r="H452" s="75"/>
      <c r="I452" s="75"/>
    </row>
    <row r="453" spans="3:11" s="437" customFormat="1" ht="15.75" thickBot="1" x14ac:dyDescent="0.3">
      <c r="C453" s="128" t="s">
        <v>44</v>
      </c>
      <c r="D453" s="137" t="s">
        <v>55</v>
      </c>
      <c r="E453" s="169" t="s">
        <v>57</v>
      </c>
      <c r="F453" s="134" t="s">
        <v>27</v>
      </c>
      <c r="G453" s="132" t="s">
        <v>131</v>
      </c>
      <c r="H453" s="135" t="s">
        <v>46</v>
      </c>
      <c r="I453" s="132" t="s">
        <v>132</v>
      </c>
      <c r="J453" s="132" t="s">
        <v>410</v>
      </c>
      <c r="K453" s="132" t="s">
        <v>411</v>
      </c>
    </row>
    <row r="454" spans="3:11" s="437" customFormat="1" x14ac:dyDescent="0.25">
      <c r="C454" s="575" t="s">
        <v>1958</v>
      </c>
      <c r="D454" s="576">
        <v>300</v>
      </c>
      <c r="E454" s="576">
        <v>16.670000000000002</v>
      </c>
      <c r="F454" s="129">
        <f t="shared" ref="F454" si="46">D454*E454</f>
        <v>5001.0000000000009</v>
      </c>
      <c r="G454" s="160" t="s">
        <v>129</v>
      </c>
      <c r="H454" s="141" t="s">
        <v>792</v>
      </c>
      <c r="I454" s="129" t="str">
        <f>VLOOKUP(H454,Presupuesto!$B$11:$C$565,2,0)</f>
        <v>ALIMENTOS B EBIDAS PARA PERSONAS</v>
      </c>
      <c r="J454" s="97" t="s">
        <v>1359</v>
      </c>
      <c r="K454" s="97" t="s">
        <v>402</v>
      </c>
    </row>
    <row r="455" spans="3:11" s="437" customFormat="1" x14ac:dyDescent="0.25">
      <c r="G455" s="424"/>
    </row>
    <row r="456" spans="3:11" ht="15.75" thickBot="1" x14ac:dyDescent="0.3">
      <c r="F456" s="89"/>
      <c r="G456" s="88"/>
      <c r="H456" s="89"/>
      <c r="I456" s="89"/>
    </row>
    <row r="457" spans="3:11" ht="15.75" thickBot="1" x14ac:dyDescent="0.3">
      <c r="C457" s="156" t="s">
        <v>53</v>
      </c>
      <c r="D457" s="352">
        <f>SUM(F464:F465)</f>
        <v>16000</v>
      </c>
      <c r="F457" s="70"/>
      <c r="G457" s="78"/>
      <c r="H457" s="70"/>
      <c r="I457" s="70"/>
    </row>
    <row r="458" spans="3:11" x14ac:dyDescent="0.25">
      <c r="C458" s="70"/>
      <c r="D458" s="31"/>
      <c r="E458" s="92"/>
      <c r="F458" s="92"/>
      <c r="G458" s="92"/>
      <c r="H458" s="75"/>
      <c r="I458" s="75"/>
      <c r="J458" s="75"/>
      <c r="K458" s="111"/>
    </row>
    <row r="459" spans="3:11" x14ac:dyDescent="0.25">
      <c r="C459" s="70"/>
      <c r="D459" s="31"/>
      <c r="E459" s="92"/>
      <c r="F459" s="92"/>
      <c r="G459" s="92"/>
      <c r="H459" s="75"/>
      <c r="I459" s="75"/>
      <c r="J459" s="75"/>
      <c r="K459" s="111"/>
    </row>
    <row r="460" spans="3:11" ht="15.75" x14ac:dyDescent="0.25">
      <c r="C460" s="201" t="s">
        <v>392</v>
      </c>
      <c r="D460" s="571">
        <f>'3. Vinculación Univ. Sociedad'!E9</f>
        <v>3.01</v>
      </c>
      <c r="E460" s="92"/>
      <c r="F460" s="92"/>
      <c r="G460" s="92"/>
      <c r="H460" s="75"/>
      <c r="I460" s="75"/>
      <c r="J460" s="75"/>
      <c r="K460" s="111"/>
    </row>
    <row r="461" spans="3:11" ht="18.75" x14ac:dyDescent="0.25">
      <c r="C461" s="207" t="str">
        <f>IFERROR(VLOOKUP(D460,'1. Desarrollo e Innov. Curricu.'!$E:$F,2,FALSE),IFERROR(VLOOKUP(D460,'2. Investigación Científica'!$E:$F,2,FALSE),IFERROR(VLOOKUP(D460,'3. Vinculación Univ. Sociedad'!$E:$F,2,FALSE),IFERROR(VLOOKUP(D460,'4. Docencia y Profesorado Univ.'!$E:$F,2,FALSE),IFERROR(VLOOKUP(D460,'5. Estudiantes y Graduados'!$E:$F,2,FALSE),IFERROR(VLOOKUP(D460,'11. Gestion Administrativa'!$E:$F,2,FALSE),IFERROR(VLOOKUP(D460,'13. Gestión Académica'!$E:$F,2,FALSE),IFERROR(VLOOKUP(D460,'8. Asegura. de la Calid. y M'!$E:$F,2,FALSE),IFERROR(VLOOKUP(D460,'6. Gestión del Conocimiento'!$E:$F,2,FALSE),IFERROR(VLOOKUP(D460,'15. Gobernabilidad y Proceso...'!$E:$F,2,FALSE),IFERROR(VLOOKUP(D460,'12. Gestión del Talento Humano'!$E:$F,2,FALSE),IFERROR(VLOOKUP(D460,'14. Internacional... de la E.S.'!$E:$F,2,FALSE),IFERROR(VLOOKUP(D460,'10. Posgrado'!$E:$F,2,FALSE),IFERROR(VLOOKUP(D460,'17. Gestión TIC'!$E:$F,2,FALSE),IFERROR(VLOOKUP(D460,'16. Desa. del Sistema Educ.Sup.'!$E:$F,2,FALSE),IFERROR(VLOOKUP(D460,'9. Cultura de Inno. Insti...'!$E:$F,2,FALSE),VLOOKUP(D460,'7. Lo Esencial de la Reforma U.'!$E:$F,2,0)))))))))))))))))</f>
        <v xml:space="preserve">Dar acompañamiento, con estudiantes y docentes de la Facultad, a la Alianza Estratégica suscrita mediante convenio entre la Dirección de Vinculación UNAH-Sociedad (DVUS) y la Municipalidad de Reitoca, Departamento de Francisco Morazán, como parte del Programa de Atención Primaria en Salud de la UNAH. </v>
      </c>
      <c r="D461" s="31"/>
      <c r="E461" s="92"/>
      <c r="F461" s="92"/>
      <c r="G461" s="92"/>
      <c r="H461" s="75"/>
      <c r="I461" s="75"/>
      <c r="J461" s="75"/>
      <c r="K461" s="111"/>
    </row>
    <row r="462" spans="3:11" ht="15.75" thickBot="1" x14ac:dyDescent="0.3">
      <c r="C462" s="85" t="s">
        <v>1959</v>
      </c>
      <c r="F462" s="92"/>
      <c r="G462" s="75"/>
      <c r="H462" s="75"/>
      <c r="I462" s="75"/>
    </row>
    <row r="463" spans="3:11" ht="15.75" thickBot="1" x14ac:dyDescent="0.3">
      <c r="C463" s="128" t="s">
        <v>44</v>
      </c>
      <c r="D463" s="128" t="s">
        <v>55</v>
      </c>
      <c r="E463" s="135" t="s">
        <v>57</v>
      </c>
      <c r="F463" s="134" t="s">
        <v>27</v>
      </c>
      <c r="G463" s="132" t="s">
        <v>131</v>
      </c>
      <c r="H463" s="135" t="s">
        <v>46</v>
      </c>
      <c r="I463" s="132" t="s">
        <v>132</v>
      </c>
      <c r="J463" s="132" t="s">
        <v>410</v>
      </c>
      <c r="K463" s="132" t="s">
        <v>411</v>
      </c>
    </row>
    <row r="464" spans="3:11" ht="15.75" thickBot="1" x14ac:dyDescent="0.3">
      <c r="C464" s="217" t="s">
        <v>428</v>
      </c>
      <c r="D464" s="218">
        <v>6.5</v>
      </c>
      <c r="E464" s="216">
        <f>HLOOKUP(C464,$AH$2:$BU$3,2,0)</f>
        <v>2000</v>
      </c>
      <c r="F464" s="96">
        <f t="shared" ref="F464:F465" si="47">D464*E464</f>
        <v>13000</v>
      </c>
      <c r="G464" s="160" t="s">
        <v>129</v>
      </c>
      <c r="H464" s="323" t="s">
        <v>761</v>
      </c>
      <c r="I464" s="129" t="str">
        <f>VLOOKUP(H464,Presupuesto!$B$11:$C$565,2,0)</f>
        <v>VIATICOS NACIONALES</v>
      </c>
      <c r="J464" s="215" t="s">
        <v>471</v>
      </c>
      <c r="K464" s="97" t="s">
        <v>396</v>
      </c>
    </row>
    <row r="465" spans="3:11" ht="15.75" thickBot="1" x14ac:dyDescent="0.3">
      <c r="C465" s="217" t="s">
        <v>436</v>
      </c>
      <c r="D465" s="218">
        <v>2.5</v>
      </c>
      <c r="E465" s="216">
        <f>HLOOKUP(C465,$AH$2:$BU$3,2,0)</f>
        <v>1200</v>
      </c>
      <c r="F465" s="96">
        <f t="shared" si="47"/>
        <v>3000</v>
      </c>
      <c r="G465" s="160" t="s">
        <v>129</v>
      </c>
      <c r="H465" s="323" t="s">
        <v>761</v>
      </c>
      <c r="I465" s="129" t="str">
        <f>VLOOKUP(H465,Presupuesto!$B$11:$C$565,2,0)</f>
        <v>VIATICOS NACIONALES</v>
      </c>
      <c r="J465" s="97" t="s">
        <v>471</v>
      </c>
      <c r="K465" s="97" t="s">
        <v>396</v>
      </c>
    </row>
    <row r="467" spans="3:11" s="437" customFormat="1" ht="15.75" thickBot="1" x14ac:dyDescent="0.3">
      <c r="G467" s="424"/>
    </row>
    <row r="468" spans="3:11" s="437" customFormat="1" ht="15.75" thickBot="1" x14ac:dyDescent="0.3">
      <c r="C468" s="156" t="s">
        <v>53</v>
      </c>
      <c r="D468" s="352">
        <f>SUM(F475:F476)</f>
        <v>16000</v>
      </c>
      <c r="F468" s="70"/>
      <c r="G468" s="78"/>
      <c r="H468" s="70"/>
      <c r="I468" s="70"/>
    </row>
    <row r="469" spans="3:11" s="437" customFormat="1" x14ac:dyDescent="0.25">
      <c r="C469" s="70"/>
      <c r="D469" s="31"/>
      <c r="E469" s="92"/>
      <c r="F469" s="92"/>
      <c r="G469" s="92"/>
      <c r="H469" s="75"/>
      <c r="I469" s="75"/>
      <c r="J469" s="75"/>
      <c r="K469" s="111"/>
    </row>
    <row r="470" spans="3:11" s="437" customFormat="1" x14ac:dyDescent="0.25">
      <c r="C470" s="70"/>
      <c r="D470" s="31"/>
      <c r="E470" s="92"/>
      <c r="F470" s="92"/>
      <c r="G470" s="92"/>
      <c r="H470" s="75"/>
      <c r="I470" s="75"/>
      <c r="J470" s="75"/>
      <c r="K470" s="111"/>
    </row>
    <row r="471" spans="3:11" s="437" customFormat="1" ht="15.75" x14ac:dyDescent="0.25">
      <c r="C471" s="201" t="s">
        <v>392</v>
      </c>
      <c r="D471" s="571">
        <f>'3. Vinculación Univ. Sociedad'!E9</f>
        <v>3.01</v>
      </c>
      <c r="E471" s="92"/>
      <c r="F471" s="92"/>
      <c r="G471" s="92"/>
      <c r="H471" s="75"/>
      <c r="I471" s="75"/>
      <c r="J471" s="75"/>
      <c r="K471" s="111"/>
    </row>
    <row r="472" spans="3:11" s="437" customFormat="1" ht="18.75" x14ac:dyDescent="0.25">
      <c r="C472" s="207" t="str">
        <f>IFERROR(VLOOKUP(D471,'1. Desarrollo e Innov. Curricu.'!$E:$F,2,FALSE),IFERROR(VLOOKUP(D471,'2. Investigación Científica'!$E:$F,2,FALSE),IFERROR(VLOOKUP(D471,'3. Vinculación Univ. Sociedad'!$E:$F,2,FALSE),IFERROR(VLOOKUP(D471,'4. Docencia y Profesorado Univ.'!$E:$F,2,FALSE),IFERROR(VLOOKUP(D471,'5. Estudiantes y Graduados'!$E:$F,2,FALSE),IFERROR(VLOOKUP(D471,'11. Gestion Administrativa'!$E:$F,2,FALSE),IFERROR(VLOOKUP(D471,'13. Gestión Académica'!$E:$F,2,FALSE),IFERROR(VLOOKUP(D471,'8. Asegura. de la Calid. y M'!$E:$F,2,FALSE),IFERROR(VLOOKUP(D471,'6. Gestión del Conocimiento'!$E:$F,2,FALSE),IFERROR(VLOOKUP(D471,'15. Gobernabilidad y Proceso...'!$E:$F,2,FALSE),IFERROR(VLOOKUP(D471,'12. Gestión del Talento Humano'!$E:$F,2,FALSE),IFERROR(VLOOKUP(D471,'14. Internacional... de la E.S.'!$E:$F,2,FALSE),IFERROR(VLOOKUP(D471,'10. Posgrado'!$E:$F,2,FALSE),IFERROR(VLOOKUP(D471,'17. Gestión TIC'!$E:$F,2,FALSE),IFERROR(VLOOKUP(D471,'16. Desa. del Sistema Educ.Sup.'!$E:$F,2,FALSE),IFERROR(VLOOKUP(D471,'9. Cultura de Inno. Insti...'!$E:$F,2,FALSE),VLOOKUP(D471,'7. Lo Esencial de la Reforma U.'!$E:$F,2,0)))))))))))))))))</f>
        <v xml:space="preserve">Dar acompañamiento, con estudiantes y docentes de la Facultad, a la Alianza Estratégica suscrita mediante convenio entre la Dirección de Vinculación UNAH-Sociedad (DVUS) y la Municipalidad de Reitoca, Departamento de Francisco Morazán, como parte del Programa de Atención Primaria en Salud de la UNAH. </v>
      </c>
      <c r="D472" s="31"/>
      <c r="E472" s="92"/>
      <c r="F472" s="92"/>
      <c r="G472" s="92"/>
      <c r="H472" s="75"/>
      <c r="I472" s="75"/>
      <c r="J472" s="75"/>
      <c r="K472" s="111"/>
    </row>
    <row r="473" spans="3:11" s="437" customFormat="1" ht="15.75" thickBot="1" x14ac:dyDescent="0.3">
      <c r="C473" s="437" t="s">
        <v>1960</v>
      </c>
      <c r="F473" s="92"/>
      <c r="G473" s="75"/>
      <c r="H473" s="75"/>
      <c r="I473" s="75"/>
    </row>
    <row r="474" spans="3:11" s="437" customFormat="1" ht="15.75" thickBot="1" x14ac:dyDescent="0.3">
      <c r="C474" s="128" t="s">
        <v>44</v>
      </c>
      <c r="D474" s="128" t="s">
        <v>55</v>
      </c>
      <c r="E474" s="135" t="s">
        <v>57</v>
      </c>
      <c r="F474" s="134" t="s">
        <v>27</v>
      </c>
      <c r="G474" s="132" t="s">
        <v>131</v>
      </c>
      <c r="H474" s="135" t="s">
        <v>46</v>
      </c>
      <c r="I474" s="132" t="s">
        <v>132</v>
      </c>
      <c r="J474" s="132" t="s">
        <v>410</v>
      </c>
      <c r="K474" s="132" t="s">
        <v>411</v>
      </c>
    </row>
    <row r="475" spans="3:11" s="437" customFormat="1" ht="15.75" thickBot="1" x14ac:dyDescent="0.3">
      <c r="C475" s="217" t="s">
        <v>428</v>
      </c>
      <c r="D475" s="218">
        <v>6.5</v>
      </c>
      <c r="E475" s="216">
        <f>HLOOKUP(C475,$AH$2:$BU$3,2,0)</f>
        <v>2000</v>
      </c>
      <c r="F475" s="96">
        <f t="shared" ref="F475:F476" si="48">D475*E475</f>
        <v>13000</v>
      </c>
      <c r="G475" s="160" t="s">
        <v>129</v>
      </c>
      <c r="H475" s="323" t="s">
        <v>761</v>
      </c>
      <c r="I475" s="129" t="str">
        <f>VLOOKUP(H475,Presupuesto!$B$11:$C$565,2,0)</f>
        <v>VIATICOS NACIONALES</v>
      </c>
      <c r="J475" s="215" t="s">
        <v>471</v>
      </c>
      <c r="K475" s="97" t="s">
        <v>399</v>
      </c>
    </row>
    <row r="476" spans="3:11" s="437" customFormat="1" ht="15.75" thickBot="1" x14ac:dyDescent="0.3">
      <c r="C476" s="217" t="s">
        <v>436</v>
      </c>
      <c r="D476" s="218">
        <v>2.5</v>
      </c>
      <c r="E476" s="216">
        <f>HLOOKUP(C476,$AH$2:$BU$3,2,0)</f>
        <v>1200</v>
      </c>
      <c r="F476" s="96">
        <f t="shared" si="48"/>
        <v>3000</v>
      </c>
      <c r="G476" s="160" t="s">
        <v>129</v>
      </c>
      <c r="H476" s="323" t="s">
        <v>761</v>
      </c>
      <c r="I476" s="129" t="str">
        <f>VLOOKUP(H476,Presupuesto!$B$11:$C$565,2,0)</f>
        <v>VIATICOS NACIONALES</v>
      </c>
      <c r="J476" s="97" t="s">
        <v>471</v>
      </c>
      <c r="K476" s="97" t="s">
        <v>399</v>
      </c>
    </row>
    <row r="477" spans="3:11" s="437" customFormat="1" x14ac:dyDescent="0.25">
      <c r="G477" s="424"/>
    </row>
    <row r="478" spans="3:11" s="437" customFormat="1" ht="15.75" thickBot="1" x14ac:dyDescent="0.3">
      <c r="G478" s="424"/>
    </row>
    <row r="479" spans="3:11" s="437" customFormat="1" ht="15.75" thickBot="1" x14ac:dyDescent="0.3">
      <c r="C479" s="156" t="s">
        <v>53</v>
      </c>
      <c r="D479" s="352">
        <f>SUM(F486:F487)</f>
        <v>16000</v>
      </c>
      <c r="F479" s="70"/>
      <c r="G479" s="78"/>
      <c r="H479" s="70"/>
      <c r="I479" s="70"/>
    </row>
    <row r="480" spans="3:11" s="437" customFormat="1" x14ac:dyDescent="0.25">
      <c r="C480" s="70"/>
      <c r="D480" s="31"/>
      <c r="E480" s="92"/>
      <c r="F480" s="92"/>
      <c r="G480" s="92"/>
      <c r="H480" s="75"/>
      <c r="I480" s="75"/>
      <c r="J480" s="75"/>
      <c r="K480" s="111"/>
    </row>
    <row r="481" spans="3:11" s="437" customFormat="1" x14ac:dyDescent="0.25">
      <c r="C481" s="70"/>
      <c r="D481" s="31"/>
      <c r="E481" s="92"/>
      <c r="F481" s="92"/>
      <c r="G481" s="92"/>
      <c r="H481" s="75"/>
      <c r="I481" s="75"/>
      <c r="J481" s="75"/>
      <c r="K481" s="111"/>
    </row>
    <row r="482" spans="3:11" s="437" customFormat="1" ht="15.75" x14ac:dyDescent="0.25">
      <c r="C482" s="201" t="s">
        <v>392</v>
      </c>
      <c r="D482" s="571">
        <f>'3. Vinculación Univ. Sociedad'!E9</f>
        <v>3.01</v>
      </c>
      <c r="E482" s="92"/>
      <c r="F482" s="92"/>
      <c r="G482" s="92"/>
      <c r="H482" s="75"/>
      <c r="I482" s="75"/>
      <c r="J482" s="75"/>
      <c r="K482" s="111"/>
    </row>
    <row r="483" spans="3:11" s="437" customFormat="1" ht="18.75" x14ac:dyDescent="0.25">
      <c r="C483" s="207" t="str">
        <f>IFERROR(VLOOKUP(D482,'1. Desarrollo e Innov. Curricu.'!$E:$F,2,FALSE),IFERROR(VLOOKUP(D482,'2. Investigación Científica'!$E:$F,2,FALSE),IFERROR(VLOOKUP(D482,'3. Vinculación Univ. Sociedad'!$E:$F,2,FALSE),IFERROR(VLOOKUP(D482,'4. Docencia y Profesorado Univ.'!$E:$F,2,FALSE),IFERROR(VLOOKUP(D482,'5. Estudiantes y Graduados'!$E:$F,2,FALSE),IFERROR(VLOOKUP(D482,'11. Gestion Administrativa'!$E:$F,2,FALSE),IFERROR(VLOOKUP(D482,'13. Gestión Académica'!$E:$F,2,FALSE),IFERROR(VLOOKUP(D482,'8. Asegura. de la Calid. y M'!$E:$F,2,FALSE),IFERROR(VLOOKUP(D482,'6. Gestión del Conocimiento'!$E:$F,2,FALSE),IFERROR(VLOOKUP(D482,'15. Gobernabilidad y Proceso...'!$E:$F,2,FALSE),IFERROR(VLOOKUP(D482,'12. Gestión del Talento Humano'!$E:$F,2,FALSE),IFERROR(VLOOKUP(D482,'14. Internacional... de la E.S.'!$E:$F,2,FALSE),IFERROR(VLOOKUP(D482,'10. Posgrado'!$E:$F,2,FALSE),IFERROR(VLOOKUP(D482,'17. Gestión TIC'!$E:$F,2,FALSE),IFERROR(VLOOKUP(D482,'16. Desa. del Sistema Educ.Sup.'!$E:$F,2,FALSE),IFERROR(VLOOKUP(D482,'9. Cultura de Inno. Insti...'!$E:$F,2,FALSE),VLOOKUP(D482,'7. Lo Esencial de la Reforma U.'!$E:$F,2,0)))))))))))))))))</f>
        <v xml:space="preserve">Dar acompañamiento, con estudiantes y docentes de la Facultad, a la Alianza Estratégica suscrita mediante convenio entre la Dirección de Vinculación UNAH-Sociedad (DVUS) y la Municipalidad de Reitoca, Departamento de Francisco Morazán, como parte del Programa de Atención Primaria en Salud de la UNAH. </v>
      </c>
      <c r="D483" s="31"/>
      <c r="E483" s="92"/>
      <c r="F483" s="92"/>
      <c r="G483" s="92"/>
      <c r="H483" s="75"/>
      <c r="I483" s="75"/>
      <c r="J483" s="75"/>
      <c r="K483" s="111"/>
    </row>
    <row r="484" spans="3:11" s="437" customFormat="1" ht="15.75" thickBot="1" x14ac:dyDescent="0.3">
      <c r="C484" s="437" t="s">
        <v>1961</v>
      </c>
      <c r="F484" s="92"/>
      <c r="G484" s="75"/>
      <c r="H484" s="75"/>
      <c r="I484" s="75"/>
    </row>
    <row r="485" spans="3:11" s="437" customFormat="1" ht="15.75" thickBot="1" x14ac:dyDescent="0.3">
      <c r="C485" s="128" t="s">
        <v>44</v>
      </c>
      <c r="D485" s="128" t="s">
        <v>55</v>
      </c>
      <c r="E485" s="135" t="s">
        <v>57</v>
      </c>
      <c r="F485" s="134" t="s">
        <v>27</v>
      </c>
      <c r="G485" s="132" t="s">
        <v>131</v>
      </c>
      <c r="H485" s="135" t="s">
        <v>46</v>
      </c>
      <c r="I485" s="132" t="s">
        <v>132</v>
      </c>
      <c r="J485" s="132" t="s">
        <v>410</v>
      </c>
      <c r="K485" s="132" t="s">
        <v>411</v>
      </c>
    </row>
    <row r="486" spans="3:11" s="437" customFormat="1" ht="15.75" thickBot="1" x14ac:dyDescent="0.3">
      <c r="C486" s="217" t="s">
        <v>428</v>
      </c>
      <c r="D486" s="218">
        <v>6.5</v>
      </c>
      <c r="E486" s="216">
        <f>HLOOKUP(C486,$AH$2:$BU$3,2,0)</f>
        <v>2000</v>
      </c>
      <c r="F486" s="96">
        <f t="shared" ref="F486:F487" si="49">D486*E486</f>
        <v>13000</v>
      </c>
      <c r="G486" s="160" t="s">
        <v>129</v>
      </c>
      <c r="H486" s="323" t="s">
        <v>761</v>
      </c>
      <c r="I486" s="129" t="str">
        <f>VLOOKUP(H486,Presupuesto!$B$11:$C$565,2,0)</f>
        <v>VIATICOS NACIONALES</v>
      </c>
      <c r="J486" s="215" t="s">
        <v>471</v>
      </c>
      <c r="K486" s="97" t="s">
        <v>402</v>
      </c>
    </row>
    <row r="487" spans="3:11" s="437" customFormat="1" ht="15.75" thickBot="1" x14ac:dyDescent="0.3">
      <c r="C487" s="217" t="s">
        <v>436</v>
      </c>
      <c r="D487" s="218">
        <v>2.5</v>
      </c>
      <c r="E487" s="216">
        <f>HLOOKUP(C487,$AH$2:$BU$3,2,0)</f>
        <v>1200</v>
      </c>
      <c r="F487" s="96">
        <f t="shared" si="49"/>
        <v>3000</v>
      </c>
      <c r="G487" s="160" t="s">
        <v>129</v>
      </c>
      <c r="H487" s="323" t="s">
        <v>761</v>
      </c>
      <c r="I487" s="129" t="str">
        <f>VLOOKUP(H487,Presupuesto!$B$11:$C$565,2,0)</f>
        <v>VIATICOS NACIONALES</v>
      </c>
      <c r="J487" s="97" t="s">
        <v>471</v>
      </c>
      <c r="K487" s="97" t="s">
        <v>402</v>
      </c>
    </row>
    <row r="488" spans="3:11" s="437" customFormat="1" x14ac:dyDescent="0.25">
      <c r="G488" s="424"/>
    </row>
    <row r="489" spans="3:11" ht="15.75" thickBot="1" x14ac:dyDescent="0.3"/>
    <row r="490" spans="3:11" ht="15.75" thickBot="1" x14ac:dyDescent="0.3">
      <c r="C490" s="156" t="s">
        <v>53</v>
      </c>
      <c r="D490" s="352">
        <f>SUM(F497:F497)</f>
        <v>1500</v>
      </c>
      <c r="F490" s="70"/>
      <c r="G490" s="78"/>
      <c r="H490" s="70"/>
      <c r="I490" s="70"/>
    </row>
    <row r="491" spans="3:11" x14ac:dyDescent="0.25">
      <c r="C491" s="70"/>
      <c r="D491" s="31"/>
      <c r="E491" s="92"/>
      <c r="F491" s="92"/>
      <c r="G491" s="92"/>
      <c r="H491" s="75"/>
      <c r="I491" s="75"/>
      <c r="J491" s="75"/>
      <c r="K491" s="111"/>
    </row>
    <row r="492" spans="3:11" x14ac:dyDescent="0.25">
      <c r="C492" s="70"/>
      <c r="D492" s="31"/>
      <c r="E492" s="92"/>
      <c r="F492" s="92"/>
      <c r="G492" s="92"/>
      <c r="H492" s="75"/>
      <c r="I492" s="75"/>
      <c r="J492" s="75"/>
      <c r="K492" s="111"/>
    </row>
    <row r="493" spans="3:11" ht="15.75" x14ac:dyDescent="0.25">
      <c r="C493" s="201" t="s">
        <v>392</v>
      </c>
      <c r="D493" s="571">
        <f>'3. Vinculación Univ. Sociedad'!E14</f>
        <v>3.06</v>
      </c>
      <c r="E493" s="92"/>
      <c r="F493" s="92"/>
      <c r="G493" s="92"/>
      <c r="H493" s="75"/>
      <c r="I493" s="75"/>
      <c r="J493" s="75"/>
      <c r="K493" s="111"/>
    </row>
    <row r="494" spans="3:11" ht="18.75" x14ac:dyDescent="0.25">
      <c r="C494" s="207" t="str">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Gestionar ante la Dirección de Vinculación Universidad Sociedad (DVUS),  una capacitación sobre Educacuión No Formal, con el fin de poder implementar una oferta en la Facultad.</v>
      </c>
      <c r="D494" s="31"/>
      <c r="E494" s="92"/>
      <c r="F494" s="92"/>
      <c r="G494" s="92"/>
      <c r="H494" s="75"/>
      <c r="I494" s="75"/>
      <c r="J494" s="75"/>
      <c r="K494" s="111"/>
    </row>
    <row r="495" spans="3:11" ht="15.75" thickBot="1" x14ac:dyDescent="0.3">
      <c r="F495" s="92"/>
      <c r="G495" s="75"/>
      <c r="H495" s="75"/>
      <c r="I495" s="75"/>
    </row>
    <row r="496" spans="3:11" ht="15.75" thickBot="1" x14ac:dyDescent="0.3">
      <c r="C496" s="128" t="s">
        <v>44</v>
      </c>
      <c r="D496" s="128" t="s">
        <v>55</v>
      </c>
      <c r="E496" s="135" t="s">
        <v>57</v>
      </c>
      <c r="F496" s="134" t="s">
        <v>27</v>
      </c>
      <c r="G496" s="132" t="s">
        <v>131</v>
      </c>
      <c r="H496" s="135" t="s">
        <v>46</v>
      </c>
      <c r="I496" s="132" t="s">
        <v>132</v>
      </c>
      <c r="J496" s="132" t="s">
        <v>410</v>
      </c>
      <c r="K496" s="132" t="s">
        <v>411</v>
      </c>
    </row>
    <row r="497" spans="3:11" x14ac:dyDescent="0.25">
      <c r="C497" s="140" t="s">
        <v>1958</v>
      </c>
      <c r="D497" s="157">
        <v>15</v>
      </c>
      <c r="E497" s="122">
        <v>100</v>
      </c>
      <c r="F497" s="96">
        <f t="shared" ref="F497" si="50">D497*E497</f>
        <v>1500</v>
      </c>
      <c r="G497" s="160" t="s">
        <v>129</v>
      </c>
      <c r="H497" s="141" t="s">
        <v>792</v>
      </c>
      <c r="I497" s="129" t="str">
        <f>VLOOKUP(H497,Presupuesto!$B$11:$C$565,2,0)</f>
        <v>ALIMENTOS B EBIDAS PARA PERSONAS</v>
      </c>
      <c r="J497" s="97" t="s">
        <v>471</v>
      </c>
      <c r="K497" s="97" t="s">
        <v>399</v>
      </c>
    </row>
    <row r="499" spans="3:11" ht="15.75" thickBot="1" x14ac:dyDescent="0.3">
      <c r="F499" s="89"/>
      <c r="G499" s="88"/>
      <c r="H499" s="89"/>
      <c r="I499" s="89"/>
    </row>
    <row r="500" spans="3:11" ht="15.75" thickBot="1" x14ac:dyDescent="0.3">
      <c r="C500" s="156" t="s">
        <v>53</v>
      </c>
      <c r="D500" s="352">
        <f>SUM(F507:F540)</f>
        <v>7500</v>
      </c>
      <c r="F500" s="70"/>
      <c r="G500" s="78"/>
      <c r="H500" s="70"/>
      <c r="I500" s="70"/>
    </row>
    <row r="501" spans="3:11" x14ac:dyDescent="0.25">
      <c r="C501" s="70"/>
      <c r="D501" s="31"/>
      <c r="E501" s="92"/>
      <c r="F501" s="92"/>
      <c r="G501" s="92"/>
      <c r="H501" s="75"/>
      <c r="I501" s="75"/>
      <c r="J501" s="75"/>
      <c r="K501" s="111"/>
    </row>
    <row r="502" spans="3:11" x14ac:dyDescent="0.25">
      <c r="C502" s="70"/>
      <c r="D502" s="31"/>
      <c r="E502" s="92"/>
      <c r="F502" s="92"/>
      <c r="G502" s="92"/>
      <c r="H502" s="75"/>
      <c r="I502" s="75"/>
      <c r="J502" s="75"/>
      <c r="K502" s="111"/>
    </row>
    <row r="503" spans="3:11" ht="15.75" x14ac:dyDescent="0.25">
      <c r="C503" s="201" t="s">
        <v>392</v>
      </c>
      <c r="D503" s="350">
        <f>'5. Estudiantes y Graduados'!E10</f>
        <v>5.01</v>
      </c>
      <c r="E503" s="92"/>
      <c r="F503" s="92"/>
      <c r="G503" s="92"/>
      <c r="H503" s="75"/>
      <c r="I503" s="75"/>
      <c r="J503" s="75"/>
      <c r="K503" s="111"/>
    </row>
    <row r="504" spans="3:11" ht="18.75" x14ac:dyDescent="0.25">
      <c r="C504" s="207" t="str">
        <f>IFERROR(VLOOKUP(D503,'1. Desarrollo e Innov. Curricu.'!$E:$F,2,FALSE),IFERROR(VLOOKUP(D503,'2. Investigación Científica'!$E:$F,2,FALSE),IFERROR(VLOOKUP(D503,'3. Vinculación Univ. Sociedad'!$E:$F,2,FALSE),IFERROR(VLOOKUP(D503,'4. Docencia y Profesorado Univ.'!$E:$F,2,FALSE),IFERROR(VLOOKUP(D503,'5. Estudiantes y Graduados'!$E:$F,2,FALSE),IFERROR(VLOOKUP(D503,'11. Gestion Administrativa'!$E:$F,2,FALSE),IFERROR(VLOOKUP(D503,'13. Gestión Académica'!$E:$F,2,FALSE),IFERROR(VLOOKUP(D503,'8. Asegura. de la Calid. y M'!$E:$F,2,FALSE),IFERROR(VLOOKUP(D503,'6. Gestión del Conocimiento'!$E:$F,2,FALSE),IFERROR(VLOOKUP(D503,'15. Gobernabilidad y Proceso...'!$E:$F,2,FALSE),IFERROR(VLOOKUP(D503,'12. Gestión del Talento Humano'!$E:$F,2,FALSE),IFERROR(VLOOKUP(D503,'14. Internacional... de la E.S.'!$E:$F,2,FALSE),IFERROR(VLOOKUP(D503,'10. Posgrado'!$E:$F,2,FALSE),IFERROR(VLOOKUP(D503,'17. Gestión TIC'!$E:$F,2,FALSE),IFERROR(VLOOKUP(D503,'16. Desa. del Sistema Educ.Sup.'!$E:$F,2,FALSE),IFERROR(VLOOKUP(D503,'9. Cultura de Inno. Insti...'!$E:$F,2,FALSE),VLOOKUP(D503,'7. Lo Esencial de la Reforma U.'!$E:$F,2,0)))))))))))))))))</f>
        <v>Socializar con estudiantes y docentes de la Facultad, la aplicación de las nuevas normas académicas, a través de diferentes medios de difusión.</v>
      </c>
      <c r="D504" s="31"/>
      <c r="E504" s="92"/>
      <c r="F504" s="92"/>
      <c r="G504" s="92"/>
      <c r="H504" s="75"/>
      <c r="I504" s="75"/>
      <c r="J504" s="75"/>
      <c r="K504" s="111"/>
    </row>
    <row r="505" spans="3:11" ht="15.75" thickBot="1" x14ac:dyDescent="0.3">
      <c r="F505" s="92"/>
      <c r="G505" s="75"/>
      <c r="H505" s="75"/>
      <c r="I505" s="75"/>
    </row>
    <row r="506" spans="3:11" ht="15.75" thickBot="1" x14ac:dyDescent="0.3">
      <c r="C506" s="128" t="s">
        <v>44</v>
      </c>
      <c r="D506" s="128" t="s">
        <v>55</v>
      </c>
      <c r="E506" s="135" t="s">
        <v>57</v>
      </c>
      <c r="F506" s="134" t="s">
        <v>27</v>
      </c>
      <c r="G506" s="132" t="s">
        <v>131</v>
      </c>
      <c r="H506" s="135" t="s">
        <v>46</v>
      </c>
      <c r="I506" s="132" t="s">
        <v>132</v>
      </c>
      <c r="J506" s="132" t="s">
        <v>410</v>
      </c>
      <c r="K506" s="132" t="s">
        <v>411</v>
      </c>
    </row>
    <row r="507" spans="3:11" x14ac:dyDescent="0.25">
      <c r="C507" s="140" t="s">
        <v>1976</v>
      </c>
      <c r="D507" s="157">
        <v>1500</v>
      </c>
      <c r="E507" s="122">
        <v>5</v>
      </c>
      <c r="F507" s="96">
        <f t="shared" ref="F507:F540" si="51">D507*E507</f>
        <v>7500</v>
      </c>
      <c r="G507" s="160" t="s">
        <v>129</v>
      </c>
      <c r="H507" s="141" t="s">
        <v>717</v>
      </c>
      <c r="I507" s="129" t="str">
        <f>VLOOKUP(H507,Presupuesto!$B$11:$C$565,2,0)</f>
        <v>SERVICIOS DE IMPRENTA PUBLIC.Y REPRODUCCION</v>
      </c>
      <c r="J507" s="97" t="s">
        <v>1360</v>
      </c>
      <c r="K507" s="97" t="s">
        <v>396</v>
      </c>
    </row>
    <row r="508" spans="3:11" hidden="1" x14ac:dyDescent="0.25">
      <c r="C508" s="140"/>
      <c r="D508" s="157"/>
      <c r="E508" s="122"/>
      <c r="F508" s="96">
        <f t="shared" si="51"/>
        <v>0</v>
      </c>
      <c r="G508" s="160"/>
      <c r="H508" s="141"/>
      <c r="I508" s="129" t="e">
        <f>VLOOKUP(H508,Presupuesto!$B$11:$C$565,2,0)</f>
        <v>#N/A</v>
      </c>
      <c r="J508" s="97" t="e">
        <f>#REF!</f>
        <v>#REF!</v>
      </c>
      <c r="K508" s="97" t="s">
        <v>412</v>
      </c>
    </row>
    <row r="509" spans="3:11" hidden="1" x14ac:dyDescent="0.25">
      <c r="C509" s="140"/>
      <c r="D509" s="157"/>
      <c r="E509" s="122"/>
      <c r="F509" s="96">
        <f t="shared" si="51"/>
        <v>0</v>
      </c>
      <c r="G509" s="160"/>
      <c r="H509" s="141"/>
      <c r="I509" s="129" t="e">
        <f>VLOOKUP(H509,Presupuesto!$B$11:$C$565,2,0)</f>
        <v>#N/A</v>
      </c>
      <c r="J509" s="97" t="e">
        <f>#REF!</f>
        <v>#REF!</v>
      </c>
      <c r="K509" s="97" t="s">
        <v>412</v>
      </c>
    </row>
    <row r="510" spans="3:11" hidden="1" x14ac:dyDescent="0.25">
      <c r="C510" s="140"/>
      <c r="D510" s="157"/>
      <c r="E510" s="122"/>
      <c r="F510" s="96">
        <f t="shared" si="51"/>
        <v>0</v>
      </c>
      <c r="G510" s="160"/>
      <c r="H510" s="141"/>
      <c r="I510" s="129" t="e">
        <f>VLOOKUP(H510,Presupuesto!$B$11:$C$565,2,0)</f>
        <v>#N/A</v>
      </c>
      <c r="J510" s="97" t="e">
        <f>#REF!</f>
        <v>#REF!</v>
      </c>
      <c r="K510" s="97" t="s">
        <v>412</v>
      </c>
    </row>
    <row r="511" spans="3:11" hidden="1" x14ac:dyDescent="0.25">
      <c r="C511" s="140"/>
      <c r="D511" s="157"/>
      <c r="E511" s="122"/>
      <c r="F511" s="96">
        <f t="shared" si="51"/>
        <v>0</v>
      </c>
      <c r="G511" s="160"/>
      <c r="H511" s="141"/>
      <c r="I511" s="129" t="e">
        <f>VLOOKUP(H511,Presupuesto!$B$11:$C$565,2,0)</f>
        <v>#N/A</v>
      </c>
      <c r="J511" s="97" t="e">
        <f>#REF!</f>
        <v>#REF!</v>
      </c>
      <c r="K511" s="97" t="s">
        <v>401</v>
      </c>
    </row>
    <row r="512" spans="3:11" hidden="1" x14ac:dyDescent="0.25">
      <c r="C512" s="140"/>
      <c r="D512" s="157"/>
      <c r="E512" s="122"/>
      <c r="F512" s="96">
        <f t="shared" si="51"/>
        <v>0</v>
      </c>
      <c r="G512" s="160"/>
      <c r="H512" s="141"/>
      <c r="I512" s="129" t="e">
        <f>VLOOKUP(H512,Presupuesto!$B$11:$C$565,2,0)</f>
        <v>#N/A</v>
      </c>
      <c r="J512" s="97" t="e">
        <f>#REF!</f>
        <v>#REF!</v>
      </c>
      <c r="K512" s="97" t="s">
        <v>412</v>
      </c>
    </row>
    <row r="513" spans="3:11" hidden="1" x14ac:dyDescent="0.25">
      <c r="C513" s="140"/>
      <c r="D513" s="157"/>
      <c r="E513" s="122"/>
      <c r="F513" s="96">
        <f t="shared" si="51"/>
        <v>0</v>
      </c>
      <c r="G513" s="160"/>
      <c r="H513" s="141"/>
      <c r="I513" s="129" t="e">
        <f>VLOOKUP(H513,Presupuesto!$B$11:$C$565,2,0)</f>
        <v>#N/A</v>
      </c>
      <c r="J513" s="97" t="e">
        <f>#REF!</f>
        <v>#REF!</v>
      </c>
      <c r="K513" s="97" t="s">
        <v>412</v>
      </c>
    </row>
    <row r="514" spans="3:11" hidden="1" x14ac:dyDescent="0.25">
      <c r="C514" s="140"/>
      <c r="D514" s="157"/>
      <c r="E514" s="122"/>
      <c r="F514" s="96">
        <f t="shared" si="51"/>
        <v>0</v>
      </c>
      <c r="G514" s="160"/>
      <c r="H514" s="141"/>
      <c r="I514" s="129" t="e">
        <f>VLOOKUP(H514,Presupuesto!$B$11:$C$565,2,0)</f>
        <v>#N/A</v>
      </c>
      <c r="J514" s="97" t="e">
        <f>#REF!</f>
        <v>#REF!</v>
      </c>
      <c r="K514" s="97" t="s">
        <v>412</v>
      </c>
    </row>
    <row r="515" spans="3:11" hidden="1" x14ac:dyDescent="0.25">
      <c r="C515" s="140"/>
      <c r="D515" s="157"/>
      <c r="E515" s="122"/>
      <c r="F515" s="96">
        <f t="shared" si="51"/>
        <v>0</v>
      </c>
      <c r="G515" s="160"/>
      <c r="H515" s="141"/>
      <c r="I515" s="129" t="e">
        <f>VLOOKUP(H515,Presupuesto!$B$11:$C$565,2,0)</f>
        <v>#N/A</v>
      </c>
      <c r="J515" s="97" t="e">
        <f>#REF!</f>
        <v>#REF!</v>
      </c>
      <c r="K515" s="97" t="s">
        <v>412</v>
      </c>
    </row>
    <row r="516" spans="3:11" hidden="1" x14ac:dyDescent="0.25">
      <c r="C516" s="140"/>
      <c r="D516" s="157"/>
      <c r="E516" s="122"/>
      <c r="F516" s="96">
        <f t="shared" si="51"/>
        <v>0</v>
      </c>
      <c r="G516" s="160"/>
      <c r="H516" s="141"/>
      <c r="I516" s="129" t="e">
        <f>VLOOKUP(H516,Presupuesto!$B$11:$C$565,2,0)</f>
        <v>#N/A</v>
      </c>
      <c r="J516" s="97" t="e">
        <f>#REF!</f>
        <v>#REF!</v>
      </c>
      <c r="K516" s="97" t="s">
        <v>412</v>
      </c>
    </row>
    <row r="517" spans="3:11" hidden="1" x14ac:dyDescent="0.25">
      <c r="C517" s="140"/>
      <c r="D517" s="157"/>
      <c r="E517" s="122"/>
      <c r="F517" s="96">
        <f t="shared" si="51"/>
        <v>0</v>
      </c>
      <c r="G517" s="160"/>
      <c r="H517" s="141"/>
      <c r="I517" s="129" t="e">
        <f>VLOOKUP(H517,Presupuesto!$B$11:$C$565,2,0)</f>
        <v>#N/A</v>
      </c>
      <c r="J517" s="97" t="e">
        <f>#REF!</f>
        <v>#REF!</v>
      </c>
      <c r="K517" s="97" t="s">
        <v>412</v>
      </c>
    </row>
    <row r="518" spans="3:11" hidden="1" x14ac:dyDescent="0.25">
      <c r="C518" s="140"/>
      <c r="D518" s="157"/>
      <c r="E518" s="122"/>
      <c r="F518" s="96">
        <f t="shared" si="51"/>
        <v>0</v>
      </c>
      <c r="G518" s="160"/>
      <c r="H518" s="141"/>
      <c r="I518" s="129" t="e">
        <f>VLOOKUP(H518,Presupuesto!$B$11:$C$565,2,0)</f>
        <v>#N/A</v>
      </c>
      <c r="J518" s="97" t="e">
        <f>#REF!</f>
        <v>#REF!</v>
      </c>
      <c r="K518" s="97" t="s">
        <v>412</v>
      </c>
    </row>
    <row r="519" spans="3:11" hidden="1" x14ac:dyDescent="0.25">
      <c r="C519" s="140"/>
      <c r="D519" s="157"/>
      <c r="E519" s="122"/>
      <c r="F519" s="96">
        <f t="shared" si="51"/>
        <v>0</v>
      </c>
      <c r="G519" s="160"/>
      <c r="H519" s="141"/>
      <c r="I519" s="129" t="e">
        <f>VLOOKUP(H519,Presupuesto!$B$11:$C$565,2,0)</f>
        <v>#N/A</v>
      </c>
      <c r="J519" s="97" t="e">
        <f>#REF!</f>
        <v>#REF!</v>
      </c>
      <c r="K519" s="97" t="s">
        <v>412</v>
      </c>
    </row>
    <row r="520" spans="3:11" hidden="1" x14ac:dyDescent="0.25">
      <c r="C520" s="140"/>
      <c r="D520" s="157"/>
      <c r="E520" s="122"/>
      <c r="F520" s="96">
        <f t="shared" si="51"/>
        <v>0</v>
      </c>
      <c r="G520" s="160"/>
      <c r="H520" s="141"/>
      <c r="I520" s="129" t="e">
        <f>VLOOKUP(H520,Presupuesto!$B$11:$C$565,2,0)</f>
        <v>#N/A</v>
      </c>
      <c r="J520" s="97" t="e">
        <f>#REF!</f>
        <v>#REF!</v>
      </c>
      <c r="K520" s="97" t="s">
        <v>412</v>
      </c>
    </row>
    <row r="521" spans="3:11" hidden="1" x14ac:dyDescent="0.25">
      <c r="C521" s="140"/>
      <c r="D521" s="157"/>
      <c r="E521" s="122"/>
      <c r="F521" s="96">
        <f t="shared" si="51"/>
        <v>0</v>
      </c>
      <c r="G521" s="160"/>
      <c r="H521" s="141"/>
      <c r="I521" s="129" t="e">
        <f>VLOOKUP(H521,Presupuesto!$B$11:$C$565,2,0)</f>
        <v>#N/A</v>
      </c>
      <c r="J521" s="97" t="e">
        <f>#REF!</f>
        <v>#REF!</v>
      </c>
      <c r="K521" s="97" t="s">
        <v>412</v>
      </c>
    </row>
    <row r="522" spans="3:11" hidden="1" x14ac:dyDescent="0.25">
      <c r="C522" s="140"/>
      <c r="D522" s="157"/>
      <c r="E522" s="122"/>
      <c r="F522" s="96">
        <f t="shared" si="51"/>
        <v>0</v>
      </c>
      <c r="G522" s="160"/>
      <c r="H522" s="141"/>
      <c r="I522" s="129" t="e">
        <f>VLOOKUP(H522,Presupuesto!$B$11:$C$565,2,0)</f>
        <v>#N/A</v>
      </c>
      <c r="J522" s="97" t="e">
        <f>#REF!</f>
        <v>#REF!</v>
      </c>
      <c r="K522" s="97" t="s">
        <v>412</v>
      </c>
    </row>
    <row r="523" spans="3:11" hidden="1" x14ac:dyDescent="0.25">
      <c r="C523" s="140"/>
      <c r="D523" s="157"/>
      <c r="E523" s="122"/>
      <c r="F523" s="96">
        <f t="shared" si="51"/>
        <v>0</v>
      </c>
      <c r="G523" s="160"/>
      <c r="H523" s="141"/>
      <c r="I523" s="129" t="e">
        <f>VLOOKUP(H523,Presupuesto!$B$11:$C$565,2,0)</f>
        <v>#N/A</v>
      </c>
      <c r="J523" s="97" t="e">
        <f>#REF!</f>
        <v>#REF!</v>
      </c>
      <c r="K523" s="97" t="s">
        <v>412</v>
      </c>
    </row>
    <row r="524" spans="3:11" hidden="1" x14ac:dyDescent="0.25">
      <c r="C524" s="140"/>
      <c r="D524" s="157"/>
      <c r="E524" s="122"/>
      <c r="F524" s="96">
        <f t="shared" si="51"/>
        <v>0</v>
      </c>
      <c r="G524" s="160"/>
      <c r="H524" s="141"/>
      <c r="I524" s="129" t="e">
        <f>VLOOKUP(H524,Presupuesto!$B$11:$C$565,2,0)</f>
        <v>#N/A</v>
      </c>
      <c r="J524" s="97" t="e">
        <f>#REF!</f>
        <v>#REF!</v>
      </c>
      <c r="K524" s="97" t="s">
        <v>412</v>
      </c>
    </row>
    <row r="525" spans="3:11" hidden="1" x14ac:dyDescent="0.25">
      <c r="C525" s="140"/>
      <c r="D525" s="157"/>
      <c r="E525" s="122"/>
      <c r="F525" s="96">
        <f t="shared" si="51"/>
        <v>0</v>
      </c>
      <c r="G525" s="160"/>
      <c r="H525" s="141"/>
      <c r="I525" s="129" t="e">
        <f>VLOOKUP(H525,Presupuesto!$B$11:$C$565,2,0)</f>
        <v>#N/A</v>
      </c>
      <c r="J525" s="97" t="e">
        <f>#REF!</f>
        <v>#REF!</v>
      </c>
      <c r="K525" s="97" t="s">
        <v>412</v>
      </c>
    </row>
    <row r="526" spans="3:11" hidden="1" x14ac:dyDescent="0.25">
      <c r="C526" s="140"/>
      <c r="D526" s="157"/>
      <c r="E526" s="122"/>
      <c r="F526" s="96">
        <f t="shared" si="51"/>
        <v>0</v>
      </c>
      <c r="G526" s="160"/>
      <c r="H526" s="141"/>
      <c r="I526" s="129" t="e">
        <f>VLOOKUP(H526,Presupuesto!$B$11:$C$565,2,0)</f>
        <v>#N/A</v>
      </c>
      <c r="J526" s="97" t="e">
        <f>#REF!</f>
        <v>#REF!</v>
      </c>
      <c r="K526" s="97" t="s">
        <v>412</v>
      </c>
    </row>
    <row r="527" spans="3:11" hidden="1" x14ac:dyDescent="0.25">
      <c r="C527" s="140"/>
      <c r="D527" s="157"/>
      <c r="E527" s="122"/>
      <c r="F527" s="96">
        <f t="shared" si="51"/>
        <v>0</v>
      </c>
      <c r="G527" s="160"/>
      <c r="H527" s="141"/>
      <c r="I527" s="129" t="e">
        <f>VLOOKUP(H527,Presupuesto!$B$11:$C$565,2,0)</f>
        <v>#N/A</v>
      </c>
      <c r="J527" s="97" t="e">
        <f>#REF!</f>
        <v>#REF!</v>
      </c>
      <c r="K527" s="97" t="s">
        <v>412</v>
      </c>
    </row>
    <row r="528" spans="3:11" hidden="1" x14ac:dyDescent="0.25">
      <c r="C528" s="142"/>
      <c r="D528" s="150"/>
      <c r="E528" s="117"/>
      <c r="F528" s="96">
        <f t="shared" si="51"/>
        <v>0</v>
      </c>
      <c r="G528" s="160"/>
      <c r="H528" s="143"/>
      <c r="I528" s="129" t="e">
        <f>VLOOKUP(H528,Presupuesto!$B$11:$C$565,2,0)</f>
        <v>#N/A</v>
      </c>
      <c r="J528" s="97" t="e">
        <f>#REF!</f>
        <v>#REF!</v>
      </c>
      <c r="K528" s="97" t="s">
        <v>412</v>
      </c>
    </row>
    <row r="529" spans="3:11" hidden="1" x14ac:dyDescent="0.25">
      <c r="C529" s="142"/>
      <c r="D529" s="150"/>
      <c r="E529" s="117"/>
      <c r="F529" s="96">
        <f t="shared" si="51"/>
        <v>0</v>
      </c>
      <c r="G529" s="160"/>
      <c r="H529" s="143"/>
      <c r="I529" s="129" t="e">
        <f>VLOOKUP(H529,Presupuesto!$B$11:$C$565,2,0)</f>
        <v>#N/A</v>
      </c>
      <c r="J529" s="97" t="e">
        <f>#REF!</f>
        <v>#REF!</v>
      </c>
      <c r="K529" s="97" t="s">
        <v>412</v>
      </c>
    </row>
    <row r="530" spans="3:11" hidden="1" x14ac:dyDescent="0.25">
      <c r="C530" s="142"/>
      <c r="D530" s="150"/>
      <c r="E530" s="117"/>
      <c r="F530" s="96">
        <f t="shared" si="51"/>
        <v>0</v>
      </c>
      <c r="G530" s="160"/>
      <c r="H530" s="143"/>
      <c r="I530" s="129" t="e">
        <f>VLOOKUP(H530,Presupuesto!$B$11:$C$565,2,0)</f>
        <v>#N/A</v>
      </c>
      <c r="J530" s="97" t="e">
        <f>#REF!</f>
        <v>#REF!</v>
      </c>
      <c r="K530" s="97" t="s">
        <v>412</v>
      </c>
    </row>
    <row r="531" spans="3:11" hidden="1" x14ac:dyDescent="0.25">
      <c r="C531" s="142"/>
      <c r="D531" s="150"/>
      <c r="E531" s="117"/>
      <c r="F531" s="96">
        <f t="shared" si="51"/>
        <v>0</v>
      </c>
      <c r="G531" s="160"/>
      <c r="H531" s="143"/>
      <c r="I531" s="129" t="e">
        <f>VLOOKUP(H531,Presupuesto!$B$11:$C$565,2,0)</f>
        <v>#N/A</v>
      </c>
      <c r="J531" s="97" t="e">
        <f>#REF!</f>
        <v>#REF!</v>
      </c>
      <c r="K531" s="97" t="s">
        <v>412</v>
      </c>
    </row>
    <row r="532" spans="3:11" hidden="1" x14ac:dyDescent="0.25">
      <c r="C532" s="142"/>
      <c r="D532" s="150"/>
      <c r="E532" s="117"/>
      <c r="F532" s="96">
        <f t="shared" si="51"/>
        <v>0</v>
      </c>
      <c r="G532" s="160"/>
      <c r="H532" s="143"/>
      <c r="I532" s="129" t="e">
        <f>VLOOKUP(H532,Presupuesto!$B$11:$C$565,2,0)</f>
        <v>#N/A</v>
      </c>
      <c r="J532" s="97" t="e">
        <f>#REF!</f>
        <v>#REF!</v>
      </c>
      <c r="K532" s="97" t="s">
        <v>412</v>
      </c>
    </row>
    <row r="533" spans="3:11" hidden="1" x14ac:dyDescent="0.25">
      <c r="C533" s="142"/>
      <c r="D533" s="150"/>
      <c r="E533" s="117"/>
      <c r="F533" s="96">
        <f t="shared" si="51"/>
        <v>0</v>
      </c>
      <c r="G533" s="160"/>
      <c r="H533" s="143"/>
      <c r="I533" s="129" t="e">
        <f>VLOOKUP(H533,Presupuesto!$B$11:$C$565,2,0)</f>
        <v>#N/A</v>
      </c>
      <c r="J533" s="97" t="e">
        <f>#REF!</f>
        <v>#REF!</v>
      </c>
      <c r="K533" s="97" t="s">
        <v>412</v>
      </c>
    </row>
    <row r="534" spans="3:11" hidden="1" x14ac:dyDescent="0.25">
      <c r="C534" s="142"/>
      <c r="D534" s="150"/>
      <c r="E534" s="117"/>
      <c r="F534" s="96">
        <f t="shared" si="51"/>
        <v>0</v>
      </c>
      <c r="G534" s="160"/>
      <c r="H534" s="143"/>
      <c r="I534" s="129" t="e">
        <f>VLOOKUP(H534,Presupuesto!$B$11:$C$565,2,0)</f>
        <v>#N/A</v>
      </c>
      <c r="J534" s="97" t="e">
        <f>#REF!</f>
        <v>#REF!</v>
      </c>
      <c r="K534" s="97" t="s">
        <v>412</v>
      </c>
    </row>
    <row r="535" spans="3:11" hidden="1" x14ac:dyDescent="0.25">
      <c r="C535" s="142"/>
      <c r="D535" s="150"/>
      <c r="E535" s="117"/>
      <c r="F535" s="96">
        <f t="shared" si="51"/>
        <v>0</v>
      </c>
      <c r="G535" s="160"/>
      <c r="H535" s="143"/>
      <c r="I535" s="129" t="e">
        <f>VLOOKUP(H535,Presupuesto!$B$11:$C$565,2,0)</f>
        <v>#N/A</v>
      </c>
      <c r="J535" s="97" t="e">
        <f>#REF!</f>
        <v>#REF!</v>
      </c>
      <c r="K535" s="97" t="s">
        <v>412</v>
      </c>
    </row>
    <row r="536" spans="3:11" hidden="1" x14ac:dyDescent="0.25">
      <c r="C536" s="144"/>
      <c r="D536" s="150"/>
      <c r="E536" s="117"/>
      <c r="F536" s="96">
        <f t="shared" si="51"/>
        <v>0</v>
      </c>
      <c r="G536" s="160"/>
      <c r="H536" s="145"/>
      <c r="I536" s="129" t="e">
        <f>VLOOKUP(H536,Presupuesto!$B$11:$C$565,2,0)</f>
        <v>#N/A</v>
      </c>
      <c r="J536" s="97" t="e">
        <f>#REF!</f>
        <v>#REF!</v>
      </c>
      <c r="K536" s="97" t="s">
        <v>403</v>
      </c>
    </row>
    <row r="537" spans="3:11" hidden="1" x14ac:dyDescent="0.25">
      <c r="C537" s="144"/>
      <c r="D537" s="150"/>
      <c r="E537" s="117"/>
      <c r="F537" s="96">
        <f t="shared" si="51"/>
        <v>0</v>
      </c>
      <c r="G537" s="160"/>
      <c r="H537" s="145"/>
      <c r="I537" s="129" t="e">
        <f>VLOOKUP(H537,Presupuesto!$B$11:$C$565,2,0)</f>
        <v>#N/A</v>
      </c>
      <c r="J537" s="97" t="e">
        <f>#REF!</f>
        <v>#REF!</v>
      </c>
      <c r="K537" s="97" t="s">
        <v>412</v>
      </c>
    </row>
    <row r="538" spans="3:11" hidden="1" x14ac:dyDescent="0.25">
      <c r="C538" s="144"/>
      <c r="D538" s="150"/>
      <c r="E538" s="117"/>
      <c r="F538" s="96">
        <f t="shared" si="51"/>
        <v>0</v>
      </c>
      <c r="G538" s="160"/>
      <c r="H538" s="145"/>
      <c r="I538" s="129" t="e">
        <f>VLOOKUP(H538,Presupuesto!$B$11:$C$565,2,0)</f>
        <v>#N/A</v>
      </c>
      <c r="J538" s="97" t="e">
        <f>#REF!</f>
        <v>#REF!</v>
      </c>
      <c r="K538" s="97" t="s">
        <v>412</v>
      </c>
    </row>
    <row r="539" spans="3:11" hidden="1" x14ac:dyDescent="0.25">
      <c r="C539" s="144"/>
      <c r="D539" s="150"/>
      <c r="E539" s="117"/>
      <c r="F539" s="96">
        <f t="shared" si="51"/>
        <v>0</v>
      </c>
      <c r="G539" s="160"/>
      <c r="H539" s="145"/>
      <c r="I539" s="129" t="e">
        <f>VLOOKUP(H539,Presupuesto!$B$11:$C$565,2,0)</f>
        <v>#N/A</v>
      </c>
      <c r="J539" s="97" t="e">
        <f>#REF!</f>
        <v>#REF!</v>
      </c>
      <c r="K539" s="97" t="s">
        <v>412</v>
      </c>
    </row>
    <row r="540" spans="3:11" ht="15.75" hidden="1" thickBot="1" x14ac:dyDescent="0.3">
      <c r="C540" s="146"/>
      <c r="D540" s="158"/>
      <c r="E540" s="102"/>
      <c r="F540" s="104">
        <f t="shared" si="51"/>
        <v>0</v>
      </c>
      <c r="G540" s="161"/>
      <c r="H540" s="147"/>
      <c r="I540" s="131" t="e">
        <f>VLOOKUP(H540,Presupuesto!$B$11:$C$565,2,0)</f>
        <v>#N/A</v>
      </c>
      <c r="J540" s="105" t="e">
        <f>#REF!</f>
        <v>#REF!</v>
      </c>
      <c r="K540" s="123" t="s">
        <v>394</v>
      </c>
    </row>
    <row r="542" spans="3:11" ht="15.75" thickBot="1" x14ac:dyDescent="0.3"/>
    <row r="543" spans="3:11" ht="15.75" thickBot="1" x14ac:dyDescent="0.3">
      <c r="C543" s="156" t="s">
        <v>53</v>
      </c>
      <c r="D543" s="352">
        <f>SUM(F550:F555)</f>
        <v>5511</v>
      </c>
      <c r="F543" s="70"/>
      <c r="G543" s="78"/>
      <c r="H543" s="70"/>
      <c r="I543" s="70"/>
    </row>
    <row r="544" spans="3:11" x14ac:dyDescent="0.25">
      <c r="C544" s="70"/>
      <c r="D544" s="31"/>
      <c r="E544" s="92"/>
      <c r="F544" s="92"/>
      <c r="G544" s="92"/>
      <c r="H544" s="75"/>
      <c r="I544" s="75"/>
      <c r="J544" s="75"/>
      <c r="K544" s="111"/>
    </row>
    <row r="545" spans="3:11" x14ac:dyDescent="0.25">
      <c r="C545" s="70"/>
      <c r="D545" s="31"/>
      <c r="E545" s="92"/>
      <c r="F545" s="92"/>
      <c r="G545" s="92"/>
      <c r="H545" s="75"/>
      <c r="I545" s="75"/>
      <c r="J545" s="75"/>
      <c r="K545" s="111"/>
    </row>
    <row r="546" spans="3:11" ht="15.75" x14ac:dyDescent="0.25">
      <c r="C546" s="201" t="s">
        <v>392</v>
      </c>
      <c r="D546" s="350">
        <f>'5. Estudiantes y Graduados'!E11</f>
        <v>5.0199999999999996</v>
      </c>
      <c r="E546" s="92"/>
      <c r="F546" s="92"/>
      <c r="G546" s="92"/>
      <c r="H546" s="75"/>
      <c r="I546" s="75"/>
      <c r="J546" s="75"/>
      <c r="K546" s="111"/>
    </row>
    <row r="547" spans="3:11" ht="18.75" x14ac:dyDescent="0.25">
      <c r="C547" s="207" t="str">
        <f>IFERROR(VLOOKUP(D546,'1. Desarrollo e Innov. Curricu.'!$E:$F,2,FALSE),IFERROR(VLOOKUP(D546,'2. Investigación Científica'!$E:$F,2,FALSE),IFERROR(VLOOKUP(D546,'3. Vinculación Univ. Sociedad'!$E:$F,2,FALSE),IFERROR(VLOOKUP(D546,'4. Docencia y Profesorado Univ.'!$E:$F,2,FALSE),IFERROR(VLOOKUP(D546,'5. Estudiantes y Graduados'!$E:$F,2,FALSE),IFERROR(VLOOKUP(D546,'11. Gestion Administrativa'!$E:$F,2,FALSE),IFERROR(VLOOKUP(D546,'13. Gestión Académica'!$E:$F,2,FALSE),IFERROR(VLOOKUP(D546,'8. Asegura. de la Calid. y M'!$E:$F,2,FALSE),IFERROR(VLOOKUP(D546,'6. Gestión del Conocimiento'!$E:$F,2,FALSE),IFERROR(VLOOKUP(D546,'15. Gobernabilidad y Proceso...'!$E:$F,2,FALSE),IFERROR(VLOOKUP(D546,'12. Gestión del Talento Humano'!$E:$F,2,FALSE),IFERROR(VLOOKUP(D546,'14. Internacional... de la E.S.'!$E:$F,2,FALSE),IFERROR(VLOOKUP(D546,'10. Posgrado'!$E:$F,2,FALSE),IFERROR(VLOOKUP(D546,'17. Gestión TIC'!$E:$F,2,FALSE),IFERROR(VLOOKUP(D546,'16. Desa. del Sistema Educ.Sup.'!$E:$F,2,FALSE),IFERROR(VLOOKUP(D546,'9. Cultura de Inno. Insti...'!$E:$F,2,FALSE),VLOOKUP(D546,'7. Lo Esencial de la Reforma U.'!$E:$F,2,0)))))))))))))))))</f>
        <v>Realizar jornadas de Inducción para estudiantes de la Facultad, por parte de la Coordinación de Carrera, la Vicerrectoría de Orientación y Asuntos Estudiantíles, (VOAE) y el Comisionado Universitario de la Universidad y demás unidades de interés.</v>
      </c>
      <c r="D547" s="31"/>
      <c r="E547" s="92"/>
      <c r="F547" s="92"/>
      <c r="G547" s="92"/>
      <c r="H547" s="75"/>
      <c r="I547" s="75"/>
      <c r="J547" s="75"/>
      <c r="K547" s="111"/>
    </row>
    <row r="548" spans="3:11" ht="15.75" thickBot="1" x14ac:dyDescent="0.3">
      <c r="C548" s="603" t="s">
        <v>1983</v>
      </c>
      <c r="F548" s="92"/>
      <c r="G548" s="75"/>
      <c r="H548" s="75"/>
      <c r="I548" s="75"/>
    </row>
    <row r="549" spans="3:11" ht="15.75" thickBot="1" x14ac:dyDescent="0.3">
      <c r="C549" s="128" t="s">
        <v>44</v>
      </c>
      <c r="D549" s="128" t="s">
        <v>55</v>
      </c>
      <c r="E549" s="135" t="s">
        <v>57</v>
      </c>
      <c r="F549" s="134" t="s">
        <v>27</v>
      </c>
      <c r="G549" s="132" t="s">
        <v>131</v>
      </c>
      <c r="H549" s="135" t="s">
        <v>46</v>
      </c>
      <c r="I549" s="132" t="s">
        <v>132</v>
      </c>
      <c r="J549" s="132" t="s">
        <v>410</v>
      </c>
      <c r="K549" s="132" t="s">
        <v>411</v>
      </c>
    </row>
    <row r="550" spans="3:11" x14ac:dyDescent="0.25">
      <c r="C550" s="496" t="s">
        <v>1977</v>
      </c>
      <c r="D550" s="496">
        <v>32</v>
      </c>
      <c r="E550" s="496">
        <v>45</v>
      </c>
      <c r="F550" s="96">
        <f t="shared" ref="F550:F555" si="52">D550*E550</f>
        <v>1440</v>
      </c>
      <c r="G550" s="160" t="s">
        <v>129</v>
      </c>
      <c r="H550" s="141" t="s">
        <v>792</v>
      </c>
      <c r="I550" s="129" t="str">
        <f>VLOOKUP(H550,Presupuesto!$B$11:$C$565,2,0)</f>
        <v>ALIMENTOS B EBIDAS PARA PERSONAS</v>
      </c>
      <c r="J550" s="97" t="s">
        <v>1360</v>
      </c>
      <c r="K550" s="97" t="s">
        <v>412</v>
      </c>
    </row>
    <row r="551" spans="3:11" x14ac:dyDescent="0.25">
      <c r="C551" s="496" t="s">
        <v>1978</v>
      </c>
      <c r="D551" s="496">
        <v>15</v>
      </c>
      <c r="E551" s="496">
        <v>180</v>
      </c>
      <c r="F551" s="96">
        <f t="shared" si="52"/>
        <v>2700</v>
      </c>
      <c r="G551" s="160" t="s">
        <v>129</v>
      </c>
      <c r="H551" s="141" t="s">
        <v>792</v>
      </c>
      <c r="I551" s="129" t="str">
        <f>VLOOKUP(H551,Presupuesto!$B$11:$C$565,2,0)</f>
        <v>ALIMENTOS B EBIDAS PARA PERSONAS</v>
      </c>
      <c r="J551" s="97" t="s">
        <v>1360</v>
      </c>
      <c r="K551" s="97" t="s">
        <v>412</v>
      </c>
    </row>
    <row r="552" spans="3:11" x14ac:dyDescent="0.25">
      <c r="C552" s="496" t="s">
        <v>1979</v>
      </c>
      <c r="D552" s="496">
        <v>2</v>
      </c>
      <c r="E552" s="496">
        <v>380</v>
      </c>
      <c r="F552" s="96">
        <f t="shared" si="52"/>
        <v>760</v>
      </c>
      <c r="G552" s="160" t="s">
        <v>129</v>
      </c>
      <c r="H552" s="141" t="s">
        <v>792</v>
      </c>
      <c r="I552" s="129" t="str">
        <f>VLOOKUP(H552,Presupuesto!$B$11:$C$565,2,0)</f>
        <v>ALIMENTOS B EBIDAS PARA PERSONAS</v>
      </c>
      <c r="J552" s="97" t="s">
        <v>1360</v>
      </c>
      <c r="K552" s="97" t="s">
        <v>412</v>
      </c>
    </row>
    <row r="553" spans="3:11" x14ac:dyDescent="0.25">
      <c r="C553" s="496" t="s">
        <v>1980</v>
      </c>
      <c r="D553" s="496">
        <v>7</v>
      </c>
      <c r="E553" s="496">
        <v>23</v>
      </c>
      <c r="F553" s="96">
        <f t="shared" si="52"/>
        <v>161</v>
      </c>
      <c r="G553" s="160" t="s">
        <v>129</v>
      </c>
      <c r="H553" s="141" t="s">
        <v>792</v>
      </c>
      <c r="I553" s="129" t="str">
        <f>VLOOKUP(H553,Presupuesto!$B$11:$C$565,2,0)</f>
        <v>ALIMENTOS B EBIDAS PARA PERSONAS</v>
      </c>
      <c r="J553" s="97" t="s">
        <v>1360</v>
      </c>
      <c r="K553" s="97" t="s">
        <v>412</v>
      </c>
    </row>
    <row r="554" spans="3:11" x14ac:dyDescent="0.25">
      <c r="C554" s="496" t="s">
        <v>1981</v>
      </c>
      <c r="D554" s="496">
        <v>7</v>
      </c>
      <c r="E554" s="496">
        <v>40</v>
      </c>
      <c r="F554" s="96">
        <f t="shared" si="52"/>
        <v>280</v>
      </c>
      <c r="G554" s="160" t="s">
        <v>129</v>
      </c>
      <c r="H554" s="141" t="s">
        <v>821</v>
      </c>
      <c r="I554" s="129" t="str">
        <f>VLOOKUP(H554,Presupuesto!$B$11:$C$565,2,0)</f>
        <v>PRODUCTOS PAPEL Y CARTON</v>
      </c>
      <c r="J554" s="97" t="s">
        <v>1360</v>
      </c>
      <c r="K554" s="97" t="s">
        <v>412</v>
      </c>
    </row>
    <row r="555" spans="3:11" x14ac:dyDescent="0.25">
      <c r="C555" s="496" t="s">
        <v>1982</v>
      </c>
      <c r="D555" s="496">
        <v>1</v>
      </c>
      <c r="E555" s="496">
        <v>170</v>
      </c>
      <c r="F555" s="96">
        <f t="shared" si="52"/>
        <v>170</v>
      </c>
      <c r="G555" s="160" t="s">
        <v>129</v>
      </c>
      <c r="H555" s="141" t="s">
        <v>821</v>
      </c>
      <c r="I555" s="129" t="str">
        <f>VLOOKUP(H555,Presupuesto!$B$11:$C$565,2,0)</f>
        <v>PRODUCTOS PAPEL Y CARTON</v>
      </c>
      <c r="J555" s="97" t="s">
        <v>1360</v>
      </c>
      <c r="K555" s="97" t="s">
        <v>412</v>
      </c>
    </row>
    <row r="557" spans="3:11" s="437" customFormat="1" ht="15.75" thickBot="1" x14ac:dyDescent="0.3">
      <c r="G557" s="424"/>
    </row>
    <row r="558" spans="3:11" s="437" customFormat="1" ht="15.75" thickBot="1" x14ac:dyDescent="0.3">
      <c r="C558" s="156" t="s">
        <v>53</v>
      </c>
      <c r="D558" s="352">
        <f>SUM(F565:F570)</f>
        <v>5511</v>
      </c>
      <c r="F558" s="70"/>
      <c r="G558" s="78"/>
      <c r="H558" s="70"/>
      <c r="I558" s="70"/>
    </row>
    <row r="559" spans="3:11" s="437" customFormat="1" x14ac:dyDescent="0.25">
      <c r="C559" s="70"/>
      <c r="D559" s="31"/>
      <c r="E559" s="92"/>
      <c r="F559" s="92"/>
      <c r="G559" s="92"/>
      <c r="H559" s="75"/>
      <c r="I559" s="75"/>
      <c r="J559" s="75"/>
      <c r="K559" s="111"/>
    </row>
    <row r="560" spans="3:11" s="437" customFormat="1" x14ac:dyDescent="0.25">
      <c r="C560" s="70"/>
      <c r="D560" s="31"/>
      <c r="E560" s="92"/>
      <c r="F560" s="92"/>
      <c r="G560" s="92"/>
      <c r="H560" s="75"/>
      <c r="I560" s="75"/>
      <c r="J560" s="75"/>
      <c r="K560" s="111"/>
    </row>
    <row r="561" spans="3:11" s="437" customFormat="1" ht="15.75" x14ac:dyDescent="0.25">
      <c r="C561" s="201" t="s">
        <v>392</v>
      </c>
      <c r="D561" s="350">
        <f>'5. Estudiantes y Graduados'!E11</f>
        <v>5.0199999999999996</v>
      </c>
      <c r="E561" s="92"/>
      <c r="F561" s="92"/>
      <c r="G561" s="92"/>
      <c r="H561" s="75"/>
      <c r="I561" s="75"/>
      <c r="J561" s="75"/>
      <c r="K561" s="111"/>
    </row>
    <row r="562" spans="3:11" s="437" customFormat="1" ht="18.75" x14ac:dyDescent="0.25">
      <c r="C562" s="207" t="str">
        <f>IFERROR(VLOOKUP(D561,'1. Desarrollo e Innov. Curricu.'!$E:$F,2,FALSE),IFERROR(VLOOKUP(D561,'2. Investigación Científica'!$E:$F,2,FALSE),IFERROR(VLOOKUP(D561,'3. Vinculación Univ. Sociedad'!$E:$F,2,FALSE),IFERROR(VLOOKUP(D561,'4. Docencia y Profesorado Univ.'!$E:$F,2,FALSE),IFERROR(VLOOKUP(D561,'5. Estudiantes y Graduados'!$E:$F,2,FALSE),IFERROR(VLOOKUP(D561,'11. Gestion Administrativa'!$E:$F,2,FALSE),IFERROR(VLOOKUP(D561,'13. Gestión Académica'!$E:$F,2,FALSE),IFERROR(VLOOKUP(D561,'8. Asegura. de la Calid. y M'!$E:$F,2,FALSE),IFERROR(VLOOKUP(D561,'6. Gestión del Conocimiento'!$E:$F,2,FALSE),IFERROR(VLOOKUP(D561,'15. Gobernabilidad y Proceso...'!$E:$F,2,FALSE),IFERROR(VLOOKUP(D561,'12. Gestión del Talento Humano'!$E:$F,2,FALSE),IFERROR(VLOOKUP(D561,'14. Internacional... de la E.S.'!$E:$F,2,FALSE),IFERROR(VLOOKUP(D561,'10. Posgrado'!$E:$F,2,FALSE),IFERROR(VLOOKUP(D561,'17. Gestión TIC'!$E:$F,2,FALSE),IFERROR(VLOOKUP(D561,'16. Desa. del Sistema Educ.Sup.'!$E:$F,2,FALSE),IFERROR(VLOOKUP(D561,'9. Cultura de Inno. Insti...'!$E:$F,2,FALSE),VLOOKUP(D561,'7. Lo Esencial de la Reforma U.'!$E:$F,2,0)))))))))))))))))</f>
        <v>Realizar jornadas de Inducción para estudiantes de la Facultad, por parte de la Coordinación de Carrera, la Vicerrectoría de Orientación y Asuntos Estudiantíles, (VOAE) y el Comisionado Universitario de la Universidad y demás unidades de interés.</v>
      </c>
      <c r="D562" s="31"/>
      <c r="E562" s="92"/>
      <c r="F562" s="92"/>
      <c r="G562" s="92"/>
      <c r="H562" s="75"/>
      <c r="I562" s="75"/>
      <c r="J562" s="75"/>
      <c r="K562" s="111"/>
    </row>
    <row r="563" spans="3:11" s="437" customFormat="1" ht="19.5" thickBot="1" x14ac:dyDescent="0.3">
      <c r="C563" s="604" t="s">
        <v>1984</v>
      </c>
      <c r="F563" s="92"/>
      <c r="G563" s="75"/>
      <c r="H563" s="75"/>
      <c r="I563" s="75"/>
    </row>
    <row r="564" spans="3:11" s="437" customFormat="1" ht="15.75" thickBot="1" x14ac:dyDescent="0.3">
      <c r="C564" s="128" t="s">
        <v>44</v>
      </c>
      <c r="D564" s="128" t="s">
        <v>55</v>
      </c>
      <c r="E564" s="135" t="s">
        <v>57</v>
      </c>
      <c r="F564" s="134" t="s">
        <v>27</v>
      </c>
      <c r="G564" s="132" t="s">
        <v>131</v>
      </c>
      <c r="H564" s="135" t="s">
        <v>46</v>
      </c>
      <c r="I564" s="132" t="s">
        <v>132</v>
      </c>
      <c r="J564" s="132" t="s">
        <v>410</v>
      </c>
      <c r="K564" s="132" t="s">
        <v>411</v>
      </c>
    </row>
    <row r="565" spans="3:11" s="437" customFormat="1" x14ac:dyDescent="0.25">
      <c r="C565" s="496" t="s">
        <v>1977</v>
      </c>
      <c r="D565" s="496">
        <v>32</v>
      </c>
      <c r="E565" s="496">
        <v>45</v>
      </c>
      <c r="F565" s="96">
        <f t="shared" ref="F565:F570" si="53">D565*E565</f>
        <v>1440</v>
      </c>
      <c r="G565" s="160" t="s">
        <v>129</v>
      </c>
      <c r="H565" s="141" t="s">
        <v>792</v>
      </c>
      <c r="I565" s="129" t="str">
        <f>VLOOKUP(H565,Presupuesto!$B$11:$C$565,2,0)</f>
        <v>ALIMENTOS B EBIDAS PARA PERSONAS</v>
      </c>
      <c r="J565" s="97" t="s">
        <v>1360</v>
      </c>
      <c r="K565" s="97" t="s">
        <v>400</v>
      </c>
    </row>
    <row r="566" spans="3:11" s="437" customFormat="1" x14ac:dyDescent="0.25">
      <c r="C566" s="496" t="s">
        <v>1978</v>
      </c>
      <c r="D566" s="496">
        <v>15</v>
      </c>
      <c r="E566" s="496">
        <v>180</v>
      </c>
      <c r="F566" s="96">
        <f t="shared" si="53"/>
        <v>2700</v>
      </c>
      <c r="G566" s="160" t="s">
        <v>129</v>
      </c>
      <c r="H566" s="141" t="s">
        <v>792</v>
      </c>
      <c r="I566" s="129" t="str">
        <f>VLOOKUP(H566,Presupuesto!$B$11:$C$565,2,0)</f>
        <v>ALIMENTOS B EBIDAS PARA PERSONAS</v>
      </c>
      <c r="J566" s="97" t="s">
        <v>1360</v>
      </c>
      <c r="K566" s="97" t="s">
        <v>400</v>
      </c>
    </row>
    <row r="567" spans="3:11" s="437" customFormat="1" x14ac:dyDescent="0.25">
      <c r="C567" s="496" t="s">
        <v>1979</v>
      </c>
      <c r="D567" s="496">
        <v>2</v>
      </c>
      <c r="E567" s="496">
        <v>380</v>
      </c>
      <c r="F567" s="96">
        <f t="shared" si="53"/>
        <v>760</v>
      </c>
      <c r="G567" s="160" t="s">
        <v>129</v>
      </c>
      <c r="H567" s="141" t="s">
        <v>792</v>
      </c>
      <c r="I567" s="129" t="str">
        <f>VLOOKUP(H567,Presupuesto!$B$11:$C$565,2,0)</f>
        <v>ALIMENTOS B EBIDAS PARA PERSONAS</v>
      </c>
      <c r="J567" s="97" t="s">
        <v>1360</v>
      </c>
      <c r="K567" s="97" t="s">
        <v>400</v>
      </c>
    </row>
    <row r="568" spans="3:11" s="437" customFormat="1" x14ac:dyDescent="0.25">
      <c r="C568" s="496" t="s">
        <v>1980</v>
      </c>
      <c r="D568" s="496">
        <v>7</v>
      </c>
      <c r="E568" s="496">
        <v>23</v>
      </c>
      <c r="F568" s="96">
        <f t="shared" si="53"/>
        <v>161</v>
      </c>
      <c r="G568" s="160" t="s">
        <v>129</v>
      </c>
      <c r="H568" s="141" t="s">
        <v>792</v>
      </c>
      <c r="I568" s="129" t="str">
        <f>VLOOKUP(H568,Presupuesto!$B$11:$C$565,2,0)</f>
        <v>ALIMENTOS B EBIDAS PARA PERSONAS</v>
      </c>
      <c r="J568" s="97" t="s">
        <v>1360</v>
      </c>
      <c r="K568" s="97" t="s">
        <v>400</v>
      </c>
    </row>
    <row r="569" spans="3:11" s="437" customFormat="1" x14ac:dyDescent="0.25">
      <c r="C569" s="496" t="s">
        <v>1981</v>
      </c>
      <c r="D569" s="496">
        <v>7</v>
      </c>
      <c r="E569" s="496">
        <v>40</v>
      </c>
      <c r="F569" s="96">
        <f t="shared" si="53"/>
        <v>280</v>
      </c>
      <c r="G569" s="160" t="s">
        <v>129</v>
      </c>
      <c r="H569" s="141" t="s">
        <v>821</v>
      </c>
      <c r="I569" s="129" t="str">
        <f>VLOOKUP(H569,Presupuesto!$B$11:$C$565,2,0)</f>
        <v>PRODUCTOS PAPEL Y CARTON</v>
      </c>
      <c r="J569" s="97" t="s">
        <v>1360</v>
      </c>
      <c r="K569" s="97" t="s">
        <v>400</v>
      </c>
    </row>
    <row r="570" spans="3:11" s="437" customFormat="1" x14ac:dyDescent="0.25">
      <c r="C570" s="496" t="s">
        <v>1982</v>
      </c>
      <c r="D570" s="496">
        <v>1</v>
      </c>
      <c r="E570" s="496">
        <v>170</v>
      </c>
      <c r="F570" s="96">
        <f t="shared" si="53"/>
        <v>170</v>
      </c>
      <c r="G570" s="160" t="s">
        <v>129</v>
      </c>
      <c r="H570" s="141" t="s">
        <v>821</v>
      </c>
      <c r="I570" s="129" t="str">
        <f>VLOOKUP(H570,Presupuesto!$B$11:$C$565,2,0)</f>
        <v>PRODUCTOS PAPEL Y CARTON</v>
      </c>
      <c r="J570" s="97" t="s">
        <v>1360</v>
      </c>
      <c r="K570" s="97" t="s">
        <v>400</v>
      </c>
    </row>
    <row r="571" spans="3:11" s="437" customFormat="1" x14ac:dyDescent="0.25">
      <c r="G571" s="424"/>
    </row>
    <row r="572" spans="3:11" s="437" customFormat="1" x14ac:dyDescent="0.25">
      <c r="G572" s="424"/>
    </row>
    <row r="573" spans="3:11" ht="15.75" thickBot="1" x14ac:dyDescent="0.3">
      <c r="F573" s="89"/>
      <c r="G573" s="88"/>
      <c r="H573" s="89"/>
      <c r="I573" s="89"/>
    </row>
    <row r="574" spans="3:11" ht="15.75" thickBot="1" x14ac:dyDescent="0.3">
      <c r="C574" s="156" t="s">
        <v>53</v>
      </c>
      <c r="D574" s="352">
        <f>SUM(F581:F587)</f>
        <v>29950</v>
      </c>
      <c r="F574" s="70"/>
      <c r="G574" s="78"/>
      <c r="H574" s="70"/>
      <c r="I574" s="70"/>
    </row>
    <row r="575" spans="3:11" x14ac:dyDescent="0.25">
      <c r="C575" s="70"/>
      <c r="D575" s="31"/>
      <c r="E575" s="92"/>
      <c r="F575" s="92"/>
      <c r="G575" s="92"/>
      <c r="H575" s="75"/>
      <c r="I575" s="75"/>
      <c r="J575" s="75"/>
      <c r="K575" s="111"/>
    </row>
    <row r="576" spans="3:11" x14ac:dyDescent="0.25">
      <c r="C576" s="70"/>
      <c r="D576" s="31"/>
      <c r="E576" s="92"/>
      <c r="F576" s="92"/>
      <c r="G576" s="92"/>
      <c r="H576" s="75"/>
      <c r="I576" s="75"/>
      <c r="J576" s="75"/>
      <c r="K576" s="111"/>
    </row>
    <row r="577" spans="3:11" ht="15.75" x14ac:dyDescent="0.25">
      <c r="C577" s="201" t="s">
        <v>392</v>
      </c>
      <c r="D577" s="350">
        <f>'5. Estudiantes y Graduados'!E12</f>
        <v>5.03</v>
      </c>
      <c r="E577" s="92"/>
      <c r="F577" s="92"/>
      <c r="G577" s="92"/>
      <c r="H577" s="75"/>
      <c r="I577" s="75"/>
      <c r="J577" s="75"/>
      <c r="K577" s="111"/>
    </row>
    <row r="578" spans="3:11" ht="18.75" x14ac:dyDescent="0.25">
      <c r="C578" s="207" t="str">
        <f>IFERROR(VLOOKUP(D577,'1. Desarrollo e Innov. Curricu.'!$E:$F,2,FALSE),IFERROR(VLOOKUP(D577,'2. Investigación Científica'!$E:$F,2,FALSE),IFERROR(VLOOKUP(D577,'3. Vinculación Univ. Sociedad'!$E:$F,2,FALSE),IFERROR(VLOOKUP(D577,'4. Docencia y Profesorado Univ.'!$E:$F,2,FALSE),IFERROR(VLOOKUP(D577,'5. Estudiantes y Graduados'!$E:$F,2,FALSE),IFERROR(VLOOKUP(D577,'11. Gestion Administrativa'!$E:$F,2,FALSE),IFERROR(VLOOKUP(D577,'13. Gestión Académica'!$E:$F,2,FALSE),IFERROR(VLOOKUP(D577,'8. Asegura. de la Calid. y M'!$E:$F,2,FALSE),IFERROR(VLOOKUP(D577,'6. Gestión del Conocimiento'!$E:$F,2,FALSE),IFERROR(VLOOKUP(D577,'15. Gobernabilidad y Proceso...'!$E:$F,2,FALSE),IFERROR(VLOOKUP(D577,'12. Gestión del Talento Humano'!$E:$F,2,FALSE),IFERROR(VLOOKUP(D577,'14. Internacional... de la E.S.'!$E:$F,2,FALSE),IFERROR(VLOOKUP(D577,'10. Posgrado'!$E:$F,2,FALSE),IFERROR(VLOOKUP(D577,'17. Gestión TIC'!$E:$F,2,FALSE),IFERROR(VLOOKUP(D577,'16. Desa. del Sistema Educ.Sup.'!$E:$F,2,FALSE),IFERROR(VLOOKUP(D577,'9. Cultura de Inno. Insti...'!$E:$F,2,FALSE),VLOOKUP(D577,'7. Lo Esencial de la Reforma U.'!$E:$F,2,0)))))))))))))))))</f>
        <v xml:space="preserve">Organizar la participación de Docentes y Estudiantes de la Facultad en la Feria Vocacional de la UNAH. </v>
      </c>
      <c r="D578" s="31"/>
      <c r="E578" s="92"/>
      <c r="F578" s="92"/>
      <c r="G578" s="92"/>
      <c r="H578" s="75"/>
      <c r="I578" s="75"/>
      <c r="J578" s="75"/>
      <c r="K578" s="111"/>
    </row>
    <row r="579" spans="3:11" ht="15.75" thickBot="1" x14ac:dyDescent="0.3">
      <c r="F579" s="92"/>
      <c r="G579" s="75"/>
      <c r="H579" s="75"/>
      <c r="I579" s="75"/>
    </row>
    <row r="580" spans="3:11" ht="15.75" thickBot="1" x14ac:dyDescent="0.3">
      <c r="C580" s="128" t="s">
        <v>44</v>
      </c>
      <c r="D580" s="128" t="s">
        <v>55</v>
      </c>
      <c r="E580" s="135" t="s">
        <v>57</v>
      </c>
      <c r="F580" s="134" t="s">
        <v>27</v>
      </c>
      <c r="G580" s="132" t="s">
        <v>131</v>
      </c>
      <c r="H580" s="135" t="s">
        <v>46</v>
      </c>
      <c r="I580" s="132" t="s">
        <v>132</v>
      </c>
      <c r="J580" s="132" t="s">
        <v>410</v>
      </c>
      <c r="K580" s="132" t="s">
        <v>411</v>
      </c>
    </row>
    <row r="581" spans="3:11" x14ac:dyDescent="0.25">
      <c r="C581" s="496" t="s">
        <v>1985</v>
      </c>
      <c r="D581" s="496">
        <v>500</v>
      </c>
      <c r="E581" s="605">
        <v>5</v>
      </c>
      <c r="F581" s="96">
        <f t="shared" ref="F581:F586" si="54">D581*E581</f>
        <v>2500</v>
      </c>
      <c r="G581" s="160" t="s">
        <v>129</v>
      </c>
      <c r="H581" s="141" t="s">
        <v>717</v>
      </c>
      <c r="I581" s="129" t="str">
        <f>VLOOKUP(H581,Presupuesto!$B$11:$C$565,2,0)</f>
        <v>SERVICIOS DE IMPRENTA PUBLIC.Y REPRODUCCION</v>
      </c>
      <c r="J581" s="97" t="s">
        <v>1360</v>
      </c>
      <c r="K581" s="97" t="s">
        <v>396</v>
      </c>
    </row>
    <row r="582" spans="3:11" x14ac:dyDescent="0.25">
      <c r="C582" s="496" t="s">
        <v>1986</v>
      </c>
      <c r="D582" s="496">
        <v>500</v>
      </c>
      <c r="E582" s="605">
        <v>20</v>
      </c>
      <c r="F582" s="96">
        <f t="shared" si="54"/>
        <v>10000</v>
      </c>
      <c r="G582" s="160" t="s">
        <v>129</v>
      </c>
      <c r="H582" s="141" t="s">
        <v>942</v>
      </c>
      <c r="I582" s="129" t="str">
        <f>VLOOKUP(H582,Presupuesto!$B$11:$C$565,2,0)</f>
        <v>UTILES DE ESCRITORIO, OFICINA Y ENSE¥ANZA</v>
      </c>
      <c r="J582" s="97" t="s">
        <v>1360</v>
      </c>
      <c r="K582" s="97" t="s">
        <v>396</v>
      </c>
    </row>
    <row r="583" spans="3:11" x14ac:dyDescent="0.25">
      <c r="C583" s="496" t="s">
        <v>1987</v>
      </c>
      <c r="D583" s="496">
        <v>500</v>
      </c>
      <c r="E583" s="605">
        <v>20</v>
      </c>
      <c r="F583" s="96">
        <f t="shared" si="54"/>
        <v>10000</v>
      </c>
      <c r="G583" s="160" t="s">
        <v>129</v>
      </c>
      <c r="H583" s="141" t="s">
        <v>717</v>
      </c>
      <c r="I583" s="129" t="str">
        <f>VLOOKUP(H583,Presupuesto!$B$11:$C$565,2,0)</f>
        <v>SERVICIOS DE IMPRENTA PUBLIC.Y REPRODUCCION</v>
      </c>
      <c r="J583" s="97" t="s">
        <v>1360</v>
      </c>
      <c r="K583" s="97" t="s">
        <v>396</v>
      </c>
    </row>
    <row r="584" spans="3:11" x14ac:dyDescent="0.25">
      <c r="C584" s="496" t="s">
        <v>1989</v>
      </c>
      <c r="D584" s="496">
        <v>2</v>
      </c>
      <c r="E584" s="605">
        <v>1000</v>
      </c>
      <c r="F584" s="96">
        <f t="shared" si="54"/>
        <v>2000</v>
      </c>
      <c r="G584" s="160" t="s">
        <v>129</v>
      </c>
      <c r="H584" s="141" t="s">
        <v>717</v>
      </c>
      <c r="I584" s="129" t="str">
        <f>VLOOKUP(H584,Presupuesto!$B$11:$C$565,2,0)</f>
        <v>SERVICIOS DE IMPRENTA PUBLIC.Y REPRODUCCION</v>
      </c>
      <c r="J584" s="97" t="s">
        <v>1360</v>
      </c>
      <c r="K584" s="97" t="s">
        <v>396</v>
      </c>
    </row>
    <row r="585" spans="3:11" x14ac:dyDescent="0.25">
      <c r="C585" s="496" t="s">
        <v>1988</v>
      </c>
      <c r="D585" s="496">
        <v>2</v>
      </c>
      <c r="E585" s="605">
        <v>600</v>
      </c>
      <c r="F585" s="96">
        <f t="shared" si="54"/>
        <v>1200</v>
      </c>
      <c r="G585" s="160" t="s">
        <v>129</v>
      </c>
      <c r="H585" s="141" t="s">
        <v>792</v>
      </c>
      <c r="I585" s="129" t="str">
        <f>VLOOKUP(H585,Presupuesto!$B$11:$C$565,2,0)</f>
        <v>ALIMENTOS B EBIDAS PARA PERSONAS</v>
      </c>
      <c r="J585" s="97" t="s">
        <v>1360</v>
      </c>
      <c r="K585" s="97" t="s">
        <v>396</v>
      </c>
    </row>
    <row r="586" spans="3:11" x14ac:dyDescent="0.25">
      <c r="C586" s="496" t="s">
        <v>1990</v>
      </c>
      <c r="D586" s="496">
        <v>2</v>
      </c>
      <c r="E586" s="605">
        <v>900</v>
      </c>
      <c r="F586" s="96">
        <f t="shared" si="54"/>
        <v>1800</v>
      </c>
      <c r="G586" s="160" t="s">
        <v>129</v>
      </c>
      <c r="H586" s="141" t="s">
        <v>717</v>
      </c>
      <c r="I586" s="129" t="str">
        <f>VLOOKUP(H586,Presupuesto!$B$11:$C$565,2,0)</f>
        <v>SERVICIOS DE IMPRENTA PUBLIC.Y REPRODUCCION</v>
      </c>
      <c r="J586" s="97" t="s">
        <v>1360</v>
      </c>
      <c r="K586" s="97" t="s">
        <v>396</v>
      </c>
    </row>
    <row r="587" spans="3:11" x14ac:dyDescent="0.25">
      <c r="C587" s="496" t="s">
        <v>1993</v>
      </c>
      <c r="D587" s="496">
        <v>35</v>
      </c>
      <c r="E587" s="605">
        <v>70</v>
      </c>
      <c r="F587" s="96">
        <f t="shared" ref="F587" si="55">D587*E587</f>
        <v>2450</v>
      </c>
      <c r="G587" s="160" t="s">
        <v>129</v>
      </c>
      <c r="H587" s="141" t="s">
        <v>792</v>
      </c>
      <c r="I587" s="129" t="str">
        <f>VLOOKUP(H587,Presupuesto!$B$11:$C$565,2,0)</f>
        <v>ALIMENTOS B EBIDAS PARA PERSONAS</v>
      </c>
      <c r="J587" s="97" t="s">
        <v>1360</v>
      </c>
      <c r="K587" s="97" t="s">
        <v>396</v>
      </c>
    </row>
    <row r="589" spans="3:11" ht="15.75" thickBot="1" x14ac:dyDescent="0.3"/>
    <row r="590" spans="3:11" ht="15.75" thickBot="1" x14ac:dyDescent="0.3">
      <c r="C590" s="156" t="s">
        <v>53</v>
      </c>
      <c r="D590" s="352">
        <f>SUM(F597:F597)</f>
        <v>15000</v>
      </c>
      <c r="F590" s="70"/>
      <c r="G590" s="78"/>
      <c r="H590" s="70"/>
      <c r="I590" s="70"/>
    </row>
    <row r="591" spans="3:11" x14ac:dyDescent="0.25">
      <c r="C591" s="70"/>
      <c r="D591" s="31"/>
      <c r="E591" s="92"/>
      <c r="F591" s="92"/>
      <c r="G591" s="92"/>
      <c r="H591" s="75"/>
      <c r="I591" s="75"/>
      <c r="J591" s="75"/>
      <c r="K591" s="111"/>
    </row>
    <row r="592" spans="3:11" x14ac:dyDescent="0.25">
      <c r="C592" s="70"/>
      <c r="D592" s="31"/>
      <c r="E592" s="92"/>
      <c r="F592" s="92"/>
      <c r="G592" s="92"/>
      <c r="H592" s="75"/>
      <c r="I592" s="75"/>
      <c r="J592" s="75"/>
      <c r="K592" s="111"/>
    </row>
    <row r="593" spans="3:11" ht="15.75" x14ac:dyDescent="0.25">
      <c r="C593" s="201" t="s">
        <v>392</v>
      </c>
      <c r="D593" s="350">
        <f>'6. Gestión del Conocimiento'!E11</f>
        <v>6.03</v>
      </c>
      <c r="E593" s="92"/>
      <c r="F593" s="92"/>
      <c r="G593" s="92"/>
      <c r="H593" s="75"/>
      <c r="I593" s="75"/>
      <c r="J593" s="75"/>
      <c r="K593" s="111"/>
    </row>
    <row r="594" spans="3:11" ht="18.75" x14ac:dyDescent="0.25">
      <c r="C594" s="207" t="str">
        <f>IFERROR(VLOOKUP(D593,'1. Desarrollo e Innov. Curricu.'!$E:$F,2,FALSE),IFERROR(VLOOKUP(D593,'2. Investigación Científica'!$E:$F,2,FALSE),IFERROR(VLOOKUP(D593,'3. Vinculación Univ. Sociedad'!$E:$F,2,FALSE),IFERROR(VLOOKUP(D593,'4. Docencia y Profesorado Univ.'!$E:$F,2,FALSE),IFERROR(VLOOKUP(D593,'5. Estudiantes y Graduados'!$E:$F,2,FALSE),IFERROR(VLOOKUP(D593,'11. Gestion Administrativa'!$E:$F,2,FALSE),IFERROR(VLOOKUP(D593,'13. Gestión Académica'!$E:$F,2,FALSE),IFERROR(VLOOKUP(D593,'8. Asegura. de la Calid. y M'!$E:$F,2,FALSE),IFERROR(VLOOKUP(D593,'6. Gestión del Conocimiento'!$E:$F,2,FALSE),IFERROR(VLOOKUP(D593,'15. Gobernabilidad y Proceso...'!$E:$F,2,FALSE),IFERROR(VLOOKUP(D593,'12. Gestión del Talento Humano'!$E:$F,2,FALSE),IFERROR(VLOOKUP(D593,'14. Internacional... de la E.S.'!$E:$F,2,FALSE),IFERROR(VLOOKUP(D593,'10. Posgrado'!$E:$F,2,FALSE),IFERROR(VLOOKUP(D593,'17. Gestión TIC'!$E:$F,2,FALSE),IFERROR(VLOOKUP(D593,'16. Desa. del Sistema Educ.Sup.'!$E:$F,2,FALSE),IFERROR(VLOOKUP(D593,'9. Cultura de Inno. Insti...'!$E:$F,2,FALSE),VLOOKUP(D593,'7. Lo Esencial de la Reforma U.'!$E:$F,2,0)))))))))))))))))</f>
        <v>Contribuir con aporte de conocimientos propios de la disciplina de la Facultad en un proyecto enfocado a la solución de un problema  prioritario del País. (Acompañamiento al Proyecto para la Determinación de Cianotoxinas en Algas que Crecen en el Lago de Yojoa).</v>
      </c>
      <c r="D594" s="31"/>
      <c r="E594" s="92"/>
      <c r="F594" s="92"/>
      <c r="G594" s="92"/>
      <c r="H594" s="75"/>
      <c r="I594" s="75"/>
      <c r="J594" s="75"/>
      <c r="K594" s="111"/>
    </row>
    <row r="595" spans="3:11" ht="15.75" thickBot="1" x14ac:dyDescent="0.3">
      <c r="C595" s="603" t="s">
        <v>1994</v>
      </c>
      <c r="F595" s="92"/>
      <c r="G595" s="75"/>
      <c r="H595" s="75"/>
      <c r="I595" s="75"/>
    </row>
    <row r="596" spans="3:11" ht="15.75" thickBot="1" x14ac:dyDescent="0.3">
      <c r="C596" s="128" t="s">
        <v>44</v>
      </c>
      <c r="D596" s="128" t="s">
        <v>55</v>
      </c>
      <c r="E596" s="135" t="s">
        <v>57</v>
      </c>
      <c r="F596" s="134" t="s">
        <v>27</v>
      </c>
      <c r="G596" s="132" t="s">
        <v>131</v>
      </c>
      <c r="H596" s="135" t="s">
        <v>46</v>
      </c>
      <c r="I596" s="132" t="s">
        <v>132</v>
      </c>
      <c r="J596" s="132" t="s">
        <v>410</v>
      </c>
      <c r="K596" s="132" t="s">
        <v>411</v>
      </c>
    </row>
    <row r="597" spans="3:11" ht="15.75" thickBot="1" x14ac:dyDescent="0.3">
      <c r="C597" s="217" t="s">
        <v>428</v>
      </c>
      <c r="D597" s="218">
        <v>7.5</v>
      </c>
      <c r="E597" s="216">
        <f>HLOOKUP(C597,$AH$2:$BU$3,2,0)</f>
        <v>2000</v>
      </c>
      <c r="F597" s="96">
        <f t="shared" ref="F597" si="56">D597*E597</f>
        <v>15000</v>
      </c>
      <c r="G597" s="160" t="s">
        <v>129</v>
      </c>
      <c r="H597" s="323" t="s">
        <v>761</v>
      </c>
      <c r="I597" s="129" t="str">
        <f>VLOOKUP(H597,Presupuesto!$B$11:$C$565,2,0)</f>
        <v>VIATICOS NACIONALES</v>
      </c>
      <c r="J597" s="215" t="s">
        <v>472</v>
      </c>
      <c r="K597" s="97" t="s">
        <v>412</v>
      </c>
    </row>
    <row r="599" spans="3:11" ht="15.75" thickBot="1" x14ac:dyDescent="0.3">
      <c r="F599" s="89"/>
      <c r="G599" s="88"/>
      <c r="H599" s="89"/>
      <c r="I599" s="89"/>
    </row>
    <row r="600" spans="3:11" ht="15.75" thickBot="1" x14ac:dyDescent="0.3">
      <c r="C600" s="156" t="s">
        <v>53</v>
      </c>
      <c r="D600" s="352">
        <f>SUM(F607:F607)</f>
        <v>65000</v>
      </c>
      <c r="F600" s="70"/>
      <c r="G600" s="78"/>
      <c r="H600" s="70"/>
      <c r="I600" s="70"/>
    </row>
    <row r="601" spans="3:11" x14ac:dyDescent="0.25">
      <c r="C601" s="70"/>
      <c r="D601" s="31"/>
      <c r="E601" s="92"/>
      <c r="F601" s="92"/>
      <c r="G601" s="92"/>
      <c r="H601" s="75"/>
      <c r="I601" s="75"/>
      <c r="J601" s="75"/>
      <c r="K601" s="111"/>
    </row>
    <row r="602" spans="3:11" x14ac:dyDescent="0.25">
      <c r="C602" s="70"/>
      <c r="D602" s="31"/>
      <c r="E602" s="92"/>
      <c r="F602" s="92"/>
      <c r="G602" s="92"/>
      <c r="H602" s="75"/>
      <c r="I602" s="75"/>
      <c r="J602" s="75"/>
      <c r="K602" s="111"/>
    </row>
    <row r="603" spans="3:11" ht="15.75" x14ac:dyDescent="0.25">
      <c r="C603" s="201" t="s">
        <v>392</v>
      </c>
      <c r="D603" s="350">
        <f>'6. Gestión del Conocimiento'!E11</f>
        <v>6.03</v>
      </c>
      <c r="E603" s="92"/>
      <c r="F603" s="92"/>
      <c r="G603" s="92"/>
      <c r="H603" s="75"/>
      <c r="I603" s="75"/>
      <c r="J603" s="75"/>
      <c r="K603" s="111"/>
    </row>
    <row r="604" spans="3:11" ht="18.75" x14ac:dyDescent="0.25">
      <c r="C604" s="207" t="str">
        <f>IFERROR(VLOOKUP(D603,'1. Desarrollo e Innov. Curricu.'!$E:$F,2,FALSE),IFERROR(VLOOKUP(D603,'2. Investigación Científica'!$E:$F,2,FALSE),IFERROR(VLOOKUP(D603,'3. Vinculación Univ. Sociedad'!$E:$F,2,FALSE),IFERROR(VLOOKUP(D603,'4. Docencia y Profesorado Univ.'!$E:$F,2,FALSE),IFERROR(VLOOKUP(D603,'5. Estudiantes y Graduados'!$E:$F,2,FALSE),IFERROR(VLOOKUP(D603,'11. Gestion Administrativa'!$E:$F,2,FALSE),IFERROR(VLOOKUP(D603,'13. Gestión Académica'!$E:$F,2,FALSE),IFERROR(VLOOKUP(D603,'8. Asegura. de la Calid. y M'!$E:$F,2,FALSE),IFERROR(VLOOKUP(D603,'6. Gestión del Conocimiento'!$E:$F,2,FALSE),IFERROR(VLOOKUP(D603,'15. Gobernabilidad y Proceso...'!$E:$F,2,FALSE),IFERROR(VLOOKUP(D603,'12. Gestión del Talento Humano'!$E:$F,2,FALSE),IFERROR(VLOOKUP(D603,'14. Internacional... de la E.S.'!$E:$F,2,FALSE),IFERROR(VLOOKUP(D603,'10. Posgrado'!$E:$F,2,FALSE),IFERROR(VLOOKUP(D603,'17. Gestión TIC'!$E:$F,2,FALSE),IFERROR(VLOOKUP(D603,'16. Desa. del Sistema Educ.Sup.'!$E:$F,2,FALSE),IFERROR(VLOOKUP(D603,'9. Cultura de Inno. Insti...'!$E:$F,2,FALSE),VLOOKUP(D603,'7. Lo Esencial de la Reforma U.'!$E:$F,2,0)))))))))))))))))</f>
        <v>Contribuir con aporte de conocimientos propios de la disciplina de la Facultad en un proyecto enfocado a la solución de un problema  prioritario del País. (Acompañamiento al Proyecto para la Determinación de Cianotoxinas en Algas que Crecen en el Lago de Yojoa).</v>
      </c>
      <c r="D604" s="31"/>
      <c r="E604" s="92"/>
      <c r="F604" s="92"/>
      <c r="G604" s="92"/>
      <c r="H604" s="75"/>
      <c r="I604" s="75"/>
      <c r="J604" s="75"/>
      <c r="K604" s="111"/>
    </row>
    <row r="605" spans="3:11" ht="15.75" thickBot="1" x14ac:dyDescent="0.3">
      <c r="C605" s="603" t="s">
        <v>1996</v>
      </c>
      <c r="F605" s="92"/>
      <c r="G605" s="75"/>
      <c r="H605" s="75"/>
      <c r="I605" s="75"/>
    </row>
    <row r="606" spans="3:11" ht="15.75" thickBot="1" x14ac:dyDescent="0.3">
      <c r="C606" s="128" t="s">
        <v>44</v>
      </c>
      <c r="D606" s="128" t="s">
        <v>55</v>
      </c>
      <c r="E606" s="135" t="s">
        <v>57</v>
      </c>
      <c r="F606" s="134" t="s">
        <v>27</v>
      </c>
      <c r="G606" s="132" t="s">
        <v>131</v>
      </c>
      <c r="H606" s="135" t="s">
        <v>46</v>
      </c>
      <c r="I606" s="132" t="s">
        <v>132</v>
      </c>
      <c r="J606" s="132" t="s">
        <v>410</v>
      </c>
      <c r="K606" s="132" t="s">
        <v>411</v>
      </c>
    </row>
    <row r="607" spans="3:11" x14ac:dyDescent="0.25">
      <c r="C607" s="140" t="s">
        <v>1995</v>
      </c>
      <c r="D607" s="157">
        <v>1</v>
      </c>
      <c r="E607" s="122">
        <v>65000</v>
      </c>
      <c r="F607" s="96">
        <f t="shared" ref="F607" si="57">D607*E607</f>
        <v>65000</v>
      </c>
      <c r="G607" s="160" t="s">
        <v>129</v>
      </c>
      <c r="H607" s="141" t="s">
        <v>894</v>
      </c>
      <c r="I607" s="129" t="str">
        <f>VLOOKUP(H607,Presupuesto!$B$11:$C$565,2,0)</f>
        <v>PRODUCTOS QUIMICOS</v>
      </c>
      <c r="J607" s="97" t="s">
        <v>472</v>
      </c>
      <c r="K607" s="97" t="s">
        <v>396</v>
      </c>
    </row>
    <row r="609" spans="3:11" s="437" customFormat="1" ht="15.75" thickBot="1" x14ac:dyDescent="0.3">
      <c r="G609" s="424"/>
    </row>
    <row r="610" spans="3:11" s="437" customFormat="1" ht="15.75" thickBot="1" x14ac:dyDescent="0.3">
      <c r="C610" s="156" t="s">
        <v>53</v>
      </c>
      <c r="D610" s="352">
        <f>SUM(F617:F617)</f>
        <v>3150</v>
      </c>
      <c r="F610" s="70"/>
      <c r="G610" s="78"/>
      <c r="H610" s="70"/>
      <c r="I610" s="70"/>
    </row>
    <row r="611" spans="3:11" s="437" customFormat="1" x14ac:dyDescent="0.25">
      <c r="C611" s="70"/>
      <c r="D611" s="31"/>
      <c r="E611" s="92"/>
      <c r="F611" s="92"/>
      <c r="G611" s="92"/>
      <c r="H611" s="75"/>
      <c r="I611" s="75"/>
      <c r="J611" s="75"/>
      <c r="K611" s="111"/>
    </row>
    <row r="612" spans="3:11" s="437" customFormat="1" x14ac:dyDescent="0.25">
      <c r="C612" s="70"/>
      <c r="D612" s="31"/>
      <c r="E612" s="92"/>
      <c r="F612" s="92"/>
      <c r="G612" s="92"/>
      <c r="H612" s="75"/>
      <c r="I612" s="75"/>
      <c r="J612" s="75"/>
      <c r="K612" s="111"/>
    </row>
    <row r="613" spans="3:11" s="437" customFormat="1" ht="15.75" x14ac:dyDescent="0.25">
      <c r="C613" s="201" t="s">
        <v>392</v>
      </c>
      <c r="D613" s="350">
        <f>'7. Lo Esencial de la Reforma U.'!E15</f>
        <v>7.01</v>
      </c>
      <c r="E613" s="92"/>
      <c r="F613" s="92"/>
      <c r="G613" s="92"/>
      <c r="H613" s="75"/>
      <c r="I613" s="75"/>
      <c r="J613" s="75"/>
      <c r="K613" s="111"/>
    </row>
    <row r="614" spans="3:11" s="437" customFormat="1" ht="18.75" x14ac:dyDescent="0.25">
      <c r="C614" s="207" t="str">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 xml:space="preserve">Organizar y desarrollar la Feria Cultural de la Facultad a desarrollarse en marco de la Semana del estudiante de Química y Farmacia. </v>
      </c>
      <c r="D614" s="31"/>
      <c r="E614" s="92"/>
      <c r="F614" s="92"/>
      <c r="G614" s="92"/>
      <c r="H614" s="75"/>
      <c r="I614" s="75"/>
      <c r="J614" s="75"/>
      <c r="K614" s="111"/>
    </row>
    <row r="615" spans="3:11" s="437" customFormat="1" ht="15.75" thickBot="1" x14ac:dyDescent="0.3">
      <c r="C615" s="603"/>
      <c r="F615" s="92"/>
      <c r="G615" s="75"/>
      <c r="H615" s="75"/>
      <c r="I615" s="75"/>
    </row>
    <row r="616" spans="3:11" s="437" customFormat="1" ht="15.75" thickBot="1" x14ac:dyDescent="0.3">
      <c r="C616" s="128" t="s">
        <v>44</v>
      </c>
      <c r="D616" s="128" t="s">
        <v>55</v>
      </c>
      <c r="E616" s="135" t="s">
        <v>57</v>
      </c>
      <c r="F616" s="134" t="s">
        <v>27</v>
      </c>
      <c r="G616" s="132" t="s">
        <v>131</v>
      </c>
      <c r="H616" s="135" t="s">
        <v>46</v>
      </c>
      <c r="I616" s="132" t="s">
        <v>132</v>
      </c>
      <c r="J616" s="132" t="s">
        <v>410</v>
      </c>
      <c r="K616" s="132" t="s">
        <v>411</v>
      </c>
    </row>
    <row r="617" spans="3:11" s="437" customFormat="1" x14ac:dyDescent="0.25">
      <c r="C617" s="140" t="s">
        <v>2274</v>
      </c>
      <c r="D617" s="157">
        <v>7</v>
      </c>
      <c r="E617" s="122">
        <v>450</v>
      </c>
      <c r="F617" s="96">
        <f t="shared" ref="F617" si="58">D617*E617</f>
        <v>3150</v>
      </c>
      <c r="G617" s="160" t="s">
        <v>129</v>
      </c>
      <c r="H617" s="141" t="s">
        <v>907</v>
      </c>
      <c r="I617" s="129" t="str">
        <f>VLOOKUP(H617,Presupuesto!$B$11:$C$565,2,0)</f>
        <v>OTROS PRODUCTOS METALICOS</v>
      </c>
      <c r="J617" s="97" t="s">
        <v>1361</v>
      </c>
      <c r="K617" s="97" t="s">
        <v>402</v>
      </c>
    </row>
    <row r="618" spans="3:11" s="437" customFormat="1" x14ac:dyDescent="0.25">
      <c r="G618" s="424"/>
    </row>
    <row r="619" spans="3:11" s="437" customFormat="1" ht="15.75" thickBot="1" x14ac:dyDescent="0.3">
      <c r="G619" s="424"/>
    </row>
    <row r="620" spans="3:11" s="437" customFormat="1" ht="15.75" thickBot="1" x14ac:dyDescent="0.3">
      <c r="C620" s="156" t="s">
        <v>53</v>
      </c>
      <c r="D620" s="352">
        <f>SUM(F627:F627)</f>
        <v>6000</v>
      </c>
      <c r="F620" s="70"/>
      <c r="G620" s="78"/>
      <c r="H620" s="70"/>
      <c r="I620" s="70"/>
    </row>
    <row r="621" spans="3:11" s="437" customFormat="1" x14ac:dyDescent="0.25">
      <c r="C621" s="70"/>
      <c r="D621" s="31"/>
      <c r="E621" s="92"/>
      <c r="F621" s="92"/>
      <c r="G621" s="92"/>
      <c r="H621" s="75"/>
      <c r="I621" s="75"/>
      <c r="J621" s="75"/>
      <c r="K621" s="111"/>
    </row>
    <row r="622" spans="3:11" s="437" customFormat="1" x14ac:dyDescent="0.25">
      <c r="C622" s="70"/>
      <c r="D622" s="31"/>
      <c r="E622" s="92"/>
      <c r="F622" s="92"/>
      <c r="G622" s="92"/>
      <c r="H622" s="75"/>
      <c r="I622" s="75"/>
      <c r="J622" s="75"/>
      <c r="K622" s="111"/>
    </row>
    <row r="623" spans="3:11" s="437" customFormat="1" ht="15.75" x14ac:dyDescent="0.25">
      <c r="C623" s="201" t="s">
        <v>392</v>
      </c>
      <c r="D623" s="350">
        <f>'7. Lo Esencial de la Reforma U.'!E17</f>
        <v>7.03</v>
      </c>
      <c r="E623" s="92"/>
      <c r="F623" s="92"/>
      <c r="G623" s="92"/>
      <c r="H623" s="75"/>
      <c r="I623" s="75"/>
      <c r="J623" s="75"/>
      <c r="K623" s="111"/>
    </row>
    <row r="624" spans="3:11" s="437" customFormat="1" ht="18.75" x14ac:dyDescent="0.25">
      <c r="C624" s="207" t="str">
        <f>IFERROR(VLOOKUP(D623,'1. Desarrollo e Innov. Curricu.'!$E:$F,2,FALSE),IFERROR(VLOOKUP(D623,'2. Investigación Científica'!$E:$F,2,FALSE),IFERROR(VLOOKUP(D623,'3. Vinculación Univ. Sociedad'!$E:$F,2,FALSE),IFERROR(VLOOKUP(D623,'4. Docencia y Profesorado Univ.'!$E:$F,2,FALSE),IFERROR(VLOOKUP(D623,'5. Estudiantes y Graduados'!$E:$F,2,FALSE),IFERROR(VLOOKUP(D623,'11. Gestion Administrativa'!$E:$F,2,FALSE),IFERROR(VLOOKUP(D623,'13. Gestión Académica'!$E:$F,2,FALSE),IFERROR(VLOOKUP(D623,'8. Asegura. de la Calid. y M'!$E:$F,2,FALSE),IFERROR(VLOOKUP(D623,'6. Gestión del Conocimiento'!$E:$F,2,FALSE),IFERROR(VLOOKUP(D623,'15. Gobernabilidad y Proceso...'!$E:$F,2,FALSE),IFERROR(VLOOKUP(D623,'12. Gestión del Talento Humano'!$E:$F,2,FALSE),IFERROR(VLOOKUP(D623,'14. Internacional... de la E.S.'!$E:$F,2,FALSE),IFERROR(VLOOKUP(D623,'10. Posgrado'!$E:$F,2,FALSE),IFERROR(VLOOKUP(D623,'17. Gestión TIC'!$E:$F,2,FALSE),IFERROR(VLOOKUP(D623,'16. Desa. del Sistema Educ.Sup.'!$E:$F,2,FALSE),IFERROR(VLOOKUP(D623,'9. Cultura de Inno. Insti...'!$E:$F,2,FALSE),VLOOKUP(D623,'7. Lo Esencial de la Reforma U.'!$E:$F,2,0)))))))))))))))))</f>
        <v>Elaborar y difundir un boletín informativo de actividades culturales, artícticas, deportivas y científicas llevadas a cabo en la Facultad.</v>
      </c>
      <c r="D624" s="31"/>
      <c r="E624" s="92"/>
      <c r="F624" s="92"/>
      <c r="G624" s="92"/>
      <c r="H624" s="75"/>
      <c r="I624" s="75"/>
      <c r="J624" s="75"/>
      <c r="K624" s="111"/>
    </row>
    <row r="625" spans="3:11" s="437" customFormat="1" ht="15.75" thickBot="1" x14ac:dyDescent="0.3">
      <c r="C625" s="603"/>
      <c r="F625" s="92"/>
      <c r="G625" s="75"/>
      <c r="H625" s="75"/>
      <c r="I625" s="75"/>
    </row>
    <row r="626" spans="3:11" s="437" customFormat="1" ht="15.75" thickBot="1" x14ac:dyDescent="0.3">
      <c r="C626" s="128" t="s">
        <v>44</v>
      </c>
      <c r="D626" s="128" t="s">
        <v>55</v>
      </c>
      <c r="E626" s="135" t="s">
        <v>57</v>
      </c>
      <c r="F626" s="134" t="s">
        <v>27</v>
      </c>
      <c r="G626" s="132" t="s">
        <v>131</v>
      </c>
      <c r="H626" s="135" t="s">
        <v>46</v>
      </c>
      <c r="I626" s="132" t="s">
        <v>132</v>
      </c>
      <c r="J626" s="132" t="s">
        <v>410</v>
      </c>
      <c r="K626" s="132" t="s">
        <v>411</v>
      </c>
    </row>
    <row r="627" spans="3:11" s="437" customFormat="1" x14ac:dyDescent="0.25">
      <c r="C627" s="140" t="s">
        <v>1976</v>
      </c>
      <c r="D627" s="157">
        <v>300</v>
      </c>
      <c r="E627" s="122">
        <v>20</v>
      </c>
      <c r="F627" s="96">
        <f t="shared" ref="F627" si="59">D627*E627</f>
        <v>6000</v>
      </c>
      <c r="G627" s="160" t="s">
        <v>129</v>
      </c>
      <c r="H627" s="141" t="s">
        <v>717</v>
      </c>
      <c r="I627" s="129" t="str">
        <f>VLOOKUP(H627,Presupuesto!$B$11:$C$565,2,0)</f>
        <v>SERVICIOS DE IMPRENTA PUBLIC.Y REPRODUCCION</v>
      </c>
      <c r="J627" s="97" t="s">
        <v>1361</v>
      </c>
      <c r="K627" s="97" t="s">
        <v>399</v>
      </c>
    </row>
    <row r="628" spans="3:11" s="437" customFormat="1" x14ac:dyDescent="0.25">
      <c r="G628" s="424"/>
    </row>
    <row r="629" spans="3:11" s="437" customFormat="1" x14ac:dyDescent="0.25">
      <c r="G629" s="424"/>
    </row>
    <row r="630" spans="3:11" ht="15.75" thickBot="1" x14ac:dyDescent="0.3"/>
    <row r="631" spans="3:11" ht="15.75" thickBot="1" x14ac:dyDescent="0.3">
      <c r="C631" s="156" t="s">
        <v>53</v>
      </c>
      <c r="D631" s="352">
        <f>SUM(F638:F671)</f>
        <v>2800</v>
      </c>
      <c r="F631" s="70"/>
      <c r="G631" s="78"/>
      <c r="H631" s="70"/>
      <c r="I631" s="70"/>
    </row>
    <row r="632" spans="3:11" x14ac:dyDescent="0.25">
      <c r="C632" s="70"/>
      <c r="D632" s="31"/>
      <c r="E632" s="92"/>
      <c r="F632" s="92"/>
      <c r="G632" s="92"/>
      <c r="H632" s="75"/>
      <c r="I632" s="75"/>
      <c r="J632" s="75"/>
      <c r="K632" s="111"/>
    </row>
    <row r="633" spans="3:11" x14ac:dyDescent="0.25">
      <c r="C633" s="70"/>
      <c r="D633" s="31"/>
      <c r="E633" s="92"/>
      <c r="F633" s="92"/>
      <c r="G633" s="92"/>
      <c r="H633" s="75"/>
      <c r="I633" s="75"/>
      <c r="J633" s="75"/>
      <c r="K633" s="111"/>
    </row>
    <row r="634" spans="3:11" ht="15.75" x14ac:dyDescent="0.25">
      <c r="C634" s="201" t="s">
        <v>392</v>
      </c>
      <c r="D634" s="350">
        <f>'8. Asegura. de la Calid. y M'!E14</f>
        <v>8.0500000000000007</v>
      </c>
      <c r="E634" s="92"/>
      <c r="F634" s="92"/>
      <c r="G634" s="92"/>
      <c r="H634" s="75"/>
      <c r="I634" s="75"/>
      <c r="J634" s="75"/>
      <c r="K634" s="111"/>
    </row>
    <row r="635" spans="3:11" ht="18.75" x14ac:dyDescent="0.25">
      <c r="C635" s="207" t="str">
        <f>IFERROR(VLOOKUP(D634,'1. Desarrollo e Innov. Curricu.'!$E:$F,2,FALSE),IFERROR(VLOOKUP(D634,'2. Investigación Científica'!$E:$F,2,FALSE),IFERROR(VLOOKUP(D634,'3. Vinculación Univ. Sociedad'!$E:$F,2,FALSE),IFERROR(VLOOKUP(D634,'4. Docencia y Profesorado Univ.'!$E:$F,2,FALSE),IFERROR(VLOOKUP(D634,'5. Estudiantes y Graduados'!$E:$F,2,FALSE),IFERROR(VLOOKUP(D634,'11. Gestion Administrativa'!$E:$F,2,FALSE),IFERROR(VLOOKUP(D634,'13. Gestión Académica'!$E:$F,2,FALSE),IFERROR(VLOOKUP(D634,'8. Asegura. de la Calid. y M'!$E:$F,2,FALSE),IFERROR(VLOOKUP(D634,'6. Gestión del Conocimiento'!$E:$F,2,FALSE),IFERROR(VLOOKUP(D634,'15. Gobernabilidad y Proceso...'!$E:$F,2,FALSE),IFERROR(VLOOKUP(D634,'12. Gestión del Talento Humano'!$E:$F,2,FALSE),IFERROR(VLOOKUP(D634,'14. Internacional... de la E.S.'!$E:$F,2,FALSE),IFERROR(VLOOKUP(D634,'10. Posgrado'!$E:$F,2,FALSE),IFERROR(VLOOKUP(D634,'17. Gestión TIC'!$E:$F,2,FALSE),IFERROR(VLOOKUP(D634,'16. Desa. del Sistema Educ.Sup.'!$E:$F,2,FALSE),IFERROR(VLOOKUP(D634,'9. Cultura de Inno. Insti...'!$E:$F,2,FALSE),VLOOKUP(D634,'7. Lo Esencial de la Reforma U.'!$E:$F,2,0)))))))))))))))))</f>
        <v xml:space="preserve">Publicación del Plan Operativo 2016, mediante la impresión de la matriz de cada dimensión, así como del calendario de actividades. </v>
      </c>
      <c r="D635" s="31"/>
      <c r="E635" s="92"/>
      <c r="F635" s="92"/>
      <c r="G635" s="92"/>
      <c r="H635" s="75"/>
      <c r="I635" s="75"/>
      <c r="J635" s="75"/>
      <c r="K635" s="111"/>
    </row>
    <row r="636" spans="3:11" ht="15.75" thickBot="1" x14ac:dyDescent="0.3">
      <c r="C636" s="85" t="s">
        <v>2002</v>
      </c>
      <c r="F636" s="92"/>
      <c r="G636" s="75"/>
      <c r="H636" s="75"/>
      <c r="I636" s="75"/>
    </row>
    <row r="637" spans="3:11" ht="15.75" thickBot="1" x14ac:dyDescent="0.3">
      <c r="C637" s="128" t="s">
        <v>44</v>
      </c>
      <c r="D637" s="128" t="s">
        <v>55</v>
      </c>
      <c r="E637" s="135" t="s">
        <v>57</v>
      </c>
      <c r="F637" s="134" t="s">
        <v>27</v>
      </c>
      <c r="G637" s="132" t="s">
        <v>131</v>
      </c>
      <c r="H637" s="135" t="s">
        <v>46</v>
      </c>
      <c r="I637" s="132" t="s">
        <v>132</v>
      </c>
      <c r="J637" s="132" t="s">
        <v>410</v>
      </c>
      <c r="K637" s="132" t="s">
        <v>411</v>
      </c>
    </row>
    <row r="638" spans="3:11" x14ac:dyDescent="0.25">
      <c r="C638" s="140" t="s">
        <v>1976</v>
      </c>
      <c r="D638" s="157">
        <v>35</v>
      </c>
      <c r="E638" s="122">
        <v>80</v>
      </c>
      <c r="F638" s="96">
        <f t="shared" ref="F638:F671" si="60">D638*E638</f>
        <v>2800</v>
      </c>
      <c r="G638" s="160" t="s">
        <v>129</v>
      </c>
      <c r="H638" s="141" t="s">
        <v>717</v>
      </c>
      <c r="I638" s="129" t="str">
        <f>VLOOKUP(H638,Presupuesto!$B$11:$C$565,2,0)</f>
        <v>SERVICIOS DE IMPRENTA PUBLIC.Y REPRODUCCION</v>
      </c>
      <c r="J638" s="97" t="s">
        <v>1362</v>
      </c>
      <c r="K638" s="97" t="s">
        <v>412</v>
      </c>
    </row>
    <row r="639" spans="3:11" hidden="1" x14ac:dyDescent="0.25">
      <c r="C639" s="140"/>
      <c r="D639" s="157"/>
      <c r="E639" s="122"/>
      <c r="F639" s="96">
        <f t="shared" si="60"/>
        <v>0</v>
      </c>
      <c r="G639" s="160"/>
      <c r="H639" s="141"/>
      <c r="I639" s="129" t="e">
        <f>VLOOKUP(H639,Presupuesto!$B$11:$C$565,2,0)</f>
        <v>#N/A</v>
      </c>
      <c r="J639" s="97" t="e">
        <f>#REF!</f>
        <v>#REF!</v>
      </c>
      <c r="K639" s="97" t="s">
        <v>412</v>
      </c>
    </row>
    <row r="640" spans="3:11" hidden="1" x14ac:dyDescent="0.25">
      <c r="C640" s="140"/>
      <c r="D640" s="157"/>
      <c r="E640" s="122"/>
      <c r="F640" s="96">
        <f t="shared" si="60"/>
        <v>0</v>
      </c>
      <c r="G640" s="160"/>
      <c r="H640" s="141"/>
      <c r="I640" s="129" t="e">
        <f>VLOOKUP(H640,Presupuesto!$B$11:$C$565,2,0)</f>
        <v>#N/A</v>
      </c>
      <c r="J640" s="97" t="e">
        <f>#REF!</f>
        <v>#REF!</v>
      </c>
      <c r="K640" s="97" t="s">
        <v>412</v>
      </c>
    </row>
    <row r="641" spans="3:11" hidden="1" x14ac:dyDescent="0.25">
      <c r="C641" s="140"/>
      <c r="D641" s="157"/>
      <c r="E641" s="122"/>
      <c r="F641" s="96">
        <f t="shared" si="60"/>
        <v>0</v>
      </c>
      <c r="G641" s="160"/>
      <c r="H641" s="141"/>
      <c r="I641" s="129" t="e">
        <f>VLOOKUP(H641,Presupuesto!$B$11:$C$565,2,0)</f>
        <v>#N/A</v>
      </c>
      <c r="J641" s="97" t="e">
        <f>#REF!</f>
        <v>#REF!</v>
      </c>
      <c r="K641" s="97" t="s">
        <v>412</v>
      </c>
    </row>
    <row r="642" spans="3:11" hidden="1" x14ac:dyDescent="0.25">
      <c r="C642" s="140"/>
      <c r="D642" s="157"/>
      <c r="E642" s="122"/>
      <c r="F642" s="96">
        <f t="shared" si="60"/>
        <v>0</v>
      </c>
      <c r="G642" s="160"/>
      <c r="H642" s="141"/>
      <c r="I642" s="129" t="e">
        <f>VLOOKUP(H642,Presupuesto!$B$11:$C$565,2,0)</f>
        <v>#N/A</v>
      </c>
      <c r="J642" s="97" t="e">
        <f>#REF!</f>
        <v>#REF!</v>
      </c>
      <c r="K642" s="97" t="s">
        <v>401</v>
      </c>
    </row>
    <row r="643" spans="3:11" hidden="1" x14ac:dyDescent="0.25">
      <c r="C643" s="140"/>
      <c r="D643" s="157"/>
      <c r="E643" s="122"/>
      <c r="F643" s="96">
        <f t="shared" si="60"/>
        <v>0</v>
      </c>
      <c r="G643" s="160"/>
      <c r="H643" s="141"/>
      <c r="I643" s="129" t="e">
        <f>VLOOKUP(H643,Presupuesto!$B$11:$C$565,2,0)</f>
        <v>#N/A</v>
      </c>
      <c r="J643" s="97" t="e">
        <f>#REF!</f>
        <v>#REF!</v>
      </c>
      <c r="K643" s="97" t="s">
        <v>412</v>
      </c>
    </row>
    <row r="644" spans="3:11" hidden="1" x14ac:dyDescent="0.25">
      <c r="C644" s="140"/>
      <c r="D644" s="157"/>
      <c r="E644" s="122"/>
      <c r="F644" s="96">
        <f t="shared" si="60"/>
        <v>0</v>
      </c>
      <c r="G644" s="160"/>
      <c r="H644" s="141"/>
      <c r="I644" s="129" t="e">
        <f>VLOOKUP(H644,Presupuesto!$B$11:$C$565,2,0)</f>
        <v>#N/A</v>
      </c>
      <c r="J644" s="97" t="e">
        <f>#REF!</f>
        <v>#REF!</v>
      </c>
      <c r="K644" s="97" t="s">
        <v>412</v>
      </c>
    </row>
    <row r="645" spans="3:11" hidden="1" x14ac:dyDescent="0.25">
      <c r="C645" s="140"/>
      <c r="D645" s="157"/>
      <c r="E645" s="122"/>
      <c r="F645" s="96">
        <f t="shared" si="60"/>
        <v>0</v>
      </c>
      <c r="G645" s="160"/>
      <c r="H645" s="141"/>
      <c r="I645" s="129" t="e">
        <f>VLOOKUP(H645,Presupuesto!$B$11:$C$565,2,0)</f>
        <v>#N/A</v>
      </c>
      <c r="J645" s="97" t="e">
        <f>#REF!</f>
        <v>#REF!</v>
      </c>
      <c r="K645" s="97" t="s">
        <v>412</v>
      </c>
    </row>
    <row r="646" spans="3:11" hidden="1" x14ac:dyDescent="0.25">
      <c r="C646" s="140"/>
      <c r="D646" s="157"/>
      <c r="E646" s="122"/>
      <c r="F646" s="96">
        <f t="shared" si="60"/>
        <v>0</v>
      </c>
      <c r="G646" s="160"/>
      <c r="H646" s="141"/>
      <c r="I646" s="129" t="e">
        <f>VLOOKUP(H646,Presupuesto!$B$11:$C$565,2,0)</f>
        <v>#N/A</v>
      </c>
      <c r="J646" s="97" t="e">
        <f>#REF!</f>
        <v>#REF!</v>
      </c>
      <c r="K646" s="97" t="s">
        <v>412</v>
      </c>
    </row>
    <row r="647" spans="3:11" hidden="1" x14ac:dyDescent="0.25">
      <c r="C647" s="140"/>
      <c r="D647" s="157"/>
      <c r="E647" s="122"/>
      <c r="F647" s="96">
        <f t="shared" si="60"/>
        <v>0</v>
      </c>
      <c r="G647" s="160"/>
      <c r="H647" s="141"/>
      <c r="I647" s="129" t="e">
        <f>VLOOKUP(H647,Presupuesto!$B$11:$C$565,2,0)</f>
        <v>#N/A</v>
      </c>
      <c r="J647" s="97" t="e">
        <f>#REF!</f>
        <v>#REF!</v>
      </c>
      <c r="K647" s="97" t="s">
        <v>412</v>
      </c>
    </row>
    <row r="648" spans="3:11" hidden="1" x14ac:dyDescent="0.25">
      <c r="C648" s="140"/>
      <c r="D648" s="157"/>
      <c r="E648" s="122"/>
      <c r="F648" s="96">
        <f t="shared" si="60"/>
        <v>0</v>
      </c>
      <c r="G648" s="160"/>
      <c r="H648" s="141"/>
      <c r="I648" s="129" t="e">
        <f>VLOOKUP(H648,Presupuesto!$B$11:$C$565,2,0)</f>
        <v>#N/A</v>
      </c>
      <c r="J648" s="97" t="e">
        <f>#REF!</f>
        <v>#REF!</v>
      </c>
      <c r="K648" s="97" t="s">
        <v>412</v>
      </c>
    </row>
    <row r="649" spans="3:11" hidden="1" x14ac:dyDescent="0.25">
      <c r="C649" s="140"/>
      <c r="D649" s="157"/>
      <c r="E649" s="122"/>
      <c r="F649" s="96">
        <f t="shared" si="60"/>
        <v>0</v>
      </c>
      <c r="G649" s="160"/>
      <c r="H649" s="141"/>
      <c r="I649" s="129" t="e">
        <f>VLOOKUP(H649,Presupuesto!$B$11:$C$565,2,0)</f>
        <v>#N/A</v>
      </c>
      <c r="J649" s="97" t="e">
        <f>#REF!</f>
        <v>#REF!</v>
      </c>
      <c r="K649" s="97" t="s">
        <v>412</v>
      </c>
    </row>
    <row r="650" spans="3:11" hidden="1" x14ac:dyDescent="0.25">
      <c r="C650" s="140"/>
      <c r="D650" s="157"/>
      <c r="E650" s="122"/>
      <c r="F650" s="96">
        <f t="shared" si="60"/>
        <v>0</v>
      </c>
      <c r="G650" s="160"/>
      <c r="H650" s="141"/>
      <c r="I650" s="129" t="e">
        <f>VLOOKUP(H650,Presupuesto!$B$11:$C$565,2,0)</f>
        <v>#N/A</v>
      </c>
      <c r="J650" s="97" t="e">
        <f>#REF!</f>
        <v>#REF!</v>
      </c>
      <c r="K650" s="97" t="s">
        <v>412</v>
      </c>
    </row>
    <row r="651" spans="3:11" hidden="1" x14ac:dyDescent="0.25">
      <c r="C651" s="140"/>
      <c r="D651" s="157"/>
      <c r="E651" s="122"/>
      <c r="F651" s="96">
        <f t="shared" si="60"/>
        <v>0</v>
      </c>
      <c r="G651" s="160"/>
      <c r="H651" s="141"/>
      <c r="I651" s="129" t="e">
        <f>VLOOKUP(H651,Presupuesto!$B$11:$C$565,2,0)</f>
        <v>#N/A</v>
      </c>
      <c r="J651" s="97" t="e">
        <f>#REF!</f>
        <v>#REF!</v>
      </c>
      <c r="K651" s="97" t="s">
        <v>412</v>
      </c>
    </row>
    <row r="652" spans="3:11" hidden="1" x14ac:dyDescent="0.25">
      <c r="C652" s="140"/>
      <c r="D652" s="157"/>
      <c r="E652" s="122"/>
      <c r="F652" s="96">
        <f t="shared" si="60"/>
        <v>0</v>
      </c>
      <c r="G652" s="160"/>
      <c r="H652" s="141"/>
      <c r="I652" s="129" t="e">
        <f>VLOOKUP(H652,Presupuesto!$B$11:$C$565,2,0)</f>
        <v>#N/A</v>
      </c>
      <c r="J652" s="97" t="e">
        <f>#REF!</f>
        <v>#REF!</v>
      </c>
      <c r="K652" s="97" t="s">
        <v>412</v>
      </c>
    </row>
    <row r="653" spans="3:11" hidden="1" x14ac:dyDescent="0.25">
      <c r="C653" s="140"/>
      <c r="D653" s="157"/>
      <c r="E653" s="122"/>
      <c r="F653" s="96">
        <f t="shared" si="60"/>
        <v>0</v>
      </c>
      <c r="G653" s="160"/>
      <c r="H653" s="141"/>
      <c r="I653" s="129" t="e">
        <f>VLOOKUP(H653,Presupuesto!$B$11:$C$565,2,0)</f>
        <v>#N/A</v>
      </c>
      <c r="J653" s="97" t="e">
        <f>#REF!</f>
        <v>#REF!</v>
      </c>
      <c r="K653" s="97" t="s">
        <v>412</v>
      </c>
    </row>
    <row r="654" spans="3:11" hidden="1" x14ac:dyDescent="0.25">
      <c r="C654" s="140"/>
      <c r="D654" s="157"/>
      <c r="E654" s="122"/>
      <c r="F654" s="96">
        <f t="shared" si="60"/>
        <v>0</v>
      </c>
      <c r="G654" s="160"/>
      <c r="H654" s="141"/>
      <c r="I654" s="129" t="e">
        <f>VLOOKUP(H654,Presupuesto!$B$11:$C$565,2,0)</f>
        <v>#N/A</v>
      </c>
      <c r="J654" s="97" t="e">
        <f>#REF!</f>
        <v>#REF!</v>
      </c>
      <c r="K654" s="97" t="s">
        <v>412</v>
      </c>
    </row>
    <row r="655" spans="3:11" hidden="1" x14ac:dyDescent="0.25">
      <c r="C655" s="140"/>
      <c r="D655" s="157"/>
      <c r="E655" s="122"/>
      <c r="F655" s="96">
        <f t="shared" si="60"/>
        <v>0</v>
      </c>
      <c r="G655" s="160"/>
      <c r="H655" s="141"/>
      <c r="I655" s="129" t="e">
        <f>VLOOKUP(H655,Presupuesto!$B$11:$C$565,2,0)</f>
        <v>#N/A</v>
      </c>
      <c r="J655" s="97" t="e">
        <f>#REF!</f>
        <v>#REF!</v>
      </c>
      <c r="K655" s="97" t="s">
        <v>412</v>
      </c>
    </row>
    <row r="656" spans="3:11" hidden="1" x14ac:dyDescent="0.25">
      <c r="C656" s="140"/>
      <c r="D656" s="157"/>
      <c r="E656" s="122"/>
      <c r="F656" s="96">
        <f t="shared" si="60"/>
        <v>0</v>
      </c>
      <c r="G656" s="160"/>
      <c r="H656" s="141"/>
      <c r="I656" s="129" t="e">
        <f>VLOOKUP(H656,Presupuesto!$B$11:$C$565,2,0)</f>
        <v>#N/A</v>
      </c>
      <c r="J656" s="97" t="e">
        <f>#REF!</f>
        <v>#REF!</v>
      </c>
      <c r="K656" s="97" t="s">
        <v>412</v>
      </c>
    </row>
    <row r="657" spans="3:11" hidden="1" x14ac:dyDescent="0.25">
      <c r="C657" s="140"/>
      <c r="D657" s="157"/>
      <c r="E657" s="122"/>
      <c r="F657" s="96">
        <f t="shared" si="60"/>
        <v>0</v>
      </c>
      <c r="G657" s="160"/>
      <c r="H657" s="141"/>
      <c r="I657" s="129" t="e">
        <f>VLOOKUP(H657,Presupuesto!$B$11:$C$565,2,0)</f>
        <v>#N/A</v>
      </c>
      <c r="J657" s="97" t="e">
        <f>#REF!</f>
        <v>#REF!</v>
      </c>
      <c r="K657" s="97" t="s">
        <v>412</v>
      </c>
    </row>
    <row r="658" spans="3:11" hidden="1" x14ac:dyDescent="0.25">
      <c r="C658" s="140"/>
      <c r="D658" s="157"/>
      <c r="E658" s="122"/>
      <c r="F658" s="96">
        <f t="shared" si="60"/>
        <v>0</v>
      </c>
      <c r="G658" s="160"/>
      <c r="H658" s="141"/>
      <c r="I658" s="129" t="e">
        <f>VLOOKUP(H658,Presupuesto!$B$11:$C$565,2,0)</f>
        <v>#N/A</v>
      </c>
      <c r="J658" s="97" t="e">
        <f>#REF!</f>
        <v>#REF!</v>
      </c>
      <c r="K658" s="97" t="s">
        <v>412</v>
      </c>
    </row>
    <row r="659" spans="3:11" hidden="1" x14ac:dyDescent="0.25">
      <c r="C659" s="142"/>
      <c r="D659" s="150"/>
      <c r="E659" s="117"/>
      <c r="F659" s="96">
        <f t="shared" si="60"/>
        <v>0</v>
      </c>
      <c r="G659" s="160"/>
      <c r="H659" s="143"/>
      <c r="I659" s="129" t="e">
        <f>VLOOKUP(H659,Presupuesto!$B$11:$C$565,2,0)</f>
        <v>#N/A</v>
      </c>
      <c r="J659" s="97" t="e">
        <f>#REF!</f>
        <v>#REF!</v>
      </c>
      <c r="K659" s="97" t="s">
        <v>412</v>
      </c>
    </row>
    <row r="660" spans="3:11" hidden="1" x14ac:dyDescent="0.25">
      <c r="C660" s="142"/>
      <c r="D660" s="150"/>
      <c r="E660" s="117"/>
      <c r="F660" s="96">
        <f t="shared" si="60"/>
        <v>0</v>
      </c>
      <c r="G660" s="160"/>
      <c r="H660" s="143"/>
      <c r="I660" s="129" t="e">
        <f>VLOOKUP(H660,Presupuesto!$B$11:$C$565,2,0)</f>
        <v>#N/A</v>
      </c>
      <c r="J660" s="97" t="e">
        <f>#REF!</f>
        <v>#REF!</v>
      </c>
      <c r="K660" s="97" t="s">
        <v>412</v>
      </c>
    </row>
    <row r="661" spans="3:11" hidden="1" x14ac:dyDescent="0.25">
      <c r="C661" s="142"/>
      <c r="D661" s="150"/>
      <c r="E661" s="117"/>
      <c r="F661" s="96">
        <f t="shared" si="60"/>
        <v>0</v>
      </c>
      <c r="G661" s="160"/>
      <c r="H661" s="143"/>
      <c r="I661" s="129" t="e">
        <f>VLOOKUP(H661,Presupuesto!$B$11:$C$565,2,0)</f>
        <v>#N/A</v>
      </c>
      <c r="J661" s="97" t="e">
        <f>#REF!</f>
        <v>#REF!</v>
      </c>
      <c r="K661" s="97" t="s">
        <v>412</v>
      </c>
    </row>
    <row r="662" spans="3:11" hidden="1" x14ac:dyDescent="0.25">
      <c r="C662" s="142"/>
      <c r="D662" s="150"/>
      <c r="E662" s="117"/>
      <c r="F662" s="96">
        <f t="shared" si="60"/>
        <v>0</v>
      </c>
      <c r="G662" s="160"/>
      <c r="H662" s="143"/>
      <c r="I662" s="129" t="e">
        <f>VLOOKUP(H662,Presupuesto!$B$11:$C$565,2,0)</f>
        <v>#N/A</v>
      </c>
      <c r="J662" s="97" t="e">
        <f>#REF!</f>
        <v>#REF!</v>
      </c>
      <c r="K662" s="97" t="s">
        <v>412</v>
      </c>
    </row>
    <row r="663" spans="3:11" hidden="1" x14ac:dyDescent="0.25">
      <c r="C663" s="142"/>
      <c r="D663" s="150"/>
      <c r="E663" s="117"/>
      <c r="F663" s="96">
        <f t="shared" si="60"/>
        <v>0</v>
      </c>
      <c r="G663" s="160"/>
      <c r="H663" s="143"/>
      <c r="I663" s="129" t="e">
        <f>VLOOKUP(H663,Presupuesto!$B$11:$C$565,2,0)</f>
        <v>#N/A</v>
      </c>
      <c r="J663" s="97" t="e">
        <f>#REF!</f>
        <v>#REF!</v>
      </c>
      <c r="K663" s="97" t="s">
        <v>412</v>
      </c>
    </row>
    <row r="664" spans="3:11" hidden="1" x14ac:dyDescent="0.25">
      <c r="C664" s="142"/>
      <c r="D664" s="150"/>
      <c r="E664" s="117"/>
      <c r="F664" s="96">
        <f t="shared" si="60"/>
        <v>0</v>
      </c>
      <c r="G664" s="160"/>
      <c r="H664" s="143"/>
      <c r="I664" s="129" t="e">
        <f>VLOOKUP(H664,Presupuesto!$B$11:$C$565,2,0)</f>
        <v>#N/A</v>
      </c>
      <c r="J664" s="97" t="e">
        <f>#REF!</f>
        <v>#REF!</v>
      </c>
      <c r="K664" s="97" t="s">
        <v>412</v>
      </c>
    </row>
    <row r="665" spans="3:11" hidden="1" x14ac:dyDescent="0.25">
      <c r="C665" s="142"/>
      <c r="D665" s="150"/>
      <c r="E665" s="117"/>
      <c r="F665" s="96">
        <f t="shared" si="60"/>
        <v>0</v>
      </c>
      <c r="G665" s="160"/>
      <c r="H665" s="143"/>
      <c r="I665" s="129" t="e">
        <f>VLOOKUP(H665,Presupuesto!$B$11:$C$565,2,0)</f>
        <v>#N/A</v>
      </c>
      <c r="J665" s="97" t="e">
        <f>#REF!</f>
        <v>#REF!</v>
      </c>
      <c r="K665" s="97" t="s">
        <v>412</v>
      </c>
    </row>
    <row r="666" spans="3:11" hidden="1" x14ac:dyDescent="0.25">
      <c r="C666" s="142"/>
      <c r="D666" s="150"/>
      <c r="E666" s="117"/>
      <c r="F666" s="96">
        <f t="shared" si="60"/>
        <v>0</v>
      </c>
      <c r="G666" s="160"/>
      <c r="H666" s="143"/>
      <c r="I666" s="129" t="e">
        <f>VLOOKUP(H666,Presupuesto!$B$11:$C$565,2,0)</f>
        <v>#N/A</v>
      </c>
      <c r="J666" s="97" t="e">
        <f>#REF!</f>
        <v>#REF!</v>
      </c>
      <c r="K666" s="97" t="s">
        <v>412</v>
      </c>
    </row>
    <row r="667" spans="3:11" hidden="1" x14ac:dyDescent="0.25">
      <c r="C667" s="144"/>
      <c r="D667" s="150"/>
      <c r="E667" s="117"/>
      <c r="F667" s="96">
        <f t="shared" si="60"/>
        <v>0</v>
      </c>
      <c r="G667" s="160"/>
      <c r="H667" s="145"/>
      <c r="I667" s="129" t="e">
        <f>VLOOKUP(H667,Presupuesto!$B$11:$C$565,2,0)</f>
        <v>#N/A</v>
      </c>
      <c r="J667" s="97" t="e">
        <f>#REF!</f>
        <v>#REF!</v>
      </c>
      <c r="K667" s="97" t="s">
        <v>403</v>
      </c>
    </row>
    <row r="668" spans="3:11" hidden="1" x14ac:dyDescent="0.25">
      <c r="C668" s="144"/>
      <c r="D668" s="150"/>
      <c r="E668" s="117"/>
      <c r="F668" s="96">
        <f t="shared" si="60"/>
        <v>0</v>
      </c>
      <c r="G668" s="160"/>
      <c r="H668" s="145"/>
      <c r="I668" s="129" t="e">
        <f>VLOOKUP(H668,Presupuesto!$B$11:$C$565,2,0)</f>
        <v>#N/A</v>
      </c>
      <c r="J668" s="97" t="e">
        <f>#REF!</f>
        <v>#REF!</v>
      </c>
      <c r="K668" s="97" t="s">
        <v>412</v>
      </c>
    </row>
    <row r="669" spans="3:11" hidden="1" x14ac:dyDescent="0.25">
      <c r="C669" s="144"/>
      <c r="D669" s="150"/>
      <c r="E669" s="117"/>
      <c r="F669" s="96">
        <f t="shared" si="60"/>
        <v>0</v>
      </c>
      <c r="G669" s="160"/>
      <c r="H669" s="145"/>
      <c r="I669" s="129" t="e">
        <f>VLOOKUP(H669,Presupuesto!$B$11:$C$565,2,0)</f>
        <v>#N/A</v>
      </c>
      <c r="J669" s="97" t="e">
        <f>#REF!</f>
        <v>#REF!</v>
      </c>
      <c r="K669" s="97" t="s">
        <v>412</v>
      </c>
    </row>
    <row r="670" spans="3:11" hidden="1" x14ac:dyDescent="0.25">
      <c r="C670" s="144"/>
      <c r="D670" s="150"/>
      <c r="E670" s="117"/>
      <c r="F670" s="96">
        <f t="shared" si="60"/>
        <v>0</v>
      </c>
      <c r="G670" s="160"/>
      <c r="H670" s="145"/>
      <c r="I670" s="129" t="e">
        <f>VLOOKUP(H670,Presupuesto!$B$11:$C$565,2,0)</f>
        <v>#N/A</v>
      </c>
      <c r="J670" s="97" t="e">
        <f>#REF!</f>
        <v>#REF!</v>
      </c>
      <c r="K670" s="97" t="s">
        <v>412</v>
      </c>
    </row>
    <row r="671" spans="3:11" ht="15.75" hidden="1" thickBot="1" x14ac:dyDescent="0.3">
      <c r="C671" s="146"/>
      <c r="D671" s="158"/>
      <c r="E671" s="102"/>
      <c r="F671" s="104">
        <f t="shared" si="60"/>
        <v>0</v>
      </c>
      <c r="G671" s="161"/>
      <c r="H671" s="147"/>
      <c r="I671" s="131" t="e">
        <f>VLOOKUP(H671,Presupuesto!$B$11:$C$565,2,0)</f>
        <v>#N/A</v>
      </c>
      <c r="J671" s="105" t="e">
        <f>#REF!</f>
        <v>#REF!</v>
      </c>
      <c r="K671" s="123" t="s">
        <v>394</v>
      </c>
    </row>
    <row r="673" spans="3:11" ht="15.75" thickBot="1" x14ac:dyDescent="0.3">
      <c r="F673" s="89"/>
      <c r="G673" s="88"/>
      <c r="H673" s="89"/>
      <c r="I673" s="89"/>
    </row>
    <row r="674" spans="3:11" ht="15.75" thickBot="1" x14ac:dyDescent="0.3">
      <c r="C674" s="156" t="s">
        <v>53</v>
      </c>
      <c r="D674" s="352">
        <f>SUM(F681:F705)</f>
        <v>202191.28</v>
      </c>
      <c r="F674" s="70"/>
      <c r="G674" s="78"/>
      <c r="H674" s="70"/>
      <c r="I674" s="70"/>
    </row>
    <row r="675" spans="3:11" x14ac:dyDescent="0.25">
      <c r="C675" s="70"/>
      <c r="D675" s="31"/>
      <c r="E675" s="92"/>
      <c r="F675" s="92"/>
      <c r="G675" s="92"/>
      <c r="H675" s="75"/>
      <c r="I675" s="75"/>
      <c r="J675" s="75"/>
      <c r="K675" s="111"/>
    </row>
    <row r="676" spans="3:11" x14ac:dyDescent="0.25">
      <c r="C676" s="70"/>
      <c r="D676" s="31"/>
      <c r="E676" s="92"/>
      <c r="F676" s="92"/>
      <c r="G676" s="92"/>
      <c r="H676" s="75"/>
      <c r="I676" s="75"/>
      <c r="J676" s="75"/>
      <c r="K676" s="111"/>
    </row>
    <row r="677" spans="3:11" ht="15.75" x14ac:dyDescent="0.25">
      <c r="C677" s="201" t="s">
        <v>392</v>
      </c>
      <c r="D677" s="571">
        <f>'8. Asegura. de la Calid. y M'!E21</f>
        <v>8.1199999999999992</v>
      </c>
      <c r="E677" s="92"/>
      <c r="F677" s="92"/>
      <c r="G677" s="92"/>
      <c r="H677" s="75"/>
      <c r="I677" s="75"/>
      <c r="J677" s="75"/>
      <c r="K677" s="111"/>
    </row>
    <row r="678" spans="3:11" ht="18.75" x14ac:dyDescent="0.25">
      <c r="C678" s="207" t="str">
        <f>IFERROR(VLOOKUP(D677,'1. Desarrollo e Innov. Curricu.'!$E:$F,2,FALSE),IFERROR(VLOOKUP(D677,'2. Investigación Científica'!$E:$F,2,FALSE),IFERROR(VLOOKUP(D677,'3. Vinculación Univ. Sociedad'!$E:$F,2,FALSE),IFERROR(VLOOKUP(D677,'4. Docencia y Profesorado Univ.'!$E:$F,2,FALSE),IFERROR(VLOOKUP(D677,'5. Estudiantes y Graduados'!$E:$F,2,FALSE),IFERROR(VLOOKUP(D677,'11. Gestion Administrativa'!$E:$F,2,FALSE),IFERROR(VLOOKUP(D677,'13. Gestión Académica'!$E:$F,2,FALSE),IFERROR(VLOOKUP(D677,'8. Asegura. de la Calid. y M'!$E:$F,2,FALSE),IFERROR(VLOOKUP(D677,'6. Gestión del Conocimiento'!$E:$F,2,FALSE),IFERROR(VLOOKUP(D677,'15. Gobernabilidad y Proceso...'!$E:$F,2,FALSE),IFERROR(VLOOKUP(D677,'12. Gestión del Talento Humano'!$E:$F,2,FALSE),IFERROR(VLOOKUP(D677,'14. Internacional... de la E.S.'!$E:$F,2,FALSE),IFERROR(VLOOKUP(D677,'10. Posgrado'!$E:$F,2,FALSE),IFERROR(VLOOKUP(D677,'17. Gestión TIC'!$E:$F,2,FALSE),IFERROR(VLOOKUP(D677,'16. Desa. del Sistema Educ.Sup.'!$E:$F,2,FALSE),IFERROR(VLOOKUP(D677,'9. Cultura de Inno. Insti...'!$E:$F,2,FALSE),VLOOKUP(D677,'7. Lo Esencial de la Reforma U.'!$E:$F,2,0)))))))))))))))))</f>
        <v>Gestión para la compra de equipo de seguridad personal para instructores y personal técnico de la Facultad, en el marco del programa de salud y seguridad ocupacional a cargo del Comité de Riergo y Seguridad. (Dra. Jessica y Gerardo Bioterio)</v>
      </c>
      <c r="D678" s="31"/>
      <c r="E678" s="92"/>
      <c r="F678" s="92"/>
      <c r="G678" s="92"/>
      <c r="H678" s="75"/>
      <c r="I678" s="75"/>
      <c r="J678" s="75"/>
      <c r="K678" s="111"/>
    </row>
    <row r="679" spans="3:11" ht="15.75" thickBot="1" x14ac:dyDescent="0.3">
      <c r="F679" s="92"/>
      <c r="G679" s="75"/>
      <c r="H679" s="75"/>
      <c r="I679" s="75"/>
    </row>
    <row r="680" spans="3:11" ht="15.75" thickBot="1" x14ac:dyDescent="0.3">
      <c r="C680" s="128" t="s">
        <v>44</v>
      </c>
      <c r="D680" s="128" t="s">
        <v>55</v>
      </c>
      <c r="E680" s="135" t="s">
        <v>57</v>
      </c>
      <c r="F680" s="134" t="s">
        <v>27</v>
      </c>
      <c r="G680" s="132" t="s">
        <v>131</v>
      </c>
      <c r="H680" s="135" t="s">
        <v>46</v>
      </c>
      <c r="I680" s="132" t="s">
        <v>132</v>
      </c>
      <c r="J680" s="132" t="s">
        <v>410</v>
      </c>
      <c r="K680" s="132" t="s">
        <v>411</v>
      </c>
    </row>
    <row r="681" spans="3:11" x14ac:dyDescent="0.25">
      <c r="C681" s="142" t="s">
        <v>2003</v>
      </c>
      <c r="D681" s="157">
        <v>18</v>
      </c>
      <c r="E681" s="122">
        <v>75</v>
      </c>
      <c r="F681" s="96">
        <f t="shared" ref="F681:F705" si="61">D681*E681</f>
        <v>1350</v>
      </c>
      <c r="G681" s="160" t="s">
        <v>129</v>
      </c>
      <c r="H681" s="141" t="s">
        <v>905</v>
      </c>
      <c r="I681" s="129" t="str">
        <f>VLOOKUP(H681,Presupuesto!$B$11:$C$565,2,0)</f>
        <v>MATERIAL DE GUERRA Y SEGURIDAD</v>
      </c>
      <c r="J681" s="97" t="s">
        <v>1362</v>
      </c>
      <c r="K681" s="97" t="s">
        <v>396</v>
      </c>
    </row>
    <row r="682" spans="3:11" x14ac:dyDescent="0.25">
      <c r="C682" s="142" t="s">
        <v>2004</v>
      </c>
      <c r="D682" s="157">
        <v>48</v>
      </c>
      <c r="E682" s="122">
        <v>95</v>
      </c>
      <c r="F682" s="96">
        <f t="shared" si="61"/>
        <v>4560</v>
      </c>
      <c r="G682" s="160" t="s">
        <v>129</v>
      </c>
      <c r="H682" s="141" t="s">
        <v>905</v>
      </c>
      <c r="I682" s="129" t="str">
        <f>VLOOKUP(H682,Presupuesto!$B$11:$C$565,2,0)</f>
        <v>MATERIAL DE GUERRA Y SEGURIDAD</v>
      </c>
      <c r="J682" s="97" t="s">
        <v>1362</v>
      </c>
      <c r="K682" s="97" t="s">
        <v>396</v>
      </c>
    </row>
    <row r="683" spans="3:11" x14ac:dyDescent="0.25">
      <c r="C683" s="142" t="s">
        <v>2005</v>
      </c>
      <c r="D683" s="157">
        <v>1740</v>
      </c>
      <c r="E683" s="122">
        <v>58</v>
      </c>
      <c r="F683" s="96">
        <f t="shared" si="61"/>
        <v>100920</v>
      </c>
      <c r="G683" s="160" t="s">
        <v>129</v>
      </c>
      <c r="H683" s="141" t="s">
        <v>905</v>
      </c>
      <c r="I683" s="129" t="str">
        <f>VLOOKUP(H683,Presupuesto!$B$11:$C$565,2,0)</f>
        <v>MATERIAL DE GUERRA Y SEGURIDAD</v>
      </c>
      <c r="J683" s="97" t="s">
        <v>1362</v>
      </c>
      <c r="K683" s="97" t="s">
        <v>396</v>
      </c>
    </row>
    <row r="684" spans="3:11" x14ac:dyDescent="0.25">
      <c r="C684" s="142" t="s">
        <v>2006</v>
      </c>
      <c r="D684" s="157">
        <v>30</v>
      </c>
      <c r="E684" s="122">
        <v>16</v>
      </c>
      <c r="F684" s="96">
        <f t="shared" si="61"/>
        <v>480</v>
      </c>
      <c r="G684" s="160" t="s">
        <v>129</v>
      </c>
      <c r="H684" s="141" t="s">
        <v>905</v>
      </c>
      <c r="I684" s="129" t="str">
        <f>VLOOKUP(H684,Presupuesto!$B$11:$C$565,2,0)</f>
        <v>MATERIAL DE GUERRA Y SEGURIDAD</v>
      </c>
      <c r="J684" s="97" t="s">
        <v>1362</v>
      </c>
      <c r="K684" s="97" t="s">
        <v>396</v>
      </c>
    </row>
    <row r="685" spans="3:11" x14ac:dyDescent="0.25">
      <c r="C685" s="142" t="s">
        <v>2007</v>
      </c>
      <c r="D685" s="157">
        <v>23</v>
      </c>
      <c r="E685" s="122">
        <v>400</v>
      </c>
      <c r="F685" s="96">
        <f t="shared" si="61"/>
        <v>9200</v>
      </c>
      <c r="G685" s="160" t="s">
        <v>129</v>
      </c>
      <c r="H685" s="141" t="s">
        <v>905</v>
      </c>
      <c r="I685" s="129" t="str">
        <f>VLOOKUP(H685,Presupuesto!$B$11:$C$565,2,0)</f>
        <v>MATERIAL DE GUERRA Y SEGURIDAD</v>
      </c>
      <c r="J685" s="97" t="s">
        <v>1362</v>
      </c>
      <c r="K685" s="97" t="s">
        <v>396</v>
      </c>
    </row>
    <row r="686" spans="3:11" x14ac:dyDescent="0.25">
      <c r="C686" s="142" t="s">
        <v>2008</v>
      </c>
      <c r="D686" s="157">
        <v>3</v>
      </c>
      <c r="E686" s="122">
        <v>310</v>
      </c>
      <c r="F686" s="96">
        <f t="shared" si="61"/>
        <v>930</v>
      </c>
      <c r="G686" s="160" t="s">
        <v>129</v>
      </c>
      <c r="H686" s="141" t="s">
        <v>905</v>
      </c>
      <c r="I686" s="129" t="str">
        <f>VLOOKUP(H686,Presupuesto!$B$11:$C$565,2,0)</f>
        <v>MATERIAL DE GUERRA Y SEGURIDAD</v>
      </c>
      <c r="J686" s="97" t="s">
        <v>1362</v>
      </c>
      <c r="K686" s="97" t="s">
        <v>396</v>
      </c>
    </row>
    <row r="687" spans="3:11" x14ac:dyDescent="0.25">
      <c r="C687" s="142" t="s">
        <v>2009</v>
      </c>
      <c r="D687" s="157">
        <v>6</v>
      </c>
      <c r="E687" s="122">
        <v>250</v>
      </c>
      <c r="F687" s="96">
        <f t="shared" si="61"/>
        <v>1500</v>
      </c>
      <c r="G687" s="160" t="s">
        <v>129</v>
      </c>
      <c r="H687" s="141" t="s">
        <v>905</v>
      </c>
      <c r="I687" s="129" t="str">
        <f>VLOOKUP(H687,Presupuesto!$B$11:$C$565,2,0)</f>
        <v>MATERIAL DE GUERRA Y SEGURIDAD</v>
      </c>
      <c r="J687" s="97" t="s">
        <v>1362</v>
      </c>
      <c r="K687" s="97" t="s">
        <v>396</v>
      </c>
    </row>
    <row r="688" spans="3:11" x14ac:dyDescent="0.25">
      <c r="C688" s="142" t="s">
        <v>2010</v>
      </c>
      <c r="D688" s="157">
        <v>30</v>
      </c>
      <c r="E688" s="122">
        <v>240</v>
      </c>
      <c r="F688" s="96">
        <f t="shared" si="61"/>
        <v>7200</v>
      </c>
      <c r="G688" s="160" t="s">
        <v>129</v>
      </c>
      <c r="H688" s="141" t="s">
        <v>905</v>
      </c>
      <c r="I688" s="129" t="str">
        <f>VLOOKUP(H688,Presupuesto!$B$11:$C$565,2,0)</f>
        <v>MATERIAL DE GUERRA Y SEGURIDAD</v>
      </c>
      <c r="J688" s="97" t="s">
        <v>1362</v>
      </c>
      <c r="K688" s="97" t="s">
        <v>396</v>
      </c>
    </row>
    <row r="689" spans="3:11" x14ac:dyDescent="0.25">
      <c r="C689" s="142" t="s">
        <v>2011</v>
      </c>
      <c r="D689" s="157">
        <v>58</v>
      </c>
      <c r="E689" s="122">
        <v>240</v>
      </c>
      <c r="F689" s="96">
        <f t="shared" si="61"/>
        <v>13920</v>
      </c>
      <c r="G689" s="160" t="s">
        <v>129</v>
      </c>
      <c r="H689" s="141" t="s">
        <v>905</v>
      </c>
      <c r="I689" s="129" t="str">
        <f>VLOOKUP(H689,Presupuesto!$B$11:$C$565,2,0)</f>
        <v>MATERIAL DE GUERRA Y SEGURIDAD</v>
      </c>
      <c r="J689" s="97" t="s">
        <v>1362</v>
      </c>
      <c r="K689" s="97" t="s">
        <v>396</v>
      </c>
    </row>
    <row r="690" spans="3:11" x14ac:dyDescent="0.25">
      <c r="C690" s="142" t="s">
        <v>2012</v>
      </c>
      <c r="D690" s="157">
        <v>88</v>
      </c>
      <c r="E690" s="122">
        <v>240</v>
      </c>
      <c r="F690" s="96">
        <f t="shared" si="61"/>
        <v>21120</v>
      </c>
      <c r="G690" s="160" t="s">
        <v>129</v>
      </c>
      <c r="H690" s="141" t="s">
        <v>905</v>
      </c>
      <c r="I690" s="129" t="str">
        <f>VLOOKUP(H690,Presupuesto!$B$11:$C$565,2,0)</f>
        <v>MATERIAL DE GUERRA Y SEGURIDAD</v>
      </c>
      <c r="J690" s="97" t="s">
        <v>1362</v>
      </c>
      <c r="K690" s="97" t="s">
        <v>396</v>
      </c>
    </row>
    <row r="691" spans="3:11" x14ac:dyDescent="0.25">
      <c r="C691" s="142" t="s">
        <v>2013</v>
      </c>
      <c r="D691" s="157">
        <v>8</v>
      </c>
      <c r="E691" s="122">
        <v>400</v>
      </c>
      <c r="F691" s="96">
        <f t="shared" si="61"/>
        <v>3200</v>
      </c>
      <c r="G691" s="160" t="s">
        <v>129</v>
      </c>
      <c r="H691" s="141" t="s">
        <v>905</v>
      </c>
      <c r="I691" s="129" t="str">
        <f>VLOOKUP(H691,Presupuesto!$B$11:$C$565,2,0)</f>
        <v>MATERIAL DE GUERRA Y SEGURIDAD</v>
      </c>
      <c r="J691" s="97" t="s">
        <v>1362</v>
      </c>
      <c r="K691" s="97" t="s">
        <v>396</v>
      </c>
    </row>
    <row r="692" spans="3:11" x14ac:dyDescent="0.25">
      <c r="C692" s="142" t="s">
        <v>2014</v>
      </c>
      <c r="D692" s="157">
        <v>1</v>
      </c>
      <c r="E692" s="122">
        <v>450</v>
      </c>
      <c r="F692" s="96">
        <f t="shared" si="61"/>
        <v>450</v>
      </c>
      <c r="G692" s="160" t="s">
        <v>129</v>
      </c>
      <c r="H692" s="141" t="s">
        <v>905</v>
      </c>
      <c r="I692" s="129" t="str">
        <f>VLOOKUP(H692,Presupuesto!$B$11:$C$565,2,0)</f>
        <v>MATERIAL DE GUERRA Y SEGURIDAD</v>
      </c>
      <c r="J692" s="97" t="s">
        <v>1362</v>
      </c>
      <c r="K692" s="97" t="s">
        <v>396</v>
      </c>
    </row>
    <row r="693" spans="3:11" x14ac:dyDescent="0.25">
      <c r="C693" s="142" t="s">
        <v>2015</v>
      </c>
      <c r="D693" s="157">
        <v>1</v>
      </c>
      <c r="E693" s="122">
        <v>450</v>
      </c>
      <c r="F693" s="96">
        <f t="shared" si="61"/>
        <v>450</v>
      </c>
      <c r="G693" s="160" t="s">
        <v>129</v>
      </c>
      <c r="H693" s="141" t="s">
        <v>905</v>
      </c>
      <c r="I693" s="129" t="str">
        <f>VLOOKUP(H693,Presupuesto!$B$11:$C$565,2,0)</f>
        <v>MATERIAL DE GUERRA Y SEGURIDAD</v>
      </c>
      <c r="J693" s="97" t="s">
        <v>1362</v>
      </c>
      <c r="K693" s="97" t="s">
        <v>396</v>
      </c>
    </row>
    <row r="694" spans="3:11" x14ac:dyDescent="0.25">
      <c r="C694" s="142" t="s">
        <v>2016</v>
      </c>
      <c r="D694" s="157">
        <v>8</v>
      </c>
      <c r="E694" s="122">
        <v>155</v>
      </c>
      <c r="F694" s="96">
        <f t="shared" si="61"/>
        <v>1240</v>
      </c>
      <c r="G694" s="160" t="s">
        <v>129</v>
      </c>
      <c r="H694" s="141" t="s">
        <v>905</v>
      </c>
      <c r="I694" s="129" t="str">
        <f>VLOOKUP(H694,Presupuesto!$B$11:$C$565,2,0)</f>
        <v>MATERIAL DE GUERRA Y SEGURIDAD</v>
      </c>
      <c r="J694" s="97" t="s">
        <v>1362</v>
      </c>
      <c r="K694" s="97" t="s">
        <v>396</v>
      </c>
    </row>
    <row r="695" spans="3:11" x14ac:dyDescent="0.25">
      <c r="C695" s="142" t="s">
        <v>2017</v>
      </c>
      <c r="D695" s="157">
        <v>23</v>
      </c>
      <c r="E695" s="122">
        <v>280</v>
      </c>
      <c r="F695" s="96">
        <f t="shared" si="61"/>
        <v>6440</v>
      </c>
      <c r="G695" s="160" t="s">
        <v>129</v>
      </c>
      <c r="H695" s="141" t="s">
        <v>905</v>
      </c>
      <c r="I695" s="129" t="str">
        <f>VLOOKUP(H695,Presupuesto!$B$11:$C$565,2,0)</f>
        <v>MATERIAL DE GUERRA Y SEGURIDAD</v>
      </c>
      <c r="J695" s="97" t="s">
        <v>1362</v>
      </c>
      <c r="K695" s="97" t="s">
        <v>396</v>
      </c>
    </row>
    <row r="696" spans="3:11" x14ac:dyDescent="0.25">
      <c r="C696" s="142" t="s">
        <v>2018</v>
      </c>
      <c r="D696" s="157">
        <v>3</v>
      </c>
      <c r="E696" s="122">
        <v>1500</v>
      </c>
      <c r="F696" s="96">
        <f t="shared" si="61"/>
        <v>4500</v>
      </c>
      <c r="G696" s="160" t="s">
        <v>129</v>
      </c>
      <c r="H696" s="141" t="s">
        <v>905</v>
      </c>
      <c r="I696" s="129" t="str">
        <f>VLOOKUP(H696,Presupuesto!$B$11:$C$565,2,0)</f>
        <v>MATERIAL DE GUERRA Y SEGURIDAD</v>
      </c>
      <c r="J696" s="97" t="s">
        <v>1362</v>
      </c>
      <c r="K696" s="97" t="s">
        <v>396</v>
      </c>
    </row>
    <row r="697" spans="3:11" x14ac:dyDescent="0.25">
      <c r="C697" s="142" t="s">
        <v>2019</v>
      </c>
      <c r="D697" s="157">
        <v>4</v>
      </c>
      <c r="E697" s="122">
        <v>360</v>
      </c>
      <c r="F697" s="96">
        <f t="shared" si="61"/>
        <v>1440</v>
      </c>
      <c r="G697" s="160" t="s">
        <v>129</v>
      </c>
      <c r="H697" s="141" t="s">
        <v>905</v>
      </c>
      <c r="I697" s="129" t="str">
        <f>VLOOKUP(H697,Presupuesto!$B$11:$C$565,2,0)</f>
        <v>MATERIAL DE GUERRA Y SEGURIDAD</v>
      </c>
      <c r="J697" s="97" t="s">
        <v>1362</v>
      </c>
      <c r="K697" s="97" t="s">
        <v>396</v>
      </c>
    </row>
    <row r="698" spans="3:11" x14ac:dyDescent="0.25">
      <c r="C698" s="142" t="s">
        <v>2020</v>
      </c>
      <c r="D698" s="157">
        <v>5</v>
      </c>
      <c r="E698" s="122">
        <v>620</v>
      </c>
      <c r="F698" s="96">
        <f t="shared" si="61"/>
        <v>3100</v>
      </c>
      <c r="G698" s="160" t="s">
        <v>129</v>
      </c>
      <c r="H698" s="141" t="s">
        <v>905</v>
      </c>
      <c r="I698" s="129" t="str">
        <f>VLOOKUP(H698,Presupuesto!$B$11:$C$565,2,0)</f>
        <v>MATERIAL DE GUERRA Y SEGURIDAD</v>
      </c>
      <c r="J698" s="97" t="s">
        <v>1362</v>
      </c>
      <c r="K698" s="97" t="s">
        <v>396</v>
      </c>
    </row>
    <row r="699" spans="3:11" x14ac:dyDescent="0.25">
      <c r="C699" s="142" t="s">
        <v>2021</v>
      </c>
      <c r="D699" s="157">
        <v>2</v>
      </c>
      <c r="E699" s="122">
        <v>400</v>
      </c>
      <c r="F699" s="96">
        <f t="shared" si="61"/>
        <v>800</v>
      </c>
      <c r="G699" s="160" t="s">
        <v>129</v>
      </c>
      <c r="H699" s="141" t="s">
        <v>905</v>
      </c>
      <c r="I699" s="129" t="str">
        <f>VLOOKUP(H699,Presupuesto!$B$11:$C$565,2,0)</f>
        <v>MATERIAL DE GUERRA Y SEGURIDAD</v>
      </c>
      <c r="J699" s="97" t="s">
        <v>1362</v>
      </c>
      <c r="K699" s="97" t="s">
        <v>396</v>
      </c>
    </row>
    <row r="700" spans="3:11" x14ac:dyDescent="0.25">
      <c r="C700" s="142" t="s">
        <v>2022</v>
      </c>
      <c r="D700" s="157">
        <v>5</v>
      </c>
      <c r="E700" s="122">
        <v>420</v>
      </c>
      <c r="F700" s="96">
        <f t="shared" si="61"/>
        <v>2100</v>
      </c>
      <c r="G700" s="160" t="s">
        <v>129</v>
      </c>
      <c r="H700" s="141" t="s">
        <v>905</v>
      </c>
      <c r="I700" s="129" t="str">
        <f>VLOOKUP(H700,Presupuesto!$B$11:$C$565,2,0)</f>
        <v>MATERIAL DE GUERRA Y SEGURIDAD</v>
      </c>
      <c r="J700" s="97" t="s">
        <v>1362</v>
      </c>
      <c r="K700" s="97" t="s">
        <v>396</v>
      </c>
    </row>
    <row r="701" spans="3:11" s="437" customFormat="1" x14ac:dyDescent="0.25">
      <c r="C701" s="142" t="s">
        <v>2283</v>
      </c>
      <c r="D701" s="157">
        <v>1664</v>
      </c>
      <c r="E701" s="122">
        <v>7.48</v>
      </c>
      <c r="F701" s="96">
        <f t="shared" si="61"/>
        <v>12446.720000000001</v>
      </c>
      <c r="G701" s="160" t="s">
        <v>129</v>
      </c>
      <c r="H701" s="141" t="s">
        <v>905</v>
      </c>
      <c r="I701" s="129" t="str">
        <f>VLOOKUP(H701,Presupuesto!$B$11:$C$565,2,0)</f>
        <v>MATERIAL DE GUERRA Y SEGURIDAD</v>
      </c>
      <c r="J701" s="97" t="s">
        <v>1362</v>
      </c>
      <c r="K701" s="97" t="s">
        <v>396</v>
      </c>
    </row>
    <row r="702" spans="3:11" s="437" customFormat="1" x14ac:dyDescent="0.25">
      <c r="C702" s="142" t="s">
        <v>2284</v>
      </c>
      <c r="D702" s="157">
        <v>8</v>
      </c>
      <c r="E702" s="122">
        <v>66.09</v>
      </c>
      <c r="F702" s="96">
        <f t="shared" si="61"/>
        <v>528.72</v>
      </c>
      <c r="G702" s="160" t="s">
        <v>129</v>
      </c>
      <c r="H702" s="141" t="s">
        <v>905</v>
      </c>
      <c r="I702" s="129" t="str">
        <f>VLOOKUP(H702,Presupuesto!$B$11:$C$565,2,0)</f>
        <v>MATERIAL DE GUERRA Y SEGURIDAD</v>
      </c>
      <c r="J702" s="97" t="s">
        <v>1362</v>
      </c>
      <c r="K702" s="97" t="s">
        <v>396</v>
      </c>
    </row>
    <row r="703" spans="3:11" s="437" customFormat="1" x14ac:dyDescent="0.25">
      <c r="C703" s="142" t="s">
        <v>2285</v>
      </c>
      <c r="D703" s="157">
        <v>48</v>
      </c>
      <c r="E703" s="122">
        <v>27.83</v>
      </c>
      <c r="F703" s="96">
        <f t="shared" si="61"/>
        <v>1335.84</v>
      </c>
      <c r="G703" s="160" t="s">
        <v>129</v>
      </c>
      <c r="H703" s="141" t="s">
        <v>905</v>
      </c>
      <c r="I703" s="129" t="str">
        <f>VLOOKUP(H703,Presupuesto!$B$11:$C$565,2,0)</f>
        <v>MATERIAL DE GUERRA Y SEGURIDAD</v>
      </c>
      <c r="J703" s="97" t="s">
        <v>1362</v>
      </c>
      <c r="K703" s="97" t="s">
        <v>396</v>
      </c>
    </row>
    <row r="704" spans="3:11" x14ac:dyDescent="0.25">
      <c r="C704" s="142" t="s">
        <v>2286</v>
      </c>
      <c r="D704" s="157">
        <v>15</v>
      </c>
      <c r="E704" s="122">
        <v>156</v>
      </c>
      <c r="F704" s="96">
        <f t="shared" si="61"/>
        <v>2340</v>
      </c>
      <c r="G704" s="160" t="s">
        <v>129</v>
      </c>
      <c r="H704" s="141" t="s">
        <v>905</v>
      </c>
      <c r="I704" s="129" t="str">
        <f>VLOOKUP(H704,Presupuesto!$B$11:$C$565,2,0)</f>
        <v>MATERIAL DE GUERRA Y SEGURIDAD</v>
      </c>
      <c r="J704" s="97" t="s">
        <v>1362</v>
      </c>
      <c r="K704" s="97" t="s">
        <v>396</v>
      </c>
    </row>
    <row r="705" spans="3:11" x14ac:dyDescent="0.25">
      <c r="C705" s="142" t="s">
        <v>2287</v>
      </c>
      <c r="D705" s="157">
        <v>8</v>
      </c>
      <c r="E705" s="122">
        <v>80</v>
      </c>
      <c r="F705" s="96">
        <f t="shared" si="61"/>
        <v>640</v>
      </c>
      <c r="G705" s="160" t="s">
        <v>129</v>
      </c>
      <c r="H705" s="141" t="s">
        <v>905</v>
      </c>
      <c r="I705" s="129" t="str">
        <f>VLOOKUP(H705,Presupuesto!$B$11:$C$565,2,0)</f>
        <v>MATERIAL DE GUERRA Y SEGURIDAD</v>
      </c>
      <c r="J705" s="97" t="s">
        <v>1362</v>
      </c>
      <c r="K705" s="97" t="s">
        <v>396</v>
      </c>
    </row>
    <row r="707" spans="3:11" ht="15.75" thickBot="1" x14ac:dyDescent="0.3"/>
    <row r="708" spans="3:11" ht="15.75" thickBot="1" x14ac:dyDescent="0.3">
      <c r="C708" s="156" t="s">
        <v>53</v>
      </c>
      <c r="D708" s="352">
        <f>SUM(F715:F715)</f>
        <v>8000</v>
      </c>
      <c r="F708" s="70"/>
      <c r="G708" s="78"/>
      <c r="H708" s="70"/>
      <c r="I708" s="70"/>
    </row>
    <row r="709" spans="3:11" x14ac:dyDescent="0.25">
      <c r="C709" s="70"/>
      <c r="D709" s="31"/>
      <c r="E709" s="92"/>
      <c r="F709" s="92"/>
      <c r="G709" s="92"/>
      <c r="H709" s="75"/>
      <c r="I709" s="75"/>
      <c r="J709" s="75"/>
      <c r="K709" s="111"/>
    </row>
    <row r="710" spans="3:11" x14ac:dyDescent="0.25">
      <c r="C710" s="70"/>
      <c r="D710" s="31"/>
      <c r="E710" s="92"/>
      <c r="F710" s="92"/>
      <c r="G710" s="92"/>
      <c r="H710" s="75"/>
      <c r="I710" s="75"/>
      <c r="J710" s="75"/>
      <c r="K710" s="111"/>
    </row>
    <row r="711" spans="3:11" ht="15.75" x14ac:dyDescent="0.25">
      <c r="C711" s="201" t="s">
        <v>392</v>
      </c>
      <c r="D711" s="350">
        <f>'8. Asegura. de la Calid. y M'!E22</f>
        <v>8.1300000000000008</v>
      </c>
      <c r="E711" s="92"/>
      <c r="F711" s="92"/>
      <c r="G711" s="92"/>
      <c r="H711" s="75"/>
      <c r="I711" s="75"/>
      <c r="J711" s="75"/>
      <c r="K711" s="111"/>
    </row>
    <row r="712" spans="3:11" ht="18.75" x14ac:dyDescent="0.25">
      <c r="C712" s="207" t="str">
        <f>IFERROR(VLOOKUP(D711,'1. Desarrollo e Innov. Curricu.'!$E:$F,2,FALSE),IFERROR(VLOOKUP(D711,'2. Investigación Científica'!$E:$F,2,FALSE),IFERROR(VLOOKUP(D711,'3. Vinculación Univ. Sociedad'!$E:$F,2,FALSE),IFERROR(VLOOKUP(D711,'4. Docencia y Profesorado Univ.'!$E:$F,2,FALSE),IFERROR(VLOOKUP(D711,'5. Estudiantes y Graduados'!$E:$F,2,FALSE),IFERROR(VLOOKUP(D711,'11. Gestion Administrativa'!$E:$F,2,FALSE),IFERROR(VLOOKUP(D711,'13. Gestión Académica'!$E:$F,2,FALSE),IFERROR(VLOOKUP(D711,'8. Asegura. de la Calid. y M'!$E:$F,2,FALSE),IFERROR(VLOOKUP(D711,'6. Gestión del Conocimiento'!$E:$F,2,FALSE),IFERROR(VLOOKUP(D711,'15. Gobernabilidad y Proceso...'!$E:$F,2,FALSE),IFERROR(VLOOKUP(D711,'12. Gestión del Talento Humano'!$E:$F,2,FALSE),IFERROR(VLOOKUP(D711,'14. Internacional... de la E.S.'!$E:$F,2,FALSE),IFERROR(VLOOKUP(D711,'10. Posgrado'!$E:$F,2,FALSE),IFERROR(VLOOKUP(D711,'17. Gestión TIC'!$E:$F,2,FALSE),IFERROR(VLOOKUP(D711,'16. Desa. del Sistema Educ.Sup.'!$E:$F,2,FALSE),IFERROR(VLOOKUP(D711,'9. Cultura de Inno. Insti...'!$E:$F,2,FALSE),VLOOKUP(D711,'7. Lo Esencial de la Reforma U.'!$E:$F,2,0)))))))))))))))))</f>
        <v>Capacitar a personal que integra las Brigadas de Seguridad de la Facultad en primeros auxilios, por parte del Benemérito Cuerpo de Bomberos. (40 horas) (5 horas x 8 viernes)</v>
      </c>
      <c r="D712" s="31"/>
      <c r="E712" s="92"/>
      <c r="F712" s="92"/>
      <c r="G712" s="92"/>
      <c r="H712" s="75"/>
      <c r="I712" s="75"/>
      <c r="J712" s="75"/>
      <c r="K712" s="111"/>
    </row>
    <row r="713" spans="3:11" ht="15.75" thickBot="1" x14ac:dyDescent="0.3">
      <c r="F713" s="92"/>
      <c r="G713" s="75"/>
      <c r="H713" s="75"/>
      <c r="I713" s="75"/>
    </row>
    <row r="714" spans="3:11" ht="15.75" thickBot="1" x14ac:dyDescent="0.3">
      <c r="C714" s="128" t="s">
        <v>44</v>
      </c>
      <c r="D714" s="128" t="s">
        <v>55</v>
      </c>
      <c r="E714" s="135" t="s">
        <v>57</v>
      </c>
      <c r="F714" s="134" t="s">
        <v>27</v>
      </c>
      <c r="G714" s="132" t="s">
        <v>131</v>
      </c>
      <c r="H714" s="135" t="s">
        <v>46</v>
      </c>
      <c r="I714" s="132" t="s">
        <v>132</v>
      </c>
      <c r="J714" s="132" t="s">
        <v>410</v>
      </c>
      <c r="K714" s="132" t="s">
        <v>411</v>
      </c>
    </row>
    <row r="715" spans="3:11" x14ac:dyDescent="0.25">
      <c r="C715" s="140" t="s">
        <v>2023</v>
      </c>
      <c r="D715" s="157">
        <v>1</v>
      </c>
      <c r="E715" s="122">
        <v>8000</v>
      </c>
      <c r="F715" s="96">
        <f t="shared" ref="F715" si="62">D715*E715</f>
        <v>8000</v>
      </c>
      <c r="G715" s="160" t="s">
        <v>129</v>
      </c>
      <c r="H715" s="141" t="s">
        <v>699</v>
      </c>
      <c r="I715" s="129" t="str">
        <f>VLOOKUP(H715,Presupuesto!$B$11:$C$565,2,0)</f>
        <v>SERVICIOS DE CAPACITACION.</v>
      </c>
      <c r="J715" s="97" t="s">
        <v>1362</v>
      </c>
      <c r="K715" s="97" t="s">
        <v>399</v>
      </c>
    </row>
    <row r="717" spans="3:11" ht="15.75" thickBot="1" x14ac:dyDescent="0.3">
      <c r="F717" s="89"/>
      <c r="G717" s="88"/>
      <c r="H717" s="89"/>
      <c r="I717" s="89"/>
    </row>
    <row r="718" spans="3:11" ht="15.75" thickBot="1" x14ac:dyDescent="0.3">
      <c r="C718" s="156" t="s">
        <v>53</v>
      </c>
      <c r="D718" s="352">
        <f>SUM(F725:F725)</f>
        <v>8000</v>
      </c>
      <c r="F718" s="70"/>
      <c r="G718" s="78"/>
      <c r="H718" s="70"/>
      <c r="I718" s="70"/>
    </row>
    <row r="719" spans="3:11" x14ac:dyDescent="0.25">
      <c r="C719" s="70"/>
      <c r="D719" s="31"/>
      <c r="E719" s="92"/>
      <c r="F719" s="92"/>
      <c r="G719" s="92"/>
      <c r="H719" s="75"/>
      <c r="I719" s="75"/>
      <c r="J719" s="75"/>
      <c r="K719" s="111"/>
    </row>
    <row r="720" spans="3:11" x14ac:dyDescent="0.25">
      <c r="C720" s="70"/>
      <c r="D720" s="31"/>
      <c r="E720" s="92"/>
      <c r="F720" s="92"/>
      <c r="G720" s="92"/>
      <c r="H720" s="75"/>
      <c r="I720" s="75"/>
      <c r="J720" s="75"/>
      <c r="K720" s="111"/>
    </row>
    <row r="721" spans="3:11" ht="15.75" x14ac:dyDescent="0.25">
      <c r="C721" s="201" t="s">
        <v>392</v>
      </c>
      <c r="D721" s="350">
        <f>'8. Asegura. de la Calid. y M'!E23</f>
        <v>8.14</v>
      </c>
      <c r="E721" s="92"/>
      <c r="F721" s="92"/>
      <c r="G721" s="92"/>
      <c r="H721" s="75"/>
      <c r="I721" s="75"/>
      <c r="J721" s="75"/>
      <c r="K721" s="111"/>
    </row>
    <row r="722" spans="3:11" ht="18.75" x14ac:dyDescent="0.25">
      <c r="C722" s="207" t="str">
        <f>IFERROR(VLOOKUP(D721,'1. Desarrollo e Innov. Curricu.'!$E:$F,2,FALSE),IFERROR(VLOOKUP(D721,'2. Investigación Científica'!$E:$F,2,FALSE),IFERROR(VLOOKUP(D721,'3. Vinculación Univ. Sociedad'!$E:$F,2,FALSE),IFERROR(VLOOKUP(D721,'4. Docencia y Profesorado Univ.'!$E:$F,2,FALSE),IFERROR(VLOOKUP(D721,'5. Estudiantes y Graduados'!$E:$F,2,FALSE),IFERROR(VLOOKUP(D721,'11. Gestion Administrativa'!$E:$F,2,FALSE),IFERROR(VLOOKUP(D721,'13. Gestión Académica'!$E:$F,2,FALSE),IFERROR(VLOOKUP(D721,'8. Asegura. de la Calid. y M'!$E:$F,2,FALSE),IFERROR(VLOOKUP(D721,'6. Gestión del Conocimiento'!$E:$F,2,FALSE),IFERROR(VLOOKUP(D721,'15. Gobernabilidad y Proceso...'!$E:$F,2,FALSE),IFERROR(VLOOKUP(D721,'12. Gestión del Talento Humano'!$E:$F,2,FALSE),IFERROR(VLOOKUP(D721,'14. Internacional... de la E.S.'!$E:$F,2,FALSE),IFERROR(VLOOKUP(D721,'10. Posgrado'!$E:$F,2,FALSE),IFERROR(VLOOKUP(D721,'17. Gestión TIC'!$E:$F,2,FALSE),IFERROR(VLOOKUP(D721,'16. Desa. del Sistema Educ.Sup.'!$E:$F,2,FALSE),IFERROR(VLOOKUP(D721,'9. Cultura de Inno. Insti...'!$E:$F,2,FALSE),VLOOKUP(D721,'7. Lo Esencial de la Reforma U.'!$E:$F,2,0)))))))))))))))))</f>
        <v>Capacitar a personal que integra las Brigadas de Seguridad de la Facultad sobre manejo de sustancias peligrosas por parte del Benemérito Cuerpo de Bomberos. (40 horas)  (5 horas x 8 viernes)</v>
      </c>
      <c r="D722" s="31"/>
      <c r="E722" s="92"/>
      <c r="F722" s="92"/>
      <c r="G722" s="92"/>
      <c r="H722" s="75"/>
      <c r="I722" s="75"/>
      <c r="J722" s="75"/>
      <c r="K722" s="111"/>
    </row>
    <row r="723" spans="3:11" ht="15.75" thickBot="1" x14ac:dyDescent="0.3">
      <c r="F723" s="92"/>
      <c r="G723" s="75"/>
      <c r="H723" s="75"/>
      <c r="I723" s="75"/>
    </row>
    <row r="724" spans="3:11" ht="15.75" thickBot="1" x14ac:dyDescent="0.3">
      <c r="C724" s="128" t="s">
        <v>44</v>
      </c>
      <c r="D724" s="128" t="s">
        <v>55</v>
      </c>
      <c r="E724" s="135" t="s">
        <v>57</v>
      </c>
      <c r="F724" s="134" t="s">
        <v>27</v>
      </c>
      <c r="G724" s="132" t="s">
        <v>131</v>
      </c>
      <c r="H724" s="135" t="s">
        <v>46</v>
      </c>
      <c r="I724" s="132" t="s">
        <v>132</v>
      </c>
      <c r="J724" s="132" t="s">
        <v>410</v>
      </c>
      <c r="K724" s="132" t="s">
        <v>411</v>
      </c>
    </row>
    <row r="725" spans="3:11" x14ac:dyDescent="0.25">
      <c r="C725" s="140" t="s">
        <v>2023</v>
      </c>
      <c r="D725" s="157">
        <v>1</v>
      </c>
      <c r="E725" s="122">
        <v>8000</v>
      </c>
      <c r="F725" s="96">
        <f t="shared" ref="F725" si="63">D725*E725</f>
        <v>8000</v>
      </c>
      <c r="G725" s="160" t="s">
        <v>129</v>
      </c>
      <c r="H725" s="141" t="s">
        <v>699</v>
      </c>
      <c r="I725" s="129" t="str">
        <f>VLOOKUP(H725,Presupuesto!$B$11:$C$565,2,0)</f>
        <v>SERVICIOS DE CAPACITACION.</v>
      </c>
      <c r="J725" s="97" t="s">
        <v>1362</v>
      </c>
      <c r="K725" s="97" t="s">
        <v>400</v>
      </c>
    </row>
    <row r="727" spans="3:11" s="437" customFormat="1" ht="15.75" thickBot="1" x14ac:dyDescent="0.3">
      <c r="G727" s="424"/>
    </row>
    <row r="728" spans="3:11" s="437" customFormat="1" ht="15.75" thickBot="1" x14ac:dyDescent="0.3">
      <c r="C728" s="156" t="s">
        <v>53</v>
      </c>
      <c r="D728" s="352">
        <f>SUM(F735:F735)</f>
        <v>15000</v>
      </c>
      <c r="F728" s="70"/>
      <c r="G728" s="78"/>
      <c r="H728" s="70"/>
      <c r="I728" s="70"/>
    </row>
    <row r="729" spans="3:11" s="437" customFormat="1" x14ac:dyDescent="0.25">
      <c r="C729" s="70"/>
      <c r="D729" s="31"/>
      <c r="E729" s="92"/>
      <c r="F729" s="92"/>
      <c r="G729" s="92"/>
      <c r="H729" s="75"/>
      <c r="I729" s="75"/>
      <c r="J729" s="75"/>
      <c r="K729" s="111"/>
    </row>
    <row r="730" spans="3:11" s="437" customFormat="1" x14ac:dyDescent="0.25">
      <c r="C730" s="70"/>
      <c r="D730" s="31"/>
      <c r="E730" s="92"/>
      <c r="F730" s="92"/>
      <c r="G730" s="92"/>
      <c r="H730" s="75"/>
      <c r="I730" s="75"/>
      <c r="J730" s="75"/>
      <c r="K730" s="111"/>
    </row>
    <row r="731" spans="3:11" s="437" customFormat="1" ht="15.75" x14ac:dyDescent="0.25">
      <c r="C731" s="201" t="s">
        <v>392</v>
      </c>
      <c r="D731" s="350">
        <f>'8. Asegura. de la Calid. y M'!E24</f>
        <v>8.15</v>
      </c>
      <c r="E731" s="92"/>
      <c r="F731" s="92"/>
      <c r="G731" s="92"/>
      <c r="H731" s="75"/>
      <c r="I731" s="75"/>
      <c r="J731" s="75"/>
      <c r="K731" s="111"/>
    </row>
    <row r="732" spans="3:11" s="437" customFormat="1" ht="18.75" x14ac:dyDescent="0.25">
      <c r="C732" s="207" t="str">
        <f>IFERROR(VLOOKUP(D731,'1. Desarrollo e Innov. Curricu.'!$E:$F,2,FALSE),IFERROR(VLOOKUP(D731,'2. Investigación Científica'!$E:$F,2,FALSE),IFERROR(VLOOKUP(D731,'3. Vinculación Univ. Sociedad'!$E:$F,2,FALSE),IFERROR(VLOOKUP(D731,'4. Docencia y Profesorado Univ.'!$E:$F,2,FALSE),IFERROR(VLOOKUP(D731,'5. Estudiantes y Graduados'!$E:$F,2,FALSE),IFERROR(VLOOKUP(D731,'11. Gestion Administrativa'!$E:$F,2,FALSE),IFERROR(VLOOKUP(D731,'13. Gestión Académica'!$E:$F,2,FALSE),IFERROR(VLOOKUP(D731,'8. Asegura. de la Calid. y M'!$E:$F,2,FALSE),IFERROR(VLOOKUP(D731,'6. Gestión del Conocimiento'!$E:$F,2,FALSE),IFERROR(VLOOKUP(D731,'15. Gobernabilidad y Proceso...'!$E:$F,2,FALSE),IFERROR(VLOOKUP(D731,'12. Gestión del Talento Humano'!$E:$F,2,FALSE),IFERROR(VLOOKUP(D731,'14. Internacional... de la E.S.'!$E:$F,2,FALSE),IFERROR(VLOOKUP(D731,'10. Posgrado'!$E:$F,2,FALSE),IFERROR(VLOOKUP(D731,'17. Gestión TIC'!$E:$F,2,FALSE),IFERROR(VLOOKUP(D731,'16. Desa. del Sistema Educ.Sup.'!$E:$F,2,FALSE),IFERROR(VLOOKUP(D731,'9. Cultura de Inno. Insti...'!$E:$F,2,FALSE),VLOOKUP(D731,'7. Lo Esencial de la Reforma U.'!$E:$F,2,0)))))))))))))))))</f>
        <v>Capacitar a personal que integra las Brigadas de Seguridad de la Facultad sobre manejo de incendios y uso de extintores, por parte del Benemérito Cuerpo de Bomberos. (80 horas)</v>
      </c>
      <c r="D732" s="31"/>
      <c r="E732" s="92"/>
      <c r="F732" s="92"/>
      <c r="G732" s="92"/>
      <c r="H732" s="75"/>
      <c r="I732" s="75"/>
      <c r="J732" s="75"/>
      <c r="K732" s="111"/>
    </row>
    <row r="733" spans="3:11" s="437" customFormat="1" ht="15.75" thickBot="1" x14ac:dyDescent="0.3">
      <c r="F733" s="92"/>
      <c r="G733" s="75"/>
      <c r="H733" s="75"/>
      <c r="I733" s="75"/>
    </row>
    <row r="734" spans="3:11" s="437" customFormat="1" ht="15.75" thickBot="1" x14ac:dyDescent="0.3">
      <c r="C734" s="128" t="s">
        <v>44</v>
      </c>
      <c r="D734" s="128" t="s">
        <v>55</v>
      </c>
      <c r="E734" s="135" t="s">
        <v>57</v>
      </c>
      <c r="F734" s="134" t="s">
        <v>27</v>
      </c>
      <c r="G734" s="132" t="s">
        <v>131</v>
      </c>
      <c r="H734" s="135" t="s">
        <v>46</v>
      </c>
      <c r="I734" s="132" t="s">
        <v>132</v>
      </c>
      <c r="J734" s="132" t="s">
        <v>410</v>
      </c>
      <c r="K734" s="132" t="s">
        <v>411</v>
      </c>
    </row>
    <row r="735" spans="3:11" s="437" customFormat="1" x14ac:dyDescent="0.25">
      <c r="C735" s="140" t="s">
        <v>2023</v>
      </c>
      <c r="D735" s="157">
        <v>1</v>
      </c>
      <c r="E735" s="122">
        <v>15000</v>
      </c>
      <c r="F735" s="96">
        <f t="shared" ref="F735" si="64">D735*E735</f>
        <v>15000</v>
      </c>
      <c r="G735" s="160" t="s">
        <v>129</v>
      </c>
      <c r="H735" s="141" t="s">
        <v>699</v>
      </c>
      <c r="I735" s="129" t="str">
        <f>VLOOKUP(H735,Presupuesto!$B$11:$C$565,2,0)</f>
        <v>SERVICIOS DE CAPACITACION.</v>
      </c>
      <c r="J735" s="97" t="s">
        <v>1362</v>
      </c>
      <c r="K735" s="97" t="s">
        <v>402</v>
      </c>
    </row>
    <row r="736" spans="3:11" s="437" customFormat="1" x14ac:dyDescent="0.25">
      <c r="G736" s="424"/>
    </row>
    <row r="737" spans="3:11" s="437" customFormat="1" x14ac:dyDescent="0.25">
      <c r="G737" s="424"/>
    </row>
    <row r="738" spans="3:11" ht="15.75" thickBot="1" x14ac:dyDescent="0.3"/>
    <row r="739" spans="3:11" ht="15.75" thickBot="1" x14ac:dyDescent="0.3">
      <c r="C739" s="156" t="s">
        <v>53</v>
      </c>
      <c r="D739" s="352">
        <f>SUM(F746:F754)</f>
        <v>235826</v>
      </c>
      <c r="F739" s="70"/>
      <c r="G739" s="78"/>
      <c r="H739" s="70"/>
      <c r="I739" s="70"/>
    </row>
    <row r="740" spans="3:11" x14ac:dyDescent="0.25">
      <c r="C740" s="70"/>
      <c r="D740" s="31"/>
      <c r="E740" s="92"/>
      <c r="F740" s="92"/>
      <c r="G740" s="92"/>
      <c r="H740" s="75"/>
      <c r="I740" s="75"/>
      <c r="J740" s="75"/>
      <c r="K740" s="111"/>
    </row>
    <row r="741" spans="3:11" x14ac:dyDescent="0.25">
      <c r="C741" s="70"/>
      <c r="D741" s="31"/>
      <c r="E741" s="92"/>
      <c r="F741" s="92"/>
      <c r="G741" s="92"/>
      <c r="H741" s="75"/>
      <c r="I741" s="75"/>
      <c r="J741" s="75"/>
      <c r="K741" s="111"/>
    </row>
    <row r="742" spans="3:11" ht="15.75" x14ac:dyDescent="0.25">
      <c r="C742" s="201" t="s">
        <v>392</v>
      </c>
      <c r="D742" s="350">
        <f>'8. Asegura. de la Calid. y M'!E25</f>
        <v>8.16</v>
      </c>
      <c r="E742" s="92"/>
      <c r="F742" s="92"/>
      <c r="G742" s="92"/>
      <c r="H742" s="75"/>
      <c r="I742" s="75"/>
      <c r="J742" s="75"/>
      <c r="K742" s="111"/>
    </row>
    <row r="743" spans="3:11" ht="18.75" x14ac:dyDescent="0.25">
      <c r="C743" s="207" t="str">
        <f>IFERROR(VLOOKUP(D742,'1. Desarrollo e Innov. Curricu.'!$E:$F,2,FALSE),IFERROR(VLOOKUP(D742,'2. Investigación Científica'!$E:$F,2,FALSE),IFERROR(VLOOKUP(D742,'3. Vinculación Univ. Sociedad'!$E:$F,2,FALSE),IFERROR(VLOOKUP(D742,'4. Docencia y Profesorado Univ.'!$E:$F,2,FALSE),IFERROR(VLOOKUP(D742,'5. Estudiantes y Graduados'!$E:$F,2,FALSE),IFERROR(VLOOKUP(D742,'11. Gestion Administrativa'!$E:$F,2,FALSE),IFERROR(VLOOKUP(D742,'13. Gestión Académica'!$E:$F,2,FALSE),IFERROR(VLOOKUP(D742,'8. Asegura. de la Calid. y M'!$E:$F,2,FALSE),IFERROR(VLOOKUP(D742,'6. Gestión del Conocimiento'!$E:$F,2,FALSE),IFERROR(VLOOKUP(D742,'15. Gobernabilidad y Proceso...'!$E:$F,2,FALSE),IFERROR(VLOOKUP(D742,'12. Gestión del Talento Humano'!$E:$F,2,FALSE),IFERROR(VLOOKUP(D742,'14. Internacional... de la E.S.'!$E:$F,2,FALSE),IFERROR(VLOOKUP(D742,'10. Posgrado'!$E:$F,2,FALSE),IFERROR(VLOOKUP(D742,'17. Gestión TIC'!$E:$F,2,FALSE),IFERROR(VLOOKUP(D742,'16. Desa. del Sistema Educ.Sup.'!$E:$F,2,FALSE),IFERROR(VLOOKUP(D742,'9. Cultura de Inno. Insti...'!$E:$F,2,FALSE),VLOOKUP(D742,'7. Lo Esencial de la Reforma U.'!$E:$F,2,0)))))))))))))))))</f>
        <v xml:space="preserve">Gestión para la requisición de compra de extintores para las diferentes áreas de la Facultad, de acuerdo a recomendaciones del Benemérito Cuerpo de Bomberos. </v>
      </c>
      <c r="D743" s="31"/>
      <c r="E743" s="92"/>
      <c r="F743" s="92"/>
      <c r="G743" s="92"/>
      <c r="H743" s="75"/>
      <c r="I743" s="75"/>
      <c r="J743" s="75"/>
      <c r="K743" s="111"/>
    </row>
    <row r="744" spans="3:11" ht="15.75" thickBot="1" x14ac:dyDescent="0.3">
      <c r="F744" s="92"/>
      <c r="G744" s="75"/>
      <c r="H744" s="75"/>
      <c r="I744" s="75"/>
    </row>
    <row r="745" spans="3:11" ht="15.75" thickBot="1" x14ac:dyDescent="0.3">
      <c r="C745" s="128" t="s">
        <v>44</v>
      </c>
      <c r="D745" s="128" t="s">
        <v>55</v>
      </c>
      <c r="E745" s="135" t="s">
        <v>57</v>
      </c>
      <c r="F745" s="134" t="s">
        <v>27</v>
      </c>
      <c r="G745" s="132" t="s">
        <v>131</v>
      </c>
      <c r="H745" s="135" t="s">
        <v>46</v>
      </c>
      <c r="I745" s="132" t="s">
        <v>132</v>
      </c>
      <c r="J745" s="132" t="s">
        <v>410</v>
      </c>
      <c r="K745" s="132" t="s">
        <v>411</v>
      </c>
    </row>
    <row r="746" spans="3:11" x14ac:dyDescent="0.25">
      <c r="C746" s="140" t="s">
        <v>2029</v>
      </c>
      <c r="D746" s="157">
        <v>1</v>
      </c>
      <c r="E746" s="122">
        <v>25250</v>
      </c>
      <c r="F746" s="96">
        <f t="shared" ref="F746:F754" si="65">D746*E746</f>
        <v>25250</v>
      </c>
      <c r="G746" s="160" t="s">
        <v>129</v>
      </c>
      <c r="H746" s="141" t="s">
        <v>894</v>
      </c>
      <c r="I746" s="129" t="str">
        <f>VLOOKUP(H746,Presupuesto!$B$11:$C$565,2,0)</f>
        <v>PRODUCTOS QUIMICOS</v>
      </c>
      <c r="J746" s="97" t="s">
        <v>1362</v>
      </c>
      <c r="K746" s="97" t="s">
        <v>396</v>
      </c>
    </row>
    <row r="747" spans="3:11" x14ac:dyDescent="0.25">
      <c r="C747" s="140" t="s">
        <v>2030</v>
      </c>
      <c r="D747" s="157"/>
      <c r="E747" s="122"/>
      <c r="F747" s="96">
        <f t="shared" si="65"/>
        <v>0</v>
      </c>
      <c r="G747" s="160" t="s">
        <v>129</v>
      </c>
      <c r="H747" s="141" t="s">
        <v>894</v>
      </c>
      <c r="I747" s="129" t="str">
        <f>VLOOKUP(H747,Presupuesto!$B$11:$C$565,2,0)</f>
        <v>PRODUCTOS QUIMICOS</v>
      </c>
      <c r="J747" s="97" t="s">
        <v>1362</v>
      </c>
      <c r="K747" s="97" t="s">
        <v>396</v>
      </c>
    </row>
    <row r="748" spans="3:11" x14ac:dyDescent="0.25">
      <c r="C748" s="140" t="s">
        <v>2031</v>
      </c>
      <c r="D748" s="157"/>
      <c r="E748" s="122"/>
      <c r="F748" s="96">
        <f t="shared" si="65"/>
        <v>0</v>
      </c>
      <c r="G748" s="160" t="s">
        <v>129</v>
      </c>
      <c r="H748" s="141" t="s">
        <v>894</v>
      </c>
      <c r="I748" s="129" t="str">
        <f>VLOOKUP(H748,Presupuesto!$B$11:$C$565,2,0)</f>
        <v>PRODUCTOS QUIMICOS</v>
      </c>
      <c r="J748" s="97" t="s">
        <v>1362</v>
      </c>
      <c r="K748" s="97" t="s">
        <v>396</v>
      </c>
    </row>
    <row r="749" spans="3:11" x14ac:dyDescent="0.25">
      <c r="C749" s="140" t="s">
        <v>2032</v>
      </c>
      <c r="D749" s="157"/>
      <c r="E749" s="122"/>
      <c r="F749" s="96">
        <f t="shared" si="65"/>
        <v>0</v>
      </c>
      <c r="G749" s="160" t="s">
        <v>129</v>
      </c>
      <c r="H749" s="141" t="s">
        <v>894</v>
      </c>
      <c r="I749" s="129" t="str">
        <f>VLOOKUP(H749,Presupuesto!$B$11:$C$565,2,0)</f>
        <v>PRODUCTOS QUIMICOS</v>
      </c>
      <c r="J749" s="97" t="s">
        <v>1362</v>
      </c>
      <c r="K749" s="97" t="s">
        <v>396</v>
      </c>
    </row>
    <row r="750" spans="3:11" x14ac:dyDescent="0.25">
      <c r="C750" s="140" t="s">
        <v>2033</v>
      </c>
      <c r="D750" s="157">
        <v>1</v>
      </c>
      <c r="E750" s="122">
        <v>210576</v>
      </c>
      <c r="F750" s="96">
        <f t="shared" si="65"/>
        <v>210576</v>
      </c>
      <c r="G750" s="160" t="s">
        <v>129</v>
      </c>
      <c r="H750" s="141" t="s">
        <v>905</v>
      </c>
      <c r="I750" s="129" t="str">
        <f>VLOOKUP(H750,Presupuesto!$B$11:$C$565,2,0)</f>
        <v>MATERIAL DE GUERRA Y SEGURIDAD</v>
      </c>
      <c r="J750" s="97" t="s">
        <v>1362</v>
      </c>
      <c r="K750" s="97" t="s">
        <v>396</v>
      </c>
    </row>
    <row r="751" spans="3:11" x14ac:dyDescent="0.25">
      <c r="C751" s="140" t="s">
        <v>2034</v>
      </c>
      <c r="D751" s="157"/>
      <c r="E751" s="122"/>
      <c r="F751" s="96">
        <f t="shared" si="65"/>
        <v>0</v>
      </c>
      <c r="G751" s="160" t="s">
        <v>129</v>
      </c>
      <c r="H751" s="141" t="s">
        <v>905</v>
      </c>
      <c r="I751" s="129" t="str">
        <f>VLOOKUP(H751,Presupuesto!$B$11:$C$565,2,0)</f>
        <v>MATERIAL DE GUERRA Y SEGURIDAD</v>
      </c>
      <c r="J751" s="97" t="s">
        <v>1362</v>
      </c>
      <c r="K751" s="97" t="s">
        <v>396</v>
      </c>
    </row>
    <row r="752" spans="3:11" x14ac:dyDescent="0.25">
      <c r="C752" s="140" t="s">
        <v>2035</v>
      </c>
      <c r="D752" s="157"/>
      <c r="E752" s="122"/>
      <c r="F752" s="96">
        <f t="shared" si="65"/>
        <v>0</v>
      </c>
      <c r="G752" s="160" t="s">
        <v>129</v>
      </c>
      <c r="H752" s="141" t="s">
        <v>905</v>
      </c>
      <c r="I752" s="129" t="str">
        <f>VLOOKUP(H752,Presupuesto!$B$11:$C$565,2,0)</f>
        <v>MATERIAL DE GUERRA Y SEGURIDAD</v>
      </c>
      <c r="J752" s="97" t="s">
        <v>1362</v>
      </c>
      <c r="K752" s="97" t="s">
        <v>396</v>
      </c>
    </row>
    <row r="753" spans="3:11" x14ac:dyDescent="0.25">
      <c r="C753" s="140" t="s">
        <v>2036</v>
      </c>
      <c r="D753" s="157"/>
      <c r="E753" s="122"/>
      <c r="F753" s="96">
        <f t="shared" si="65"/>
        <v>0</v>
      </c>
      <c r="G753" s="160" t="s">
        <v>129</v>
      </c>
      <c r="H753" s="141" t="s">
        <v>905</v>
      </c>
      <c r="I753" s="129" t="str">
        <f>VLOOKUP(H753,Presupuesto!$B$11:$C$565,2,0)</f>
        <v>MATERIAL DE GUERRA Y SEGURIDAD</v>
      </c>
      <c r="J753" s="97" t="s">
        <v>1362</v>
      </c>
      <c r="K753" s="97" t="s">
        <v>396</v>
      </c>
    </row>
    <row r="754" spans="3:11" x14ac:dyDescent="0.25">
      <c r="C754" s="140" t="s">
        <v>2037</v>
      </c>
      <c r="D754" s="157"/>
      <c r="E754" s="122"/>
      <c r="F754" s="96">
        <f t="shared" si="65"/>
        <v>0</v>
      </c>
      <c r="G754" s="160" t="s">
        <v>129</v>
      </c>
      <c r="H754" s="141" t="s">
        <v>905</v>
      </c>
      <c r="I754" s="129" t="str">
        <f>VLOOKUP(H754,Presupuesto!$B$11:$C$565,2,0)</f>
        <v>MATERIAL DE GUERRA Y SEGURIDAD</v>
      </c>
      <c r="J754" s="97" t="s">
        <v>1362</v>
      </c>
      <c r="K754" s="97" t="s">
        <v>396</v>
      </c>
    </row>
    <row r="756" spans="3:11" ht="15.75" thickBot="1" x14ac:dyDescent="0.3">
      <c r="F756" s="89"/>
      <c r="G756" s="88"/>
      <c r="H756" s="89"/>
      <c r="I756" s="89"/>
    </row>
    <row r="757" spans="3:11" ht="15.75" thickBot="1" x14ac:dyDescent="0.3">
      <c r="C757" s="156" t="s">
        <v>53</v>
      </c>
      <c r="D757" s="352">
        <f>SUM(F764:F764)</f>
        <v>7730</v>
      </c>
      <c r="F757" s="70"/>
      <c r="G757" s="78"/>
      <c r="H757" s="70"/>
      <c r="I757" s="70"/>
    </row>
    <row r="758" spans="3:11" x14ac:dyDescent="0.25">
      <c r="C758" s="70"/>
      <c r="D758" s="31"/>
      <c r="E758" s="92"/>
      <c r="F758" s="92"/>
      <c r="G758" s="92"/>
      <c r="H758" s="75"/>
      <c r="I758" s="75"/>
      <c r="J758" s="75"/>
      <c r="K758" s="111"/>
    </row>
    <row r="759" spans="3:11" x14ac:dyDescent="0.25">
      <c r="C759" s="70"/>
      <c r="D759" s="31"/>
      <c r="E759" s="92"/>
      <c r="F759" s="92"/>
      <c r="G759" s="92"/>
      <c r="H759" s="75"/>
      <c r="I759" s="75"/>
      <c r="J759" s="75"/>
      <c r="K759" s="111"/>
    </row>
    <row r="760" spans="3:11" ht="15.75" x14ac:dyDescent="0.25">
      <c r="C760" s="201" t="s">
        <v>392</v>
      </c>
      <c r="D760" s="350">
        <f>'8. Asegura. de la Calid. y M'!E26</f>
        <v>8.17</v>
      </c>
      <c r="E760" s="92"/>
      <c r="F760" s="92"/>
      <c r="G760" s="92"/>
      <c r="H760" s="75"/>
      <c r="I760" s="75"/>
      <c r="J760" s="75"/>
      <c r="K760" s="111"/>
    </row>
    <row r="761" spans="3:11" ht="18.75" x14ac:dyDescent="0.25">
      <c r="C761" s="207" t="str">
        <f>IFERROR(VLOOKUP(D760,'1. Desarrollo e Innov. Curricu.'!$E:$F,2,FALSE),IFERROR(VLOOKUP(D760,'2. Investigación Científica'!$E:$F,2,FALSE),IFERROR(VLOOKUP(D760,'3. Vinculación Univ. Sociedad'!$E:$F,2,FALSE),IFERROR(VLOOKUP(D760,'4. Docencia y Profesorado Univ.'!$E:$F,2,FALSE),IFERROR(VLOOKUP(D760,'5. Estudiantes y Graduados'!$E:$F,2,FALSE),IFERROR(VLOOKUP(D760,'11. Gestion Administrativa'!$E:$F,2,FALSE),IFERROR(VLOOKUP(D760,'13. Gestión Académica'!$E:$F,2,FALSE),IFERROR(VLOOKUP(D760,'8. Asegura. de la Calid. y M'!$E:$F,2,FALSE),IFERROR(VLOOKUP(D760,'6. Gestión del Conocimiento'!$E:$F,2,FALSE),IFERROR(VLOOKUP(D760,'15. Gobernabilidad y Proceso...'!$E:$F,2,FALSE),IFERROR(VLOOKUP(D760,'12. Gestión del Talento Humano'!$E:$F,2,FALSE),IFERROR(VLOOKUP(D760,'14. Internacional... de la E.S.'!$E:$F,2,FALSE),IFERROR(VLOOKUP(D760,'10. Posgrado'!$E:$F,2,FALSE),IFERROR(VLOOKUP(D760,'17. Gestión TIC'!$E:$F,2,FALSE),IFERROR(VLOOKUP(D760,'16. Desa. del Sistema Educ.Sup.'!$E:$F,2,FALSE),IFERROR(VLOOKUP(D760,'9. Cultura de Inno. Insti...'!$E:$F,2,FALSE),VLOOKUP(D760,'7. Lo Esencial de la Reforma U.'!$E:$F,2,0)))))))))))))))))</f>
        <v xml:space="preserve">Gestión para la requisición de compra de señalización para rutas de evacuación y señales de prohibición y salvamento en la Facultad, de acuerdo a recomendaciones del benemérito cuerpo de bomberos. </v>
      </c>
      <c r="D761" s="31"/>
      <c r="E761" s="92"/>
      <c r="F761" s="92"/>
      <c r="G761" s="92"/>
      <c r="H761" s="75"/>
      <c r="I761" s="75"/>
      <c r="J761" s="75"/>
      <c r="K761" s="111"/>
    </row>
    <row r="762" spans="3:11" ht="15.75" thickBot="1" x14ac:dyDescent="0.3">
      <c r="F762" s="92"/>
      <c r="G762" s="75"/>
      <c r="H762" s="75"/>
      <c r="I762" s="75"/>
    </row>
    <row r="763" spans="3:11" ht="15.75" thickBot="1" x14ac:dyDescent="0.3">
      <c r="C763" s="128" t="s">
        <v>44</v>
      </c>
      <c r="D763" s="128" t="s">
        <v>55</v>
      </c>
      <c r="E763" s="135" t="s">
        <v>57</v>
      </c>
      <c r="F763" s="134" t="s">
        <v>27</v>
      </c>
      <c r="G763" s="132" t="s">
        <v>131</v>
      </c>
      <c r="H763" s="135" t="s">
        <v>46</v>
      </c>
      <c r="I763" s="132" t="s">
        <v>132</v>
      </c>
      <c r="J763" s="132" t="s">
        <v>410</v>
      </c>
      <c r="K763" s="132" t="s">
        <v>411</v>
      </c>
    </row>
    <row r="764" spans="3:11" x14ac:dyDescent="0.25">
      <c r="C764" s="140" t="s">
        <v>2038</v>
      </c>
      <c r="D764" s="157">
        <v>1</v>
      </c>
      <c r="E764" s="122">
        <v>7730</v>
      </c>
      <c r="F764" s="96">
        <f t="shared" ref="F764" si="66">D764*E764</f>
        <v>7730</v>
      </c>
      <c r="G764" s="160" t="s">
        <v>129</v>
      </c>
      <c r="H764" s="141" t="s">
        <v>905</v>
      </c>
      <c r="I764" s="129" t="str">
        <f>VLOOKUP(H764,Presupuesto!$B$11:$C$565,2,0)</f>
        <v>MATERIAL DE GUERRA Y SEGURIDAD</v>
      </c>
      <c r="J764" s="97" t="s">
        <v>1362</v>
      </c>
      <c r="K764" s="97" t="s">
        <v>396</v>
      </c>
    </row>
    <row r="768" spans="3:11" ht="15.75" thickBot="1" x14ac:dyDescent="0.3">
      <c r="F768" s="89"/>
      <c r="G768" s="88"/>
      <c r="H768" s="89"/>
      <c r="I768" s="89"/>
    </row>
    <row r="769" spans="3:11" ht="15.75" thickBot="1" x14ac:dyDescent="0.3">
      <c r="C769" s="156" t="s">
        <v>53</v>
      </c>
      <c r="D769" s="352">
        <f>SUM(F776:F800)</f>
        <v>16607.330000000002</v>
      </c>
      <c r="F769" s="70"/>
      <c r="G769" s="78"/>
      <c r="H769" s="70"/>
      <c r="I769" s="70"/>
    </row>
    <row r="770" spans="3:11" x14ac:dyDescent="0.25">
      <c r="C770" s="70"/>
      <c r="D770" s="31"/>
      <c r="E770" s="92"/>
      <c r="F770" s="92"/>
      <c r="G770" s="92"/>
      <c r="H770" s="75"/>
      <c r="I770" s="75"/>
      <c r="J770" s="75"/>
      <c r="K770" s="111"/>
    </row>
    <row r="771" spans="3:11" x14ac:dyDescent="0.25">
      <c r="C771" s="70"/>
      <c r="D771" s="31"/>
      <c r="E771" s="92"/>
      <c r="F771" s="92"/>
      <c r="G771" s="92"/>
      <c r="H771" s="75"/>
      <c r="I771" s="75"/>
      <c r="J771" s="75"/>
      <c r="K771" s="111"/>
    </row>
    <row r="772" spans="3:11" ht="15.75" x14ac:dyDescent="0.25">
      <c r="C772" s="201" t="s">
        <v>392</v>
      </c>
      <c r="D772" s="350">
        <f>'11. Gestion Administrativa'!E28</f>
        <v>11.14</v>
      </c>
      <c r="E772" s="92"/>
      <c r="F772" s="92"/>
      <c r="G772" s="92"/>
      <c r="H772" s="75"/>
      <c r="I772" s="75"/>
      <c r="J772" s="75"/>
      <c r="K772" s="111"/>
    </row>
    <row r="773" spans="3:11" ht="18.75" x14ac:dyDescent="0.25">
      <c r="C773" s="207" t="str">
        <f>IFERROR(VLOOKUP(D772,'1. Desarrollo e Innov. Curricu.'!$E:$F,2,FALSE),IFERROR(VLOOKUP(D772,'2. Investigación Científica'!$E:$F,2,FALSE),IFERROR(VLOOKUP(D772,'3. Vinculación Univ. Sociedad'!$E:$F,2,FALSE),IFERROR(VLOOKUP(D772,'4. Docencia y Profesorado Univ.'!$E:$F,2,FALSE),IFERROR(VLOOKUP(D772,'5. Estudiantes y Graduados'!$E:$F,2,FALSE),IFERROR(VLOOKUP(D772,'11. Gestion Administrativa'!$E:$F,2,FALSE),IFERROR(VLOOKUP(D772,'13. Gestión Académica'!$E:$F,2,FALSE),IFERROR(VLOOKUP(D772,'8. Asegura. de la Calid. y M'!$E:$F,2,FALSE),IFERROR(VLOOKUP(D772,'6. Gestión del Conocimiento'!$E:$F,2,FALSE),IFERROR(VLOOKUP(D772,'15. Gobernabilidad y Proceso...'!$E:$F,2,FALSE),IFERROR(VLOOKUP(D772,'12. Gestión del Talento Humano'!$E:$F,2,FALSE),IFERROR(VLOOKUP(D772,'14. Internacional... de la E.S.'!$E:$F,2,FALSE),IFERROR(VLOOKUP(D772,'10. Posgrado'!$E:$F,2,FALSE),IFERROR(VLOOKUP(D772,'17. Gestión TIC'!$E:$F,2,FALSE),IFERROR(VLOOKUP(D772,'16. Desa. del Sistema Educ.Sup.'!$E:$F,2,FALSE),IFERROR(VLOOKUP(D772,'9. Cultura de Inno. Insti...'!$E:$F,2,FALSE),VLOOKUP(D772,'7. Lo Esencial de la Reforma U.'!$E:$F,2,0)))))))))))))))))</f>
        <v>Realizar el mantenimiento y reparación de Equipo de laboratorio de la Facultad. (PREVENTIVO 1 TRIMESTRE)</v>
      </c>
      <c r="D773" s="31"/>
      <c r="E773" s="92"/>
      <c r="F773" s="92"/>
      <c r="G773" s="92"/>
      <c r="H773" s="75"/>
      <c r="I773" s="75"/>
      <c r="J773" s="75"/>
      <c r="K773" s="111"/>
    </row>
    <row r="774" spans="3:11" ht="15.75" thickBot="1" x14ac:dyDescent="0.3">
      <c r="F774" s="92"/>
      <c r="G774" s="75"/>
      <c r="H774" s="75"/>
      <c r="I774" s="75"/>
    </row>
    <row r="775" spans="3:11" ht="15.75" thickBot="1" x14ac:dyDescent="0.3">
      <c r="C775" s="128" t="s">
        <v>44</v>
      </c>
      <c r="D775" s="128" t="s">
        <v>55</v>
      </c>
      <c r="E775" s="135" t="s">
        <v>57</v>
      </c>
      <c r="F775" s="134" t="s">
        <v>27</v>
      </c>
      <c r="G775" s="132" t="s">
        <v>131</v>
      </c>
      <c r="H775" s="135" t="s">
        <v>46</v>
      </c>
      <c r="I775" s="132" t="s">
        <v>132</v>
      </c>
      <c r="J775" s="132" t="s">
        <v>410</v>
      </c>
      <c r="K775" s="132" t="s">
        <v>411</v>
      </c>
    </row>
    <row r="776" spans="3:11" x14ac:dyDescent="0.25">
      <c r="C776" s="140" t="s">
        <v>2039</v>
      </c>
      <c r="D776" s="157">
        <v>1</v>
      </c>
      <c r="E776" s="625">
        <v>2647</v>
      </c>
      <c r="F776" s="96">
        <f t="shared" ref="F776:F800" si="67">D776*E776</f>
        <v>2647</v>
      </c>
      <c r="G776" s="160" t="s">
        <v>129</v>
      </c>
      <c r="H776" s="141" t="s">
        <v>681</v>
      </c>
      <c r="I776" s="129" t="str">
        <f>VLOOKUP(H776,Presupuesto!$B$11:$C$565,2,0)</f>
        <v>MANTENIMIENTO Y REPARACION DE OTROS EQUIPOS</v>
      </c>
      <c r="J776" s="97" t="s">
        <v>1364</v>
      </c>
      <c r="K776" s="97" t="s">
        <v>412</v>
      </c>
    </row>
    <row r="777" spans="3:11" x14ac:dyDescent="0.25">
      <c r="C777" s="140" t="s">
        <v>2040</v>
      </c>
      <c r="D777" s="157">
        <v>1</v>
      </c>
      <c r="E777" s="625">
        <v>2789</v>
      </c>
      <c r="F777" s="96">
        <f t="shared" si="67"/>
        <v>2789</v>
      </c>
      <c r="G777" s="160" t="s">
        <v>129</v>
      </c>
      <c r="H777" s="141" t="s">
        <v>681</v>
      </c>
      <c r="I777" s="129" t="str">
        <f>VLOOKUP(H777,Presupuesto!$B$11:$C$565,2,0)</f>
        <v>MANTENIMIENTO Y REPARACION DE OTROS EQUIPOS</v>
      </c>
      <c r="J777" s="97" t="s">
        <v>1364</v>
      </c>
      <c r="K777" s="97" t="s">
        <v>412</v>
      </c>
    </row>
    <row r="778" spans="3:11" x14ac:dyDescent="0.25">
      <c r="C778" s="140" t="s">
        <v>2041</v>
      </c>
      <c r="D778" s="157">
        <v>1</v>
      </c>
      <c r="E778" s="625">
        <v>199</v>
      </c>
      <c r="F778" s="96">
        <f t="shared" si="67"/>
        <v>199</v>
      </c>
      <c r="G778" s="160" t="s">
        <v>129</v>
      </c>
      <c r="H778" s="141" t="s">
        <v>681</v>
      </c>
      <c r="I778" s="129" t="str">
        <f>VLOOKUP(H778,Presupuesto!$B$11:$C$565,2,0)</f>
        <v>MANTENIMIENTO Y REPARACION DE OTROS EQUIPOS</v>
      </c>
      <c r="J778" s="97" t="s">
        <v>1364</v>
      </c>
      <c r="K778" s="97" t="s">
        <v>412</v>
      </c>
    </row>
    <row r="779" spans="3:11" x14ac:dyDescent="0.25">
      <c r="C779" s="140" t="s">
        <v>2042</v>
      </c>
      <c r="D779" s="157">
        <v>1</v>
      </c>
      <c r="E779" s="625">
        <v>248</v>
      </c>
      <c r="F779" s="96">
        <f t="shared" si="67"/>
        <v>248</v>
      </c>
      <c r="G779" s="160" t="s">
        <v>129</v>
      </c>
      <c r="H779" s="141" t="s">
        <v>681</v>
      </c>
      <c r="I779" s="129" t="str">
        <f>VLOOKUP(H779,Presupuesto!$B$11:$C$565,2,0)</f>
        <v>MANTENIMIENTO Y REPARACION DE OTROS EQUIPOS</v>
      </c>
      <c r="J779" s="97" t="s">
        <v>1364</v>
      </c>
      <c r="K779" s="97" t="s">
        <v>412</v>
      </c>
    </row>
    <row r="780" spans="3:11" x14ac:dyDescent="0.25">
      <c r="C780" s="140" t="s">
        <v>2043</v>
      </c>
      <c r="D780" s="157">
        <v>1</v>
      </c>
      <c r="E780" s="625">
        <v>248</v>
      </c>
      <c r="F780" s="96">
        <f t="shared" si="67"/>
        <v>248</v>
      </c>
      <c r="G780" s="160" t="s">
        <v>129</v>
      </c>
      <c r="H780" s="141" t="s">
        <v>681</v>
      </c>
      <c r="I780" s="129" t="str">
        <f>VLOOKUP(H780,Presupuesto!$B$11:$C$565,2,0)</f>
        <v>MANTENIMIENTO Y REPARACION DE OTROS EQUIPOS</v>
      </c>
      <c r="J780" s="97" t="s">
        <v>1364</v>
      </c>
      <c r="K780" s="97" t="s">
        <v>412</v>
      </c>
    </row>
    <row r="781" spans="3:11" x14ac:dyDescent="0.25">
      <c r="C781" s="140" t="s">
        <v>2044</v>
      </c>
      <c r="D781" s="157">
        <v>1</v>
      </c>
      <c r="E781" s="625">
        <v>255</v>
      </c>
      <c r="F781" s="96">
        <f t="shared" si="67"/>
        <v>255</v>
      </c>
      <c r="G781" s="160" t="s">
        <v>129</v>
      </c>
      <c r="H781" s="141" t="s">
        <v>681</v>
      </c>
      <c r="I781" s="129" t="str">
        <f>VLOOKUP(H781,Presupuesto!$B$11:$C$565,2,0)</f>
        <v>MANTENIMIENTO Y REPARACION DE OTROS EQUIPOS</v>
      </c>
      <c r="J781" s="97" t="s">
        <v>1364</v>
      </c>
      <c r="K781" s="97" t="s">
        <v>412</v>
      </c>
    </row>
    <row r="782" spans="3:11" x14ac:dyDescent="0.25">
      <c r="C782" s="140" t="s">
        <v>2045</v>
      </c>
      <c r="D782" s="157">
        <v>1</v>
      </c>
      <c r="E782" s="625">
        <v>354</v>
      </c>
      <c r="F782" s="96">
        <f t="shared" si="67"/>
        <v>354</v>
      </c>
      <c r="G782" s="160" t="s">
        <v>129</v>
      </c>
      <c r="H782" s="141" t="s">
        <v>681</v>
      </c>
      <c r="I782" s="129" t="str">
        <f>VLOOKUP(H782,Presupuesto!$B$11:$C$565,2,0)</f>
        <v>MANTENIMIENTO Y REPARACION DE OTROS EQUIPOS</v>
      </c>
      <c r="J782" s="97" t="s">
        <v>1364</v>
      </c>
      <c r="K782" s="97" t="s">
        <v>412</v>
      </c>
    </row>
    <row r="783" spans="3:11" x14ac:dyDescent="0.25">
      <c r="C783" s="140" t="s">
        <v>2046</v>
      </c>
      <c r="D783" s="157">
        <v>1</v>
      </c>
      <c r="E783" s="625">
        <v>555</v>
      </c>
      <c r="F783" s="96">
        <f t="shared" si="67"/>
        <v>555</v>
      </c>
      <c r="G783" s="160" t="s">
        <v>129</v>
      </c>
      <c r="H783" s="141" t="s">
        <v>681</v>
      </c>
      <c r="I783" s="129" t="str">
        <f>VLOOKUP(H783,Presupuesto!$B$11:$C$565,2,0)</f>
        <v>MANTENIMIENTO Y REPARACION DE OTROS EQUIPOS</v>
      </c>
      <c r="J783" s="97" t="s">
        <v>1364</v>
      </c>
      <c r="K783" s="97" t="s">
        <v>412</v>
      </c>
    </row>
    <row r="784" spans="3:11" x14ac:dyDescent="0.25">
      <c r="C784" s="140" t="s">
        <v>2047</v>
      </c>
      <c r="D784" s="157">
        <v>1</v>
      </c>
      <c r="E784" s="625">
        <v>233</v>
      </c>
      <c r="F784" s="96">
        <f t="shared" si="67"/>
        <v>233</v>
      </c>
      <c r="G784" s="160" t="s">
        <v>129</v>
      </c>
      <c r="H784" s="141" t="s">
        <v>681</v>
      </c>
      <c r="I784" s="129" t="str">
        <f>VLOOKUP(H784,Presupuesto!$B$11:$C$565,2,0)</f>
        <v>MANTENIMIENTO Y REPARACION DE OTROS EQUIPOS</v>
      </c>
      <c r="J784" s="97" t="s">
        <v>1364</v>
      </c>
      <c r="K784" s="97" t="s">
        <v>412</v>
      </c>
    </row>
    <row r="785" spans="3:11" x14ac:dyDescent="0.25">
      <c r="C785" s="140" t="s">
        <v>2048</v>
      </c>
      <c r="D785" s="157">
        <v>1</v>
      </c>
      <c r="E785" s="625">
        <v>233</v>
      </c>
      <c r="F785" s="96">
        <f t="shared" si="67"/>
        <v>233</v>
      </c>
      <c r="G785" s="160" t="s">
        <v>129</v>
      </c>
      <c r="H785" s="141" t="s">
        <v>681</v>
      </c>
      <c r="I785" s="129" t="str">
        <f>VLOOKUP(H785,Presupuesto!$B$11:$C$565,2,0)</f>
        <v>MANTENIMIENTO Y REPARACION DE OTROS EQUIPOS</v>
      </c>
      <c r="J785" s="97" t="s">
        <v>1364</v>
      </c>
      <c r="K785" s="97" t="s">
        <v>412</v>
      </c>
    </row>
    <row r="786" spans="3:11" x14ac:dyDescent="0.25">
      <c r="C786" s="140" t="s">
        <v>2049</v>
      </c>
      <c r="D786" s="157">
        <v>1</v>
      </c>
      <c r="E786" s="625">
        <v>233</v>
      </c>
      <c r="F786" s="96">
        <f t="shared" si="67"/>
        <v>233</v>
      </c>
      <c r="G786" s="160" t="s">
        <v>129</v>
      </c>
      <c r="H786" s="141" t="s">
        <v>681</v>
      </c>
      <c r="I786" s="129" t="str">
        <f>VLOOKUP(H786,Presupuesto!$B$11:$C$565,2,0)</f>
        <v>MANTENIMIENTO Y REPARACION DE OTROS EQUIPOS</v>
      </c>
      <c r="J786" s="97" t="s">
        <v>1364</v>
      </c>
      <c r="K786" s="97" t="s">
        <v>412</v>
      </c>
    </row>
    <row r="787" spans="3:11" x14ac:dyDescent="0.25">
      <c r="C787" s="140" t="s">
        <v>2050</v>
      </c>
      <c r="D787" s="157">
        <v>1</v>
      </c>
      <c r="E787" s="625">
        <v>245</v>
      </c>
      <c r="F787" s="96">
        <f t="shared" si="67"/>
        <v>245</v>
      </c>
      <c r="G787" s="160" t="s">
        <v>129</v>
      </c>
      <c r="H787" s="141" t="s">
        <v>681</v>
      </c>
      <c r="I787" s="129" t="str">
        <f>VLOOKUP(H787,Presupuesto!$B$11:$C$565,2,0)</f>
        <v>MANTENIMIENTO Y REPARACION DE OTROS EQUIPOS</v>
      </c>
      <c r="J787" s="97" t="s">
        <v>1364</v>
      </c>
      <c r="K787" s="97" t="s">
        <v>412</v>
      </c>
    </row>
    <row r="788" spans="3:11" x14ac:dyDescent="0.25">
      <c r="C788" s="140" t="s">
        <v>2051</v>
      </c>
      <c r="D788" s="157">
        <v>1</v>
      </c>
      <c r="E788" s="625">
        <v>443</v>
      </c>
      <c r="F788" s="96">
        <f t="shared" si="67"/>
        <v>443</v>
      </c>
      <c r="G788" s="160" t="s">
        <v>129</v>
      </c>
      <c r="H788" s="141" t="s">
        <v>681</v>
      </c>
      <c r="I788" s="129" t="str">
        <f>VLOOKUP(H788,Presupuesto!$B$11:$C$565,2,0)</f>
        <v>MANTENIMIENTO Y REPARACION DE OTROS EQUIPOS</v>
      </c>
      <c r="J788" s="97" t="s">
        <v>1364</v>
      </c>
      <c r="K788" s="97" t="s">
        <v>412</v>
      </c>
    </row>
    <row r="789" spans="3:11" x14ac:dyDescent="0.25">
      <c r="C789" s="140" t="s">
        <v>2052</v>
      </c>
      <c r="D789" s="157">
        <v>1</v>
      </c>
      <c r="E789" s="625">
        <v>480</v>
      </c>
      <c r="F789" s="96">
        <f t="shared" si="67"/>
        <v>480</v>
      </c>
      <c r="G789" s="160" t="s">
        <v>129</v>
      </c>
      <c r="H789" s="141" t="s">
        <v>681</v>
      </c>
      <c r="I789" s="129" t="str">
        <f>VLOOKUP(H789,Presupuesto!$B$11:$C$565,2,0)</f>
        <v>MANTENIMIENTO Y REPARACION DE OTROS EQUIPOS</v>
      </c>
      <c r="J789" s="97" t="s">
        <v>1364</v>
      </c>
      <c r="K789" s="97" t="s">
        <v>412</v>
      </c>
    </row>
    <row r="790" spans="3:11" x14ac:dyDescent="0.25">
      <c r="C790" s="140" t="s">
        <v>2053</v>
      </c>
      <c r="D790" s="157">
        <v>1</v>
      </c>
      <c r="E790" s="625">
        <v>1369</v>
      </c>
      <c r="F790" s="96">
        <f t="shared" si="67"/>
        <v>1369</v>
      </c>
      <c r="G790" s="160" t="s">
        <v>129</v>
      </c>
      <c r="H790" s="141" t="s">
        <v>681</v>
      </c>
      <c r="I790" s="129" t="str">
        <f>VLOOKUP(H790,Presupuesto!$B$11:$C$565,2,0)</f>
        <v>MANTENIMIENTO Y REPARACION DE OTROS EQUIPOS</v>
      </c>
      <c r="J790" s="97" t="s">
        <v>1364</v>
      </c>
      <c r="K790" s="97" t="s">
        <v>412</v>
      </c>
    </row>
    <row r="791" spans="3:11" x14ac:dyDescent="0.25">
      <c r="C791" s="140" t="s">
        <v>2054</v>
      </c>
      <c r="D791" s="157">
        <v>1</v>
      </c>
      <c r="E791" s="625">
        <v>610</v>
      </c>
      <c r="F791" s="96">
        <f t="shared" si="67"/>
        <v>610</v>
      </c>
      <c r="G791" s="160" t="s">
        <v>129</v>
      </c>
      <c r="H791" s="141" t="s">
        <v>681</v>
      </c>
      <c r="I791" s="129" t="str">
        <f>VLOOKUP(H791,Presupuesto!$B$11:$C$565,2,0)</f>
        <v>MANTENIMIENTO Y REPARACION DE OTROS EQUIPOS</v>
      </c>
      <c r="J791" s="97" t="s">
        <v>1364</v>
      </c>
      <c r="K791" s="97" t="s">
        <v>412</v>
      </c>
    </row>
    <row r="792" spans="3:11" x14ac:dyDescent="0.25">
      <c r="C792" s="140" t="s">
        <v>2055</v>
      </c>
      <c r="D792" s="157">
        <v>1</v>
      </c>
      <c r="E792" s="625">
        <v>219</v>
      </c>
      <c r="F792" s="96">
        <f t="shared" si="67"/>
        <v>219</v>
      </c>
      <c r="G792" s="160" t="s">
        <v>129</v>
      </c>
      <c r="H792" s="141" t="s">
        <v>681</v>
      </c>
      <c r="I792" s="129" t="str">
        <f>VLOOKUP(H792,Presupuesto!$B$11:$C$565,2,0)</f>
        <v>MANTENIMIENTO Y REPARACION DE OTROS EQUIPOS</v>
      </c>
      <c r="J792" s="97" t="s">
        <v>1364</v>
      </c>
      <c r="K792" s="97" t="s">
        <v>412</v>
      </c>
    </row>
    <row r="793" spans="3:11" x14ac:dyDescent="0.25">
      <c r="C793" s="140" t="s">
        <v>2056</v>
      </c>
      <c r="D793" s="157">
        <v>1</v>
      </c>
      <c r="E793" s="625">
        <v>1763.33</v>
      </c>
      <c r="F793" s="96">
        <f t="shared" si="67"/>
        <v>1763.33</v>
      </c>
      <c r="G793" s="160" t="s">
        <v>129</v>
      </c>
      <c r="H793" s="141" t="s">
        <v>681</v>
      </c>
      <c r="I793" s="129" t="str">
        <f>VLOOKUP(H793,Presupuesto!$B$11:$C$565,2,0)</f>
        <v>MANTENIMIENTO Y REPARACION DE OTROS EQUIPOS</v>
      </c>
      <c r="J793" s="97" t="s">
        <v>1364</v>
      </c>
      <c r="K793" s="97" t="s">
        <v>412</v>
      </c>
    </row>
    <row r="794" spans="3:11" x14ac:dyDescent="0.25">
      <c r="C794" s="140" t="s">
        <v>2057</v>
      </c>
      <c r="D794" s="157">
        <v>1</v>
      </c>
      <c r="E794" s="625">
        <v>844</v>
      </c>
      <c r="F794" s="96">
        <f t="shared" si="67"/>
        <v>844</v>
      </c>
      <c r="G794" s="160" t="s">
        <v>129</v>
      </c>
      <c r="H794" s="141" t="s">
        <v>681</v>
      </c>
      <c r="I794" s="129" t="str">
        <f>VLOOKUP(H794,Presupuesto!$B$11:$C$565,2,0)</f>
        <v>MANTENIMIENTO Y REPARACION DE OTROS EQUIPOS</v>
      </c>
      <c r="J794" s="97" t="s">
        <v>1364</v>
      </c>
      <c r="K794" s="97" t="s">
        <v>412</v>
      </c>
    </row>
    <row r="795" spans="3:11" x14ac:dyDescent="0.25">
      <c r="C795" s="140" t="s">
        <v>2058</v>
      </c>
      <c r="D795" s="157">
        <v>1</v>
      </c>
      <c r="E795" s="625">
        <v>440</v>
      </c>
      <c r="F795" s="96">
        <f t="shared" si="67"/>
        <v>440</v>
      </c>
      <c r="G795" s="160" t="s">
        <v>129</v>
      </c>
      <c r="H795" s="141" t="s">
        <v>681</v>
      </c>
      <c r="I795" s="129" t="str">
        <f>VLOOKUP(H795,Presupuesto!$B$11:$C$565,2,0)</f>
        <v>MANTENIMIENTO Y REPARACION DE OTROS EQUIPOS</v>
      </c>
      <c r="J795" s="97" t="s">
        <v>1364</v>
      </c>
      <c r="K795" s="97" t="s">
        <v>412</v>
      </c>
    </row>
    <row r="796" spans="3:11" x14ac:dyDescent="0.25">
      <c r="C796" s="140" t="s">
        <v>2059</v>
      </c>
      <c r="D796" s="157">
        <v>1</v>
      </c>
      <c r="E796" s="625">
        <v>373</v>
      </c>
      <c r="F796" s="96">
        <f t="shared" si="67"/>
        <v>373</v>
      </c>
      <c r="G796" s="160" t="s">
        <v>129</v>
      </c>
      <c r="H796" s="141" t="s">
        <v>681</v>
      </c>
      <c r="I796" s="129" t="str">
        <f>VLOOKUP(H796,Presupuesto!$B$11:$C$565,2,0)</f>
        <v>MANTENIMIENTO Y REPARACION DE OTROS EQUIPOS</v>
      </c>
      <c r="J796" s="97" t="s">
        <v>1364</v>
      </c>
      <c r="K796" s="97" t="s">
        <v>412</v>
      </c>
    </row>
    <row r="797" spans="3:11" x14ac:dyDescent="0.25">
      <c r="C797" s="140" t="s">
        <v>2060</v>
      </c>
      <c r="D797" s="157">
        <v>1</v>
      </c>
      <c r="E797" s="625">
        <v>269</v>
      </c>
      <c r="F797" s="96">
        <f t="shared" si="67"/>
        <v>269</v>
      </c>
      <c r="G797" s="160" t="s">
        <v>129</v>
      </c>
      <c r="H797" s="141" t="s">
        <v>681</v>
      </c>
      <c r="I797" s="129" t="str">
        <f>VLOOKUP(H797,Presupuesto!$B$11:$C$565,2,0)</f>
        <v>MANTENIMIENTO Y REPARACION DE OTROS EQUIPOS</v>
      </c>
      <c r="J797" s="97" t="s">
        <v>1364</v>
      </c>
      <c r="K797" s="97" t="s">
        <v>412</v>
      </c>
    </row>
    <row r="798" spans="3:11" x14ac:dyDescent="0.25">
      <c r="C798" s="140" t="s">
        <v>2061</v>
      </c>
      <c r="D798" s="157">
        <v>1</v>
      </c>
      <c r="E798" s="625">
        <v>376</v>
      </c>
      <c r="F798" s="96">
        <f t="shared" si="67"/>
        <v>376</v>
      </c>
      <c r="G798" s="160" t="s">
        <v>129</v>
      </c>
      <c r="H798" s="141" t="s">
        <v>681</v>
      </c>
      <c r="I798" s="129" t="str">
        <f>VLOOKUP(H798,Presupuesto!$B$11:$C$565,2,0)</f>
        <v>MANTENIMIENTO Y REPARACION DE OTROS EQUIPOS</v>
      </c>
      <c r="J798" s="97" t="s">
        <v>1364</v>
      </c>
      <c r="K798" s="97" t="s">
        <v>412</v>
      </c>
    </row>
    <row r="799" spans="3:11" x14ac:dyDescent="0.25">
      <c r="C799" s="140" t="s">
        <v>2062</v>
      </c>
      <c r="D799" s="157">
        <v>1</v>
      </c>
      <c r="E799" s="625">
        <v>342</v>
      </c>
      <c r="F799" s="96">
        <f t="shared" si="67"/>
        <v>342</v>
      </c>
      <c r="G799" s="160" t="s">
        <v>129</v>
      </c>
      <c r="H799" s="141" t="s">
        <v>681</v>
      </c>
      <c r="I799" s="129" t="str">
        <f>VLOOKUP(H799,Presupuesto!$B$11:$C$565,2,0)</f>
        <v>MANTENIMIENTO Y REPARACION DE OTROS EQUIPOS</v>
      </c>
      <c r="J799" s="97" t="s">
        <v>1364</v>
      </c>
      <c r="K799" s="97" t="s">
        <v>412</v>
      </c>
    </row>
    <row r="800" spans="3:11" x14ac:dyDescent="0.25">
      <c r="C800" s="140" t="s">
        <v>2063</v>
      </c>
      <c r="D800" s="157">
        <v>1</v>
      </c>
      <c r="E800" s="625">
        <v>840</v>
      </c>
      <c r="F800" s="96">
        <f t="shared" si="67"/>
        <v>840</v>
      </c>
      <c r="G800" s="160" t="s">
        <v>129</v>
      </c>
      <c r="H800" s="141" t="s">
        <v>681</v>
      </c>
      <c r="I800" s="129" t="str">
        <f>VLOOKUP(H800,Presupuesto!$B$11:$C$565,2,0)</f>
        <v>MANTENIMIENTO Y REPARACION DE OTROS EQUIPOS</v>
      </c>
      <c r="J800" s="97" t="s">
        <v>1364</v>
      </c>
      <c r="K800" s="97" t="s">
        <v>412</v>
      </c>
    </row>
    <row r="802" spans="3:11" ht="15.75" thickBot="1" x14ac:dyDescent="0.3"/>
    <row r="803" spans="3:11" s="437" customFormat="1" ht="15.75" thickBot="1" x14ac:dyDescent="0.3">
      <c r="C803" s="156" t="s">
        <v>53</v>
      </c>
      <c r="D803" s="352">
        <f>SUM(F810:F816)</f>
        <v>53499.35</v>
      </c>
      <c r="F803" s="70"/>
      <c r="G803" s="78"/>
      <c r="H803" s="70"/>
      <c r="I803" s="70"/>
    </row>
    <row r="804" spans="3:11" s="437" customFormat="1" x14ac:dyDescent="0.25">
      <c r="C804" s="70"/>
      <c r="D804" s="31"/>
      <c r="E804" s="92"/>
      <c r="F804" s="92"/>
      <c r="G804" s="92"/>
      <c r="H804" s="75"/>
      <c r="I804" s="75"/>
      <c r="J804" s="75"/>
      <c r="K804" s="111"/>
    </row>
    <row r="805" spans="3:11" s="437" customFormat="1" x14ac:dyDescent="0.25">
      <c r="C805" s="70"/>
      <c r="D805" s="31"/>
      <c r="E805" s="92"/>
      <c r="F805" s="92"/>
      <c r="G805" s="92"/>
      <c r="H805" s="75"/>
      <c r="I805" s="75"/>
      <c r="J805" s="75"/>
      <c r="K805" s="111"/>
    </row>
    <row r="806" spans="3:11" s="437" customFormat="1" ht="15.75" x14ac:dyDescent="0.25">
      <c r="C806" s="201" t="s">
        <v>392</v>
      </c>
      <c r="D806" s="350">
        <f>'11. Gestion Administrativa'!E29</f>
        <v>11.15</v>
      </c>
      <c r="E806" s="92"/>
      <c r="F806" s="92"/>
      <c r="G806" s="92"/>
      <c r="H806" s="75"/>
      <c r="I806" s="75"/>
      <c r="J806" s="75"/>
      <c r="K806" s="111"/>
    </row>
    <row r="807" spans="3:11" s="437" customFormat="1" ht="18.75" x14ac:dyDescent="0.25">
      <c r="C807" s="207" t="str">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Realizar el mantenimiento y reparación de Equipo de laboratorio de la Facultad. (PREVENTIVO 2 TRIMESTRE)</v>
      </c>
      <c r="D807" s="31"/>
      <c r="E807" s="92"/>
      <c r="F807" s="92"/>
      <c r="G807" s="92"/>
      <c r="H807" s="75"/>
      <c r="I807" s="75"/>
      <c r="J807" s="75"/>
      <c r="K807" s="111"/>
    </row>
    <row r="808" spans="3:11" s="437" customFormat="1" ht="15.75" thickBot="1" x14ac:dyDescent="0.3">
      <c r="F808" s="92"/>
      <c r="G808" s="75"/>
      <c r="H808" s="75"/>
      <c r="I808" s="75"/>
    </row>
    <row r="809" spans="3:11" s="437" customFormat="1" ht="15.75" thickBot="1" x14ac:dyDescent="0.3">
      <c r="C809" s="128" t="s">
        <v>44</v>
      </c>
      <c r="D809" s="128" t="s">
        <v>55</v>
      </c>
      <c r="E809" s="135" t="s">
        <v>57</v>
      </c>
      <c r="F809" s="134" t="s">
        <v>27</v>
      </c>
      <c r="G809" s="132" t="s">
        <v>131</v>
      </c>
      <c r="H809" s="135" t="s">
        <v>46</v>
      </c>
      <c r="I809" s="132" t="s">
        <v>132</v>
      </c>
      <c r="J809" s="132" t="s">
        <v>410</v>
      </c>
      <c r="K809" s="132" t="s">
        <v>411</v>
      </c>
    </row>
    <row r="810" spans="3:11" s="437" customFormat="1" x14ac:dyDescent="0.25">
      <c r="C810" s="140" t="s">
        <v>2039</v>
      </c>
      <c r="D810" s="628">
        <v>1</v>
      </c>
      <c r="E810" s="625">
        <v>2647</v>
      </c>
      <c r="F810" s="96">
        <f t="shared" ref="F810:F816" si="68">D810*E810</f>
        <v>2647</v>
      </c>
      <c r="G810" s="160" t="s">
        <v>129</v>
      </c>
      <c r="H810" s="141" t="s">
        <v>681</v>
      </c>
      <c r="I810" s="129" t="str">
        <f>VLOOKUP(H810,Presupuesto!$B$11:$C$565,2,0)</f>
        <v>MANTENIMIENTO Y REPARACION DE OTROS EQUIPOS</v>
      </c>
      <c r="J810" s="97" t="s">
        <v>1364</v>
      </c>
      <c r="K810" s="97" t="s">
        <v>396</v>
      </c>
    </row>
    <row r="811" spans="3:11" s="437" customFormat="1" x14ac:dyDescent="0.25">
      <c r="C811" s="140" t="s">
        <v>2040</v>
      </c>
      <c r="D811" s="628">
        <v>1</v>
      </c>
      <c r="E811" s="625">
        <v>2789</v>
      </c>
      <c r="F811" s="96">
        <f t="shared" si="68"/>
        <v>2789</v>
      </c>
      <c r="G811" s="160" t="s">
        <v>129</v>
      </c>
      <c r="H811" s="141" t="s">
        <v>681</v>
      </c>
      <c r="I811" s="129" t="str">
        <f>VLOOKUP(H811,Presupuesto!$B$11:$C$565,2,0)</f>
        <v>MANTENIMIENTO Y REPARACION DE OTROS EQUIPOS</v>
      </c>
      <c r="J811" s="97" t="s">
        <v>1364</v>
      </c>
      <c r="K811" s="97" t="s">
        <v>396</v>
      </c>
    </row>
    <row r="812" spans="3:11" s="437" customFormat="1" x14ac:dyDescent="0.25">
      <c r="C812" s="140" t="s">
        <v>2041</v>
      </c>
      <c r="D812" s="628">
        <v>1</v>
      </c>
      <c r="E812" s="625">
        <v>199</v>
      </c>
      <c r="F812" s="96">
        <f t="shared" si="68"/>
        <v>199</v>
      </c>
      <c r="G812" s="160" t="s">
        <v>129</v>
      </c>
      <c r="H812" s="141" t="s">
        <v>681</v>
      </c>
      <c r="I812" s="129" t="str">
        <f>VLOOKUP(H812,Presupuesto!$B$11:$C$565,2,0)</f>
        <v>MANTENIMIENTO Y REPARACION DE OTROS EQUIPOS</v>
      </c>
      <c r="J812" s="97" t="s">
        <v>1364</v>
      </c>
      <c r="K812" s="97" t="s">
        <v>396</v>
      </c>
    </row>
    <row r="813" spans="3:11" s="437" customFormat="1" x14ac:dyDescent="0.25">
      <c r="C813" s="140" t="s">
        <v>2064</v>
      </c>
      <c r="D813" s="628">
        <v>1</v>
      </c>
      <c r="E813" s="625">
        <v>200</v>
      </c>
      <c r="F813" s="96">
        <f t="shared" si="68"/>
        <v>200</v>
      </c>
      <c r="G813" s="160" t="s">
        <v>129</v>
      </c>
      <c r="H813" s="141" t="s">
        <v>681</v>
      </c>
      <c r="I813" s="129" t="str">
        <f>VLOOKUP(H813,Presupuesto!$B$11:$C$565,2,0)</f>
        <v>MANTENIMIENTO Y REPARACION DE OTROS EQUIPOS</v>
      </c>
      <c r="J813" s="97" t="s">
        <v>1364</v>
      </c>
      <c r="K813" s="97" t="s">
        <v>396</v>
      </c>
    </row>
    <row r="814" spans="3:11" s="437" customFormat="1" x14ac:dyDescent="0.25">
      <c r="C814" s="140" t="s">
        <v>2065</v>
      </c>
      <c r="D814" s="628">
        <v>1</v>
      </c>
      <c r="E814" s="625">
        <v>742</v>
      </c>
      <c r="F814" s="96">
        <f t="shared" si="68"/>
        <v>742</v>
      </c>
      <c r="G814" s="160" t="s">
        <v>129</v>
      </c>
      <c r="H814" s="141" t="s">
        <v>681</v>
      </c>
      <c r="I814" s="129" t="str">
        <f>VLOOKUP(H814,Presupuesto!$B$11:$C$565,2,0)</f>
        <v>MANTENIMIENTO Y REPARACION DE OTROS EQUIPOS</v>
      </c>
      <c r="J814" s="97" t="s">
        <v>1364</v>
      </c>
      <c r="K814" s="97" t="s">
        <v>396</v>
      </c>
    </row>
    <row r="815" spans="3:11" s="437" customFormat="1" x14ac:dyDescent="0.25">
      <c r="C815" s="140" t="s">
        <v>2066</v>
      </c>
      <c r="D815" s="628">
        <v>1</v>
      </c>
      <c r="E815" s="625">
        <v>107</v>
      </c>
      <c r="F815" s="96">
        <f t="shared" si="68"/>
        <v>107</v>
      </c>
      <c r="G815" s="160" t="s">
        <v>129</v>
      </c>
      <c r="H815" s="141" t="s">
        <v>681</v>
      </c>
      <c r="I815" s="129" t="str">
        <f>VLOOKUP(H815,Presupuesto!$B$11:$C$565,2,0)</f>
        <v>MANTENIMIENTO Y REPARACION DE OTROS EQUIPOS</v>
      </c>
      <c r="J815" s="97" t="s">
        <v>1364</v>
      </c>
      <c r="K815" s="97" t="s">
        <v>396</v>
      </c>
    </row>
    <row r="816" spans="3:11" s="437" customFormat="1" x14ac:dyDescent="0.25">
      <c r="C816" s="140" t="s">
        <v>2067</v>
      </c>
      <c r="D816" s="628">
        <v>1</v>
      </c>
      <c r="E816" s="625">
        <v>46815.35</v>
      </c>
      <c r="F816" s="96">
        <f t="shared" si="68"/>
        <v>46815.35</v>
      </c>
      <c r="G816" s="160" t="s">
        <v>129</v>
      </c>
      <c r="H816" s="141" t="s">
        <v>681</v>
      </c>
      <c r="I816" s="129" t="str">
        <f>VLOOKUP(H816,Presupuesto!$B$11:$C$565,2,0)</f>
        <v>MANTENIMIENTO Y REPARACION DE OTROS EQUIPOS</v>
      </c>
      <c r="J816" s="97" t="s">
        <v>1364</v>
      </c>
      <c r="K816" s="97" t="s">
        <v>396</v>
      </c>
    </row>
    <row r="818" spans="3:11" ht="15.75" thickBot="1" x14ac:dyDescent="0.3"/>
    <row r="819" spans="3:11" s="437" customFormat="1" ht="15.75" thickBot="1" x14ac:dyDescent="0.3">
      <c r="C819" s="156" t="s">
        <v>53</v>
      </c>
      <c r="D819" s="352">
        <f>SUM(F826:F845)</f>
        <v>10330.33</v>
      </c>
      <c r="F819" s="70"/>
      <c r="G819" s="78"/>
      <c r="H819" s="70"/>
      <c r="I819" s="70"/>
    </row>
    <row r="820" spans="3:11" s="437" customFormat="1" x14ac:dyDescent="0.25">
      <c r="C820" s="70"/>
      <c r="D820" s="31"/>
      <c r="E820" s="92"/>
      <c r="F820" s="92"/>
      <c r="G820" s="92"/>
      <c r="H820" s="75"/>
      <c r="I820" s="75"/>
      <c r="J820" s="75"/>
      <c r="K820" s="111"/>
    </row>
    <row r="821" spans="3:11" s="437" customFormat="1" x14ac:dyDescent="0.25">
      <c r="C821" s="70"/>
      <c r="D821" s="31"/>
      <c r="E821" s="92"/>
      <c r="F821" s="92"/>
      <c r="G821" s="92"/>
      <c r="H821" s="75"/>
      <c r="I821" s="75"/>
      <c r="J821" s="75"/>
      <c r="K821" s="111"/>
    </row>
    <row r="822" spans="3:11" s="437" customFormat="1" ht="15.75" x14ac:dyDescent="0.25">
      <c r="C822" s="201" t="s">
        <v>392</v>
      </c>
      <c r="D822" s="350">
        <f>'11. Gestion Administrativa'!E30</f>
        <v>11.16</v>
      </c>
      <c r="E822" s="92"/>
      <c r="F822" s="92"/>
      <c r="G822" s="92"/>
      <c r="H822" s="75"/>
      <c r="I822" s="75"/>
      <c r="J822" s="75"/>
      <c r="K822" s="111"/>
    </row>
    <row r="823" spans="3:11" s="437" customFormat="1" ht="18.75" x14ac:dyDescent="0.25">
      <c r="C823" s="207" t="str">
        <f>IFERROR(VLOOKUP(D822,'1. Desarrollo e Innov. Curricu.'!$E:$F,2,FALSE),IFERROR(VLOOKUP(D822,'2. Investigación Científica'!$E:$F,2,FALSE),IFERROR(VLOOKUP(D822,'3. Vinculación Univ. Sociedad'!$E:$F,2,FALSE),IFERROR(VLOOKUP(D822,'4. Docencia y Profesorado Univ.'!$E:$F,2,FALSE),IFERROR(VLOOKUP(D822,'5. Estudiantes y Graduados'!$E:$F,2,FALSE),IFERROR(VLOOKUP(D822,'11. Gestion Administrativa'!$E:$F,2,FALSE),IFERROR(VLOOKUP(D822,'13. Gestión Académica'!$E:$F,2,FALSE),IFERROR(VLOOKUP(D822,'8. Asegura. de la Calid. y M'!$E:$F,2,FALSE),IFERROR(VLOOKUP(D822,'6. Gestión del Conocimiento'!$E:$F,2,FALSE),IFERROR(VLOOKUP(D822,'15. Gobernabilidad y Proceso...'!$E:$F,2,FALSE),IFERROR(VLOOKUP(D822,'12. Gestión del Talento Humano'!$E:$F,2,FALSE),IFERROR(VLOOKUP(D822,'14. Internacional... de la E.S.'!$E:$F,2,FALSE),IFERROR(VLOOKUP(D822,'10. Posgrado'!$E:$F,2,FALSE),IFERROR(VLOOKUP(D822,'17. Gestión TIC'!$E:$F,2,FALSE),IFERROR(VLOOKUP(D822,'16. Desa. del Sistema Educ.Sup.'!$E:$F,2,FALSE),IFERROR(VLOOKUP(D822,'9. Cultura de Inno. Insti...'!$E:$F,2,FALSE),VLOOKUP(D822,'7. Lo Esencial de la Reforma U.'!$E:$F,2,0)))))))))))))))))</f>
        <v>Realizar el mantenimiento y reparación de Equipo de laboratorio de la Facultad. (PREVENTIVO 3 TRIMESTRE)</v>
      </c>
      <c r="D823" s="31"/>
      <c r="E823" s="92"/>
      <c r="F823" s="92"/>
      <c r="G823" s="92"/>
      <c r="H823" s="75"/>
      <c r="I823" s="75"/>
      <c r="J823" s="75"/>
      <c r="K823" s="111"/>
    </row>
    <row r="824" spans="3:11" s="437" customFormat="1" ht="15.75" thickBot="1" x14ac:dyDescent="0.3">
      <c r="F824" s="92"/>
      <c r="G824" s="75"/>
      <c r="H824" s="75"/>
      <c r="I824" s="75"/>
    </row>
    <row r="825" spans="3:11" s="437" customFormat="1" ht="15.75" thickBot="1" x14ac:dyDescent="0.3">
      <c r="C825" s="128" t="s">
        <v>44</v>
      </c>
      <c r="D825" s="128" t="s">
        <v>55</v>
      </c>
      <c r="E825" s="135" t="s">
        <v>57</v>
      </c>
      <c r="F825" s="134" t="s">
        <v>27</v>
      </c>
      <c r="G825" s="132" t="s">
        <v>131</v>
      </c>
      <c r="H825" s="135" t="s">
        <v>46</v>
      </c>
      <c r="I825" s="132" t="s">
        <v>132</v>
      </c>
      <c r="J825" s="132" t="s">
        <v>410</v>
      </c>
      <c r="K825" s="132" t="s">
        <v>411</v>
      </c>
    </row>
    <row r="826" spans="3:11" s="437" customFormat="1" x14ac:dyDescent="0.25">
      <c r="C826" s="140" t="s">
        <v>2042</v>
      </c>
      <c r="D826" s="157">
        <v>1</v>
      </c>
      <c r="E826" s="122">
        <v>248</v>
      </c>
      <c r="F826" s="96">
        <f t="shared" ref="F826:F845" si="69">D826*E826</f>
        <v>248</v>
      </c>
      <c r="G826" s="160" t="s">
        <v>129</v>
      </c>
      <c r="H826" s="141" t="s">
        <v>681</v>
      </c>
      <c r="I826" s="129" t="str">
        <f>VLOOKUP(H826,Presupuesto!$B$11:$C$565,2,0)</f>
        <v>MANTENIMIENTO Y REPARACION DE OTROS EQUIPOS</v>
      </c>
      <c r="J826" s="97" t="s">
        <v>1364</v>
      </c>
      <c r="K826" s="97" t="s">
        <v>399</v>
      </c>
    </row>
    <row r="827" spans="3:11" s="437" customFormat="1" x14ac:dyDescent="0.25">
      <c r="C827" s="140" t="s">
        <v>2043</v>
      </c>
      <c r="D827" s="157">
        <v>1</v>
      </c>
      <c r="E827" s="122">
        <v>248</v>
      </c>
      <c r="F827" s="96">
        <f t="shared" si="69"/>
        <v>248</v>
      </c>
      <c r="G827" s="160" t="s">
        <v>129</v>
      </c>
      <c r="H827" s="141" t="s">
        <v>681</v>
      </c>
      <c r="I827" s="129" t="str">
        <f>VLOOKUP(H827,Presupuesto!$B$11:$C$565,2,0)</f>
        <v>MANTENIMIENTO Y REPARACION DE OTROS EQUIPOS</v>
      </c>
      <c r="J827" s="97" t="s">
        <v>1364</v>
      </c>
      <c r="K827" s="97" t="s">
        <v>399</v>
      </c>
    </row>
    <row r="828" spans="3:11" s="437" customFormat="1" x14ac:dyDescent="0.25">
      <c r="C828" s="140" t="s">
        <v>2044</v>
      </c>
      <c r="D828" s="157">
        <v>1</v>
      </c>
      <c r="E828" s="122">
        <v>255</v>
      </c>
      <c r="F828" s="96">
        <f t="shared" si="69"/>
        <v>255</v>
      </c>
      <c r="G828" s="160" t="s">
        <v>129</v>
      </c>
      <c r="H828" s="141" t="s">
        <v>681</v>
      </c>
      <c r="I828" s="129" t="str">
        <f>VLOOKUP(H828,Presupuesto!$B$11:$C$565,2,0)</f>
        <v>MANTENIMIENTO Y REPARACION DE OTROS EQUIPOS</v>
      </c>
      <c r="J828" s="97" t="s">
        <v>1364</v>
      </c>
      <c r="K828" s="97" t="s">
        <v>399</v>
      </c>
    </row>
    <row r="829" spans="3:11" s="437" customFormat="1" x14ac:dyDescent="0.25">
      <c r="C829" s="140" t="s">
        <v>2045</v>
      </c>
      <c r="D829" s="157">
        <v>1</v>
      </c>
      <c r="E829" s="122">
        <v>354</v>
      </c>
      <c r="F829" s="96">
        <f t="shared" si="69"/>
        <v>354</v>
      </c>
      <c r="G829" s="160" t="s">
        <v>129</v>
      </c>
      <c r="H829" s="141" t="s">
        <v>681</v>
      </c>
      <c r="I829" s="129" t="str">
        <f>VLOOKUP(H829,Presupuesto!$B$11:$C$565,2,0)</f>
        <v>MANTENIMIENTO Y REPARACION DE OTROS EQUIPOS</v>
      </c>
      <c r="J829" s="97" t="s">
        <v>1364</v>
      </c>
      <c r="K829" s="97" t="s">
        <v>399</v>
      </c>
    </row>
    <row r="830" spans="3:11" s="437" customFormat="1" x14ac:dyDescent="0.25">
      <c r="C830" s="140" t="s">
        <v>2046</v>
      </c>
      <c r="D830" s="157">
        <v>1</v>
      </c>
      <c r="E830" s="122">
        <v>555</v>
      </c>
      <c r="F830" s="96">
        <f t="shared" si="69"/>
        <v>555</v>
      </c>
      <c r="G830" s="160" t="s">
        <v>129</v>
      </c>
      <c r="H830" s="141" t="s">
        <v>681</v>
      </c>
      <c r="I830" s="129" t="str">
        <f>VLOOKUP(H830,Presupuesto!$B$11:$C$565,2,0)</f>
        <v>MANTENIMIENTO Y REPARACION DE OTROS EQUIPOS</v>
      </c>
      <c r="J830" s="97" t="s">
        <v>1364</v>
      </c>
      <c r="K830" s="97" t="s">
        <v>399</v>
      </c>
    </row>
    <row r="831" spans="3:11" s="437" customFormat="1" x14ac:dyDescent="0.25">
      <c r="C831" s="140" t="s">
        <v>2047</v>
      </c>
      <c r="D831" s="157">
        <v>1</v>
      </c>
      <c r="E831" s="122">
        <v>233</v>
      </c>
      <c r="F831" s="96">
        <f t="shared" si="69"/>
        <v>233</v>
      </c>
      <c r="G831" s="160" t="s">
        <v>129</v>
      </c>
      <c r="H831" s="141" t="s">
        <v>681</v>
      </c>
      <c r="I831" s="129" t="str">
        <f>VLOOKUP(H831,Presupuesto!$B$11:$C$565,2,0)</f>
        <v>MANTENIMIENTO Y REPARACION DE OTROS EQUIPOS</v>
      </c>
      <c r="J831" s="97" t="s">
        <v>1364</v>
      </c>
      <c r="K831" s="97" t="s">
        <v>399</v>
      </c>
    </row>
    <row r="832" spans="3:11" s="437" customFormat="1" x14ac:dyDescent="0.25">
      <c r="C832" s="140" t="s">
        <v>2048</v>
      </c>
      <c r="D832" s="157">
        <v>1</v>
      </c>
      <c r="E832" s="122">
        <v>233</v>
      </c>
      <c r="F832" s="96">
        <f t="shared" si="69"/>
        <v>233</v>
      </c>
      <c r="G832" s="160" t="s">
        <v>129</v>
      </c>
      <c r="H832" s="141" t="s">
        <v>681</v>
      </c>
      <c r="I832" s="129" t="str">
        <f>VLOOKUP(H832,Presupuesto!$B$11:$C$565,2,0)</f>
        <v>MANTENIMIENTO Y REPARACION DE OTROS EQUIPOS</v>
      </c>
      <c r="J832" s="97" t="s">
        <v>1364</v>
      </c>
      <c r="K832" s="97" t="s">
        <v>399</v>
      </c>
    </row>
    <row r="833" spans="3:11" s="437" customFormat="1" x14ac:dyDescent="0.25">
      <c r="C833" s="140" t="s">
        <v>2049</v>
      </c>
      <c r="D833" s="157">
        <v>1</v>
      </c>
      <c r="E833" s="122">
        <v>233</v>
      </c>
      <c r="F833" s="96">
        <f t="shared" si="69"/>
        <v>233</v>
      </c>
      <c r="G833" s="160" t="s">
        <v>129</v>
      </c>
      <c r="H833" s="141" t="s">
        <v>681</v>
      </c>
      <c r="I833" s="129" t="str">
        <f>VLOOKUP(H833,Presupuesto!$B$11:$C$565,2,0)</f>
        <v>MANTENIMIENTO Y REPARACION DE OTROS EQUIPOS</v>
      </c>
      <c r="J833" s="97" t="s">
        <v>1364</v>
      </c>
      <c r="K833" s="97" t="s">
        <v>399</v>
      </c>
    </row>
    <row r="834" spans="3:11" s="437" customFormat="1" x14ac:dyDescent="0.25">
      <c r="C834" s="140" t="s">
        <v>2050</v>
      </c>
      <c r="D834" s="157">
        <v>1</v>
      </c>
      <c r="E834" s="122">
        <v>245</v>
      </c>
      <c r="F834" s="96">
        <f t="shared" si="69"/>
        <v>245</v>
      </c>
      <c r="G834" s="160" t="s">
        <v>129</v>
      </c>
      <c r="H834" s="141" t="s">
        <v>681</v>
      </c>
      <c r="I834" s="129" t="str">
        <f>VLOOKUP(H834,Presupuesto!$B$11:$C$565,2,0)</f>
        <v>MANTENIMIENTO Y REPARACION DE OTROS EQUIPOS</v>
      </c>
      <c r="J834" s="97" t="s">
        <v>1364</v>
      </c>
      <c r="K834" s="97" t="s">
        <v>399</v>
      </c>
    </row>
    <row r="835" spans="3:11" s="437" customFormat="1" x14ac:dyDescent="0.25">
      <c r="C835" s="140" t="s">
        <v>2051</v>
      </c>
      <c r="D835" s="157">
        <v>1</v>
      </c>
      <c r="E835" s="122">
        <v>443</v>
      </c>
      <c r="F835" s="96">
        <f t="shared" si="69"/>
        <v>443</v>
      </c>
      <c r="G835" s="160" t="s">
        <v>129</v>
      </c>
      <c r="H835" s="141" t="s">
        <v>681</v>
      </c>
      <c r="I835" s="129" t="str">
        <f>VLOOKUP(H835,Presupuesto!$B$11:$C$565,2,0)</f>
        <v>MANTENIMIENTO Y REPARACION DE OTROS EQUIPOS</v>
      </c>
      <c r="J835" s="97" t="s">
        <v>1364</v>
      </c>
      <c r="K835" s="97" t="s">
        <v>399</v>
      </c>
    </row>
    <row r="836" spans="3:11" s="437" customFormat="1" x14ac:dyDescent="0.25">
      <c r="C836" s="140" t="s">
        <v>2052</v>
      </c>
      <c r="D836" s="157">
        <v>1</v>
      </c>
      <c r="E836" s="122">
        <v>480</v>
      </c>
      <c r="F836" s="96">
        <f t="shared" si="69"/>
        <v>480</v>
      </c>
      <c r="G836" s="160" t="s">
        <v>129</v>
      </c>
      <c r="H836" s="141" t="s">
        <v>681</v>
      </c>
      <c r="I836" s="129" t="str">
        <f>VLOOKUP(H836,Presupuesto!$B$11:$C$565,2,0)</f>
        <v>MANTENIMIENTO Y REPARACION DE OTROS EQUIPOS</v>
      </c>
      <c r="J836" s="97" t="s">
        <v>1364</v>
      </c>
      <c r="K836" s="97" t="s">
        <v>399</v>
      </c>
    </row>
    <row r="837" spans="3:11" s="437" customFormat="1" x14ac:dyDescent="0.25">
      <c r="C837" s="140" t="s">
        <v>2053</v>
      </c>
      <c r="D837" s="157">
        <v>1</v>
      </c>
      <c r="E837" s="122">
        <v>1369</v>
      </c>
      <c r="F837" s="96">
        <f t="shared" si="69"/>
        <v>1369</v>
      </c>
      <c r="G837" s="160" t="s">
        <v>129</v>
      </c>
      <c r="H837" s="141" t="s">
        <v>681</v>
      </c>
      <c r="I837" s="129" t="str">
        <f>VLOOKUP(H837,Presupuesto!$B$11:$C$565,2,0)</f>
        <v>MANTENIMIENTO Y REPARACION DE OTROS EQUIPOS</v>
      </c>
      <c r="J837" s="97" t="s">
        <v>1364</v>
      </c>
      <c r="K837" s="97" t="s">
        <v>399</v>
      </c>
    </row>
    <row r="838" spans="3:11" s="437" customFormat="1" x14ac:dyDescent="0.25">
      <c r="C838" s="140" t="s">
        <v>2054</v>
      </c>
      <c r="D838" s="157">
        <v>1</v>
      </c>
      <c r="E838" s="122">
        <v>610</v>
      </c>
      <c r="F838" s="96">
        <f t="shared" si="69"/>
        <v>610</v>
      </c>
      <c r="G838" s="160" t="s">
        <v>129</v>
      </c>
      <c r="H838" s="141" t="s">
        <v>681</v>
      </c>
      <c r="I838" s="129" t="str">
        <f>VLOOKUP(H838,Presupuesto!$B$11:$C$565,2,0)</f>
        <v>MANTENIMIENTO Y REPARACION DE OTROS EQUIPOS</v>
      </c>
      <c r="J838" s="97" t="s">
        <v>1364</v>
      </c>
      <c r="K838" s="97" t="s">
        <v>399</v>
      </c>
    </row>
    <row r="839" spans="3:11" s="437" customFormat="1" x14ac:dyDescent="0.25">
      <c r="C839" s="140" t="s">
        <v>2055</v>
      </c>
      <c r="D839" s="157">
        <v>1</v>
      </c>
      <c r="E839" s="122">
        <v>219</v>
      </c>
      <c r="F839" s="96">
        <f t="shared" si="69"/>
        <v>219</v>
      </c>
      <c r="G839" s="160" t="s">
        <v>129</v>
      </c>
      <c r="H839" s="141" t="s">
        <v>681</v>
      </c>
      <c r="I839" s="129" t="str">
        <f>VLOOKUP(H839,Presupuesto!$B$11:$C$565,2,0)</f>
        <v>MANTENIMIENTO Y REPARACION DE OTROS EQUIPOS</v>
      </c>
      <c r="J839" s="97" t="s">
        <v>1364</v>
      </c>
      <c r="K839" s="97" t="s">
        <v>399</v>
      </c>
    </row>
    <row r="840" spans="3:11" s="437" customFormat="1" x14ac:dyDescent="0.25">
      <c r="C840" s="140" t="s">
        <v>2056</v>
      </c>
      <c r="D840" s="157">
        <v>1</v>
      </c>
      <c r="E840" s="122">
        <v>1763.33</v>
      </c>
      <c r="F840" s="96">
        <f t="shared" si="69"/>
        <v>1763.33</v>
      </c>
      <c r="G840" s="160" t="s">
        <v>129</v>
      </c>
      <c r="H840" s="141" t="s">
        <v>681</v>
      </c>
      <c r="I840" s="129" t="str">
        <f>VLOOKUP(H840,Presupuesto!$B$11:$C$565,2,0)</f>
        <v>MANTENIMIENTO Y REPARACION DE OTROS EQUIPOS</v>
      </c>
      <c r="J840" s="97" t="s">
        <v>1364</v>
      </c>
      <c r="K840" s="97" t="s">
        <v>399</v>
      </c>
    </row>
    <row r="841" spans="3:11" s="437" customFormat="1" x14ac:dyDescent="0.25">
      <c r="C841" s="140" t="s">
        <v>2057</v>
      </c>
      <c r="D841" s="157">
        <v>1</v>
      </c>
      <c r="E841" s="122">
        <v>844</v>
      </c>
      <c r="F841" s="96">
        <f t="shared" si="69"/>
        <v>844</v>
      </c>
      <c r="G841" s="160" t="s">
        <v>129</v>
      </c>
      <c r="H841" s="141" t="s">
        <v>681</v>
      </c>
      <c r="I841" s="129" t="str">
        <f>VLOOKUP(H841,Presupuesto!$B$11:$C$565,2,0)</f>
        <v>MANTENIMIENTO Y REPARACION DE OTROS EQUIPOS</v>
      </c>
      <c r="J841" s="97" t="s">
        <v>1364</v>
      </c>
      <c r="K841" s="97" t="s">
        <v>399</v>
      </c>
    </row>
    <row r="842" spans="3:11" s="437" customFormat="1" x14ac:dyDescent="0.25">
      <c r="C842" s="140" t="s">
        <v>2058</v>
      </c>
      <c r="D842" s="157">
        <v>1</v>
      </c>
      <c r="E842" s="122">
        <v>440</v>
      </c>
      <c r="F842" s="96">
        <f t="shared" si="69"/>
        <v>440</v>
      </c>
      <c r="G842" s="160" t="s">
        <v>129</v>
      </c>
      <c r="H842" s="141" t="s">
        <v>681</v>
      </c>
      <c r="I842" s="129" t="str">
        <f>VLOOKUP(H842,Presupuesto!$B$11:$C$565,2,0)</f>
        <v>MANTENIMIENTO Y REPARACION DE OTROS EQUIPOS</v>
      </c>
      <c r="J842" s="97" t="s">
        <v>1364</v>
      </c>
      <c r="K842" s="97" t="s">
        <v>399</v>
      </c>
    </row>
    <row r="843" spans="3:11" s="437" customFormat="1" x14ac:dyDescent="0.25">
      <c r="C843" s="140" t="s">
        <v>2061</v>
      </c>
      <c r="D843" s="157">
        <v>1</v>
      </c>
      <c r="E843" s="122">
        <v>376</v>
      </c>
      <c r="F843" s="96">
        <f t="shared" si="69"/>
        <v>376</v>
      </c>
      <c r="G843" s="160" t="s">
        <v>129</v>
      </c>
      <c r="H843" s="141" t="s">
        <v>681</v>
      </c>
      <c r="I843" s="129" t="str">
        <f>VLOOKUP(H843,Presupuesto!$B$11:$C$565,2,0)</f>
        <v>MANTENIMIENTO Y REPARACION DE OTROS EQUIPOS</v>
      </c>
      <c r="J843" s="97" t="s">
        <v>1364</v>
      </c>
      <c r="K843" s="97" t="s">
        <v>399</v>
      </c>
    </row>
    <row r="844" spans="3:11" s="437" customFormat="1" x14ac:dyDescent="0.25">
      <c r="C844" s="140" t="s">
        <v>2062</v>
      </c>
      <c r="D844" s="157">
        <v>1</v>
      </c>
      <c r="E844" s="122">
        <v>342</v>
      </c>
      <c r="F844" s="96">
        <f t="shared" si="69"/>
        <v>342</v>
      </c>
      <c r="G844" s="160" t="s">
        <v>129</v>
      </c>
      <c r="H844" s="141" t="s">
        <v>681</v>
      </c>
      <c r="I844" s="129" t="str">
        <f>VLOOKUP(H844,Presupuesto!$B$11:$C$565,2,0)</f>
        <v>MANTENIMIENTO Y REPARACION DE OTROS EQUIPOS</v>
      </c>
      <c r="J844" s="97" t="s">
        <v>1364</v>
      </c>
      <c r="K844" s="97" t="s">
        <v>399</v>
      </c>
    </row>
    <row r="845" spans="3:11" s="437" customFormat="1" x14ac:dyDescent="0.25">
      <c r="C845" s="140" t="s">
        <v>2063</v>
      </c>
      <c r="D845" s="157">
        <v>1</v>
      </c>
      <c r="E845" s="122">
        <v>840</v>
      </c>
      <c r="F845" s="96">
        <f t="shared" si="69"/>
        <v>840</v>
      </c>
      <c r="G845" s="160" t="s">
        <v>129</v>
      </c>
      <c r="H845" s="141" t="s">
        <v>681</v>
      </c>
      <c r="I845" s="129" t="str">
        <f>VLOOKUP(H845,Presupuesto!$B$11:$C$565,2,0)</f>
        <v>MANTENIMIENTO Y REPARACION DE OTROS EQUIPOS</v>
      </c>
      <c r="J845" s="97" t="s">
        <v>1364</v>
      </c>
      <c r="K845" s="97" t="s">
        <v>399</v>
      </c>
    </row>
    <row r="847" spans="3:11" ht="15.75" thickBot="1" x14ac:dyDescent="0.3"/>
    <row r="848" spans="3:11" s="437" customFormat="1" ht="15.75" thickBot="1" x14ac:dyDescent="0.3">
      <c r="C848" s="156" t="s">
        <v>53</v>
      </c>
      <c r="D848" s="352">
        <f>SUM(F855:F870)</f>
        <v>12178</v>
      </c>
      <c r="F848" s="70"/>
      <c r="G848" s="78"/>
      <c r="H848" s="70"/>
      <c r="I848" s="70"/>
    </row>
    <row r="849" spans="3:11" s="437" customFormat="1" x14ac:dyDescent="0.25">
      <c r="C849" s="70"/>
      <c r="D849" s="31"/>
      <c r="E849" s="92"/>
      <c r="F849" s="92"/>
      <c r="G849" s="92"/>
      <c r="H849" s="75"/>
      <c r="I849" s="75"/>
      <c r="J849" s="75"/>
      <c r="K849" s="111"/>
    </row>
    <row r="850" spans="3:11" s="437" customFormat="1" x14ac:dyDescent="0.25">
      <c r="C850" s="70"/>
      <c r="D850" s="31"/>
      <c r="E850" s="92"/>
      <c r="F850" s="92"/>
      <c r="G850" s="92"/>
      <c r="H850" s="75"/>
      <c r="I850" s="75"/>
      <c r="J850" s="75"/>
      <c r="K850" s="111"/>
    </row>
    <row r="851" spans="3:11" s="437" customFormat="1" ht="15.75" x14ac:dyDescent="0.25">
      <c r="C851" s="201" t="s">
        <v>392</v>
      </c>
      <c r="D851" s="350">
        <f>'11. Gestion Administrativa'!E31</f>
        <v>11.17</v>
      </c>
      <c r="E851" s="92"/>
      <c r="F851" s="92"/>
      <c r="G851" s="92"/>
      <c r="H851" s="75"/>
      <c r="I851" s="75"/>
      <c r="J851" s="75"/>
      <c r="K851" s="111"/>
    </row>
    <row r="852" spans="3:11" s="437" customFormat="1" ht="18.75" x14ac:dyDescent="0.25">
      <c r="C852" s="207" t="str">
        <f>IFERROR(VLOOKUP(D851,'1. Desarrollo e Innov. Curricu.'!$E:$F,2,FALSE),IFERROR(VLOOKUP(D851,'2. Investigación Científica'!$E:$F,2,FALSE),IFERROR(VLOOKUP(D851,'3. Vinculación Univ. Sociedad'!$E:$F,2,FALSE),IFERROR(VLOOKUP(D851,'4. Docencia y Profesorado Univ.'!$E:$F,2,FALSE),IFERROR(VLOOKUP(D851,'5. Estudiantes y Graduados'!$E:$F,2,FALSE),IFERROR(VLOOKUP(D851,'11. Gestion Administrativa'!$E:$F,2,FALSE),IFERROR(VLOOKUP(D851,'13. Gestión Académica'!$E:$F,2,FALSE),IFERROR(VLOOKUP(D851,'8. Asegura. de la Calid. y M'!$E:$F,2,FALSE),IFERROR(VLOOKUP(D851,'6. Gestión del Conocimiento'!$E:$F,2,FALSE),IFERROR(VLOOKUP(D851,'15. Gobernabilidad y Proceso...'!$E:$F,2,FALSE),IFERROR(VLOOKUP(D851,'12. Gestión del Talento Humano'!$E:$F,2,FALSE),IFERROR(VLOOKUP(D851,'14. Internacional... de la E.S.'!$E:$F,2,FALSE),IFERROR(VLOOKUP(D851,'10. Posgrado'!$E:$F,2,FALSE),IFERROR(VLOOKUP(D851,'17. Gestión TIC'!$E:$F,2,FALSE),IFERROR(VLOOKUP(D851,'16. Desa. del Sistema Educ.Sup.'!$E:$F,2,FALSE),IFERROR(VLOOKUP(D851,'9. Cultura de Inno. Insti...'!$E:$F,2,FALSE),VLOOKUP(D851,'7. Lo Esencial de la Reforma U.'!$E:$F,2,0)))))))))))))))))</f>
        <v>Realizar el mantenimiento y reparación de Equipo de laboratorio de la Facultad. (PREVENTIVO 4 TRIMESTRE)</v>
      </c>
      <c r="D852" s="31"/>
      <c r="E852" s="92"/>
      <c r="F852" s="92"/>
      <c r="G852" s="92"/>
      <c r="H852" s="75"/>
      <c r="I852" s="75"/>
      <c r="J852" s="75"/>
      <c r="K852" s="111"/>
    </row>
    <row r="853" spans="3:11" s="437" customFormat="1" ht="15.75" thickBot="1" x14ac:dyDescent="0.3">
      <c r="F853" s="92"/>
      <c r="G853" s="75"/>
      <c r="H853" s="75"/>
      <c r="I853" s="75"/>
    </row>
    <row r="854" spans="3:11" s="437" customFormat="1" ht="15.75" thickBot="1" x14ac:dyDescent="0.3">
      <c r="C854" s="128" t="s">
        <v>44</v>
      </c>
      <c r="D854" s="128" t="s">
        <v>55</v>
      </c>
      <c r="E854" s="135" t="s">
        <v>57</v>
      </c>
      <c r="F854" s="134" t="s">
        <v>27</v>
      </c>
      <c r="G854" s="132" t="s">
        <v>131</v>
      </c>
      <c r="H854" s="135" t="s">
        <v>46</v>
      </c>
      <c r="I854" s="132" t="s">
        <v>132</v>
      </c>
      <c r="J854" s="132" t="s">
        <v>410</v>
      </c>
      <c r="K854" s="132" t="s">
        <v>411</v>
      </c>
    </row>
    <row r="855" spans="3:11" s="437" customFormat="1" x14ac:dyDescent="0.25">
      <c r="C855" s="140" t="s">
        <v>2039</v>
      </c>
      <c r="D855" s="157">
        <v>1</v>
      </c>
      <c r="E855" s="122">
        <v>2647</v>
      </c>
      <c r="F855" s="96">
        <f t="shared" ref="F855:F870" si="70">D855*E855</f>
        <v>2647</v>
      </c>
      <c r="G855" s="160" t="s">
        <v>129</v>
      </c>
      <c r="H855" s="141" t="s">
        <v>681</v>
      </c>
      <c r="I855" s="129" t="str">
        <f>VLOOKUP(H855,Presupuesto!$B$11:$C$565,2,0)</f>
        <v>MANTENIMIENTO Y REPARACION DE OTROS EQUIPOS</v>
      </c>
      <c r="J855" s="97" t="s">
        <v>1364</v>
      </c>
      <c r="K855" s="97" t="s">
        <v>402</v>
      </c>
    </row>
    <row r="856" spans="3:11" s="437" customFormat="1" x14ac:dyDescent="0.25">
      <c r="C856" s="140" t="s">
        <v>2040</v>
      </c>
      <c r="D856" s="157">
        <v>1</v>
      </c>
      <c r="E856" s="122">
        <v>2789</v>
      </c>
      <c r="F856" s="96">
        <f t="shared" si="70"/>
        <v>2789</v>
      </c>
      <c r="G856" s="160" t="s">
        <v>129</v>
      </c>
      <c r="H856" s="141" t="s">
        <v>681</v>
      </c>
      <c r="I856" s="129" t="str">
        <f>VLOOKUP(H856,Presupuesto!$B$11:$C$565,2,0)</f>
        <v>MANTENIMIENTO Y REPARACION DE OTROS EQUIPOS</v>
      </c>
      <c r="J856" s="97" t="s">
        <v>1364</v>
      </c>
      <c r="K856" s="97" t="s">
        <v>402</v>
      </c>
    </row>
    <row r="857" spans="3:11" s="437" customFormat="1" x14ac:dyDescent="0.25">
      <c r="C857" s="140" t="s">
        <v>2041</v>
      </c>
      <c r="D857" s="157">
        <v>1</v>
      </c>
      <c r="E857" s="122">
        <v>199</v>
      </c>
      <c r="F857" s="96">
        <f t="shared" si="70"/>
        <v>199</v>
      </c>
      <c r="G857" s="160" t="s">
        <v>129</v>
      </c>
      <c r="H857" s="141" t="s">
        <v>681</v>
      </c>
      <c r="I857" s="129" t="str">
        <f>VLOOKUP(H857,Presupuesto!$B$11:$C$565,2,0)</f>
        <v>MANTENIMIENTO Y REPARACION DE OTROS EQUIPOS</v>
      </c>
      <c r="J857" s="97" t="s">
        <v>1364</v>
      </c>
      <c r="K857" s="97" t="s">
        <v>402</v>
      </c>
    </row>
    <row r="858" spans="3:11" s="437" customFormat="1" x14ac:dyDescent="0.25">
      <c r="C858" s="140" t="s">
        <v>2042</v>
      </c>
      <c r="D858" s="157">
        <v>1</v>
      </c>
      <c r="E858" s="122">
        <v>248</v>
      </c>
      <c r="F858" s="96">
        <f t="shared" si="70"/>
        <v>248</v>
      </c>
      <c r="G858" s="160" t="s">
        <v>129</v>
      </c>
      <c r="H858" s="141" t="s">
        <v>681</v>
      </c>
      <c r="I858" s="129" t="str">
        <f>VLOOKUP(H858,Presupuesto!$B$11:$C$565,2,0)</f>
        <v>MANTENIMIENTO Y REPARACION DE OTROS EQUIPOS</v>
      </c>
      <c r="J858" s="97" t="s">
        <v>1364</v>
      </c>
      <c r="K858" s="97" t="s">
        <v>402</v>
      </c>
    </row>
    <row r="859" spans="3:11" s="437" customFormat="1" x14ac:dyDescent="0.25">
      <c r="C859" s="140" t="s">
        <v>2043</v>
      </c>
      <c r="D859" s="157">
        <v>1</v>
      </c>
      <c r="E859" s="122">
        <v>248</v>
      </c>
      <c r="F859" s="96">
        <f t="shared" si="70"/>
        <v>248</v>
      </c>
      <c r="G859" s="160" t="s">
        <v>129</v>
      </c>
      <c r="H859" s="141" t="s">
        <v>681</v>
      </c>
      <c r="I859" s="129" t="str">
        <f>VLOOKUP(H859,Presupuesto!$B$11:$C$565,2,0)</f>
        <v>MANTENIMIENTO Y REPARACION DE OTROS EQUIPOS</v>
      </c>
      <c r="J859" s="97" t="s">
        <v>1364</v>
      </c>
      <c r="K859" s="97" t="s">
        <v>402</v>
      </c>
    </row>
    <row r="860" spans="3:11" s="437" customFormat="1" x14ac:dyDescent="0.25">
      <c r="C860" s="140" t="s">
        <v>2046</v>
      </c>
      <c r="D860" s="157">
        <v>1</v>
      </c>
      <c r="E860" s="122">
        <v>555</v>
      </c>
      <c r="F860" s="96">
        <f t="shared" si="70"/>
        <v>555</v>
      </c>
      <c r="G860" s="160" t="s">
        <v>129</v>
      </c>
      <c r="H860" s="141" t="s">
        <v>681</v>
      </c>
      <c r="I860" s="129" t="str">
        <f>VLOOKUP(H860,Presupuesto!$B$11:$C$565,2,0)</f>
        <v>MANTENIMIENTO Y REPARACION DE OTROS EQUIPOS</v>
      </c>
      <c r="J860" s="97" t="s">
        <v>1364</v>
      </c>
      <c r="K860" s="97" t="s">
        <v>402</v>
      </c>
    </row>
    <row r="861" spans="3:11" s="437" customFormat="1" x14ac:dyDescent="0.25">
      <c r="C861" s="140" t="s">
        <v>2052</v>
      </c>
      <c r="D861" s="157">
        <v>1</v>
      </c>
      <c r="E861" s="122">
        <v>480</v>
      </c>
      <c r="F861" s="96">
        <f t="shared" si="70"/>
        <v>480</v>
      </c>
      <c r="G861" s="160" t="s">
        <v>129</v>
      </c>
      <c r="H861" s="141" t="s">
        <v>681</v>
      </c>
      <c r="I861" s="129" t="str">
        <f>VLOOKUP(H861,Presupuesto!$B$11:$C$565,2,0)</f>
        <v>MANTENIMIENTO Y REPARACION DE OTROS EQUIPOS</v>
      </c>
      <c r="J861" s="97" t="s">
        <v>1364</v>
      </c>
      <c r="K861" s="97" t="s">
        <v>402</v>
      </c>
    </row>
    <row r="862" spans="3:11" s="437" customFormat="1" x14ac:dyDescent="0.25">
      <c r="C862" s="140" t="s">
        <v>2056</v>
      </c>
      <c r="D862" s="157">
        <v>1</v>
      </c>
      <c r="E862" s="122">
        <v>1763</v>
      </c>
      <c r="F862" s="96">
        <f t="shared" si="70"/>
        <v>1763</v>
      </c>
      <c r="G862" s="160" t="s">
        <v>129</v>
      </c>
      <c r="H862" s="141" t="s">
        <v>681</v>
      </c>
      <c r="I862" s="129" t="str">
        <f>VLOOKUP(H862,Presupuesto!$B$11:$C$565,2,0)</f>
        <v>MANTENIMIENTO Y REPARACION DE OTROS EQUIPOS</v>
      </c>
      <c r="J862" s="97" t="s">
        <v>1364</v>
      </c>
      <c r="K862" s="97" t="s">
        <v>402</v>
      </c>
    </row>
    <row r="863" spans="3:11" s="437" customFormat="1" x14ac:dyDescent="0.25">
      <c r="C863" s="140" t="s">
        <v>2059</v>
      </c>
      <c r="D863" s="157">
        <v>1</v>
      </c>
      <c r="E863" s="122">
        <v>373</v>
      </c>
      <c r="F863" s="96">
        <f t="shared" si="70"/>
        <v>373</v>
      </c>
      <c r="G863" s="160" t="s">
        <v>129</v>
      </c>
      <c r="H863" s="141" t="s">
        <v>681</v>
      </c>
      <c r="I863" s="129" t="str">
        <f>VLOOKUP(H863,Presupuesto!$B$11:$C$565,2,0)</f>
        <v>MANTENIMIENTO Y REPARACION DE OTROS EQUIPOS</v>
      </c>
      <c r="J863" s="97" t="s">
        <v>1364</v>
      </c>
      <c r="K863" s="97" t="s">
        <v>402</v>
      </c>
    </row>
    <row r="864" spans="3:11" s="437" customFormat="1" x14ac:dyDescent="0.25">
      <c r="C864" s="140" t="s">
        <v>2060</v>
      </c>
      <c r="D864" s="157">
        <v>1</v>
      </c>
      <c r="E864" s="122">
        <v>269</v>
      </c>
      <c r="F864" s="96">
        <f t="shared" si="70"/>
        <v>269</v>
      </c>
      <c r="G864" s="160" t="s">
        <v>129</v>
      </c>
      <c r="H864" s="141" t="s">
        <v>681</v>
      </c>
      <c r="I864" s="129" t="str">
        <f>VLOOKUP(H864,Presupuesto!$B$11:$C$565,2,0)</f>
        <v>MANTENIMIENTO Y REPARACION DE OTROS EQUIPOS</v>
      </c>
      <c r="J864" s="97" t="s">
        <v>1364</v>
      </c>
      <c r="K864" s="97" t="s">
        <v>402</v>
      </c>
    </row>
    <row r="865" spans="3:11" s="437" customFormat="1" x14ac:dyDescent="0.25">
      <c r="C865" s="140" t="s">
        <v>2061</v>
      </c>
      <c r="D865" s="157">
        <v>1</v>
      </c>
      <c r="E865" s="122">
        <v>376</v>
      </c>
      <c r="F865" s="96">
        <f t="shared" si="70"/>
        <v>376</v>
      </c>
      <c r="G865" s="160" t="s">
        <v>129</v>
      </c>
      <c r="H865" s="141" t="s">
        <v>681</v>
      </c>
      <c r="I865" s="129" t="str">
        <f>VLOOKUP(H865,Presupuesto!$B$11:$C$565,2,0)</f>
        <v>MANTENIMIENTO Y REPARACION DE OTROS EQUIPOS</v>
      </c>
      <c r="J865" s="97" t="s">
        <v>1364</v>
      </c>
      <c r="K865" s="97" t="s">
        <v>402</v>
      </c>
    </row>
    <row r="866" spans="3:11" s="437" customFormat="1" x14ac:dyDescent="0.25">
      <c r="C866" s="140" t="s">
        <v>2062</v>
      </c>
      <c r="D866" s="157">
        <v>1</v>
      </c>
      <c r="E866" s="122">
        <v>342</v>
      </c>
      <c r="F866" s="96">
        <f t="shared" si="70"/>
        <v>342</v>
      </c>
      <c r="G866" s="160" t="s">
        <v>129</v>
      </c>
      <c r="H866" s="141" t="s">
        <v>681</v>
      </c>
      <c r="I866" s="129" t="str">
        <f>VLOOKUP(H866,Presupuesto!$B$11:$C$565,2,0)</f>
        <v>MANTENIMIENTO Y REPARACION DE OTROS EQUIPOS</v>
      </c>
      <c r="J866" s="97" t="s">
        <v>1364</v>
      </c>
      <c r="K866" s="97" t="s">
        <v>402</v>
      </c>
    </row>
    <row r="867" spans="3:11" s="437" customFormat="1" x14ac:dyDescent="0.25">
      <c r="C867" s="140" t="s">
        <v>2063</v>
      </c>
      <c r="D867" s="157">
        <v>1</v>
      </c>
      <c r="E867" s="122">
        <v>840</v>
      </c>
      <c r="F867" s="96">
        <f t="shared" si="70"/>
        <v>840</v>
      </c>
      <c r="G867" s="160" t="s">
        <v>129</v>
      </c>
      <c r="H867" s="141" t="s">
        <v>681</v>
      </c>
      <c r="I867" s="129" t="str">
        <f>VLOOKUP(H867,Presupuesto!$B$11:$C$565,2,0)</f>
        <v>MANTENIMIENTO Y REPARACION DE OTROS EQUIPOS</v>
      </c>
      <c r="J867" s="97" t="s">
        <v>1364</v>
      </c>
      <c r="K867" s="97" t="s">
        <v>402</v>
      </c>
    </row>
    <row r="868" spans="3:11" s="437" customFormat="1" x14ac:dyDescent="0.25">
      <c r="C868" s="140" t="s">
        <v>2064</v>
      </c>
      <c r="D868" s="157">
        <v>1</v>
      </c>
      <c r="E868" s="122">
        <v>200</v>
      </c>
      <c r="F868" s="96">
        <f t="shared" si="70"/>
        <v>200</v>
      </c>
      <c r="G868" s="160" t="s">
        <v>129</v>
      </c>
      <c r="H868" s="141" t="s">
        <v>681</v>
      </c>
      <c r="I868" s="129" t="str">
        <f>VLOOKUP(H868,Presupuesto!$B$11:$C$565,2,0)</f>
        <v>MANTENIMIENTO Y REPARACION DE OTROS EQUIPOS</v>
      </c>
      <c r="J868" s="97" t="s">
        <v>1364</v>
      </c>
      <c r="K868" s="97" t="s">
        <v>402</v>
      </c>
    </row>
    <row r="869" spans="3:11" s="437" customFormat="1" x14ac:dyDescent="0.25">
      <c r="C869" s="140" t="s">
        <v>2065</v>
      </c>
      <c r="D869" s="157">
        <v>1</v>
      </c>
      <c r="E869" s="122">
        <v>742</v>
      </c>
      <c r="F869" s="96">
        <f t="shared" si="70"/>
        <v>742</v>
      </c>
      <c r="G869" s="160" t="s">
        <v>129</v>
      </c>
      <c r="H869" s="141" t="s">
        <v>681</v>
      </c>
      <c r="I869" s="129" t="str">
        <f>VLOOKUP(H869,Presupuesto!$B$11:$C$565,2,0)</f>
        <v>MANTENIMIENTO Y REPARACION DE OTROS EQUIPOS</v>
      </c>
      <c r="J869" s="97" t="s">
        <v>1364</v>
      </c>
      <c r="K869" s="97" t="s">
        <v>402</v>
      </c>
    </row>
    <row r="870" spans="3:11" s="437" customFormat="1" x14ac:dyDescent="0.25">
      <c r="C870" s="140" t="s">
        <v>2066</v>
      </c>
      <c r="D870" s="157">
        <v>1</v>
      </c>
      <c r="E870" s="122">
        <v>107</v>
      </c>
      <c r="F870" s="96">
        <f t="shared" si="70"/>
        <v>107</v>
      </c>
      <c r="G870" s="160" t="s">
        <v>129</v>
      </c>
      <c r="H870" s="141" t="s">
        <v>681</v>
      </c>
      <c r="I870" s="129" t="str">
        <f>VLOOKUP(H870,Presupuesto!$B$11:$C$565,2,0)</f>
        <v>MANTENIMIENTO Y REPARACION DE OTROS EQUIPOS</v>
      </c>
      <c r="J870" s="97" t="s">
        <v>1364</v>
      </c>
      <c r="K870" s="97" t="s">
        <v>402</v>
      </c>
    </row>
    <row r="872" spans="3:11" ht="15.75" thickBot="1" x14ac:dyDescent="0.3"/>
    <row r="873" spans="3:11" s="437" customFormat="1" ht="15.75" thickBot="1" x14ac:dyDescent="0.3">
      <c r="C873" s="156" t="s">
        <v>53</v>
      </c>
      <c r="D873" s="352">
        <f>SUM(F880:F883)</f>
        <v>40000</v>
      </c>
      <c r="F873" s="70"/>
      <c r="G873" s="78"/>
      <c r="H873" s="70"/>
      <c r="I873" s="70"/>
    </row>
    <row r="874" spans="3:11" s="437" customFormat="1" x14ac:dyDescent="0.25">
      <c r="C874" s="70"/>
      <c r="D874" s="31"/>
      <c r="E874" s="92"/>
      <c r="F874" s="92"/>
      <c r="G874" s="92"/>
      <c r="H874" s="75"/>
      <c r="I874" s="75"/>
      <c r="J874" s="75"/>
      <c r="K874" s="111"/>
    </row>
    <row r="875" spans="3:11" s="437" customFormat="1" x14ac:dyDescent="0.25">
      <c r="C875" s="70"/>
      <c r="D875" s="31"/>
      <c r="E875" s="92"/>
      <c r="F875" s="92"/>
      <c r="G875" s="92"/>
      <c r="H875" s="75"/>
      <c r="I875" s="75"/>
      <c r="J875" s="75"/>
      <c r="K875" s="111"/>
    </row>
    <row r="876" spans="3:11" s="437" customFormat="1" ht="15.75" x14ac:dyDescent="0.25">
      <c r="C876" s="201" t="s">
        <v>392</v>
      </c>
      <c r="D876" s="350">
        <f>'11. Gestion Administrativa'!E32</f>
        <v>11.18</v>
      </c>
      <c r="E876" s="92"/>
      <c r="F876" s="92"/>
      <c r="G876" s="92"/>
      <c r="H876" s="75"/>
      <c r="I876" s="75"/>
      <c r="J876" s="75"/>
      <c r="K876" s="111"/>
    </row>
    <row r="877" spans="3:11" s="437" customFormat="1" ht="18.75" x14ac:dyDescent="0.25">
      <c r="C877" s="207" t="str">
        <f>IFERROR(VLOOKUP(D876,'1. Desarrollo e Innov. Curricu.'!$E:$F,2,FALSE),IFERROR(VLOOKUP(D876,'2. Investigación Científica'!$E:$F,2,FALSE),IFERROR(VLOOKUP(D876,'3. Vinculación Univ. Sociedad'!$E:$F,2,FALSE),IFERROR(VLOOKUP(D876,'4. Docencia y Profesorado Univ.'!$E:$F,2,FALSE),IFERROR(VLOOKUP(D876,'5. Estudiantes y Graduados'!$E:$F,2,FALSE),IFERROR(VLOOKUP(D876,'11. Gestion Administrativa'!$E:$F,2,FALSE),IFERROR(VLOOKUP(D876,'13. Gestión Académica'!$E:$F,2,FALSE),IFERROR(VLOOKUP(D876,'8. Asegura. de la Calid. y M'!$E:$F,2,FALSE),IFERROR(VLOOKUP(D876,'6. Gestión del Conocimiento'!$E:$F,2,FALSE),IFERROR(VLOOKUP(D876,'15. Gobernabilidad y Proceso...'!$E:$F,2,FALSE),IFERROR(VLOOKUP(D876,'12. Gestión del Talento Humano'!$E:$F,2,FALSE),IFERROR(VLOOKUP(D876,'14. Internacional... de la E.S.'!$E:$F,2,FALSE),IFERROR(VLOOKUP(D876,'10. Posgrado'!$E:$F,2,FALSE),IFERROR(VLOOKUP(D876,'17. Gestión TIC'!$E:$F,2,FALSE),IFERROR(VLOOKUP(D876,'16. Desa. del Sistema Educ.Sup.'!$E:$F,2,FALSE),IFERROR(VLOOKUP(D876,'9. Cultura de Inno. Insti...'!$E:$F,2,FALSE),VLOOKUP(D876,'7. Lo Esencial de la Reforma U.'!$E:$F,2,0)))))))))))))))))</f>
        <v>Realizar el mantenimiento y reparación de Equipo de laboratorio de la Facultad. (CORRECTIVO 1)</v>
      </c>
      <c r="D877" s="31"/>
      <c r="E877" s="92"/>
      <c r="F877" s="92"/>
      <c r="G877" s="92"/>
      <c r="H877" s="75"/>
      <c r="I877" s="75"/>
      <c r="J877" s="75"/>
      <c r="K877" s="111"/>
    </row>
    <row r="878" spans="3:11" s="437" customFormat="1" ht="15.75" thickBot="1" x14ac:dyDescent="0.3">
      <c r="F878" s="92"/>
      <c r="G878" s="75"/>
      <c r="H878" s="75"/>
      <c r="I878" s="75"/>
    </row>
    <row r="879" spans="3:11" s="437" customFormat="1" ht="15.75" thickBot="1" x14ac:dyDescent="0.3">
      <c r="C879" s="128" t="s">
        <v>44</v>
      </c>
      <c r="D879" s="128" t="s">
        <v>55</v>
      </c>
      <c r="E879" s="135" t="s">
        <v>57</v>
      </c>
      <c r="F879" s="134" t="s">
        <v>27</v>
      </c>
      <c r="G879" s="132" t="s">
        <v>131</v>
      </c>
      <c r="H879" s="135" t="s">
        <v>46</v>
      </c>
      <c r="I879" s="132" t="s">
        <v>132</v>
      </c>
      <c r="J879" s="132" t="s">
        <v>410</v>
      </c>
      <c r="K879" s="132" t="s">
        <v>411</v>
      </c>
    </row>
    <row r="880" spans="3:11" s="437" customFormat="1" x14ac:dyDescent="0.25">
      <c r="C880" s="140" t="s">
        <v>2068</v>
      </c>
      <c r="D880" s="157">
        <v>1</v>
      </c>
      <c r="E880" s="122">
        <v>10000</v>
      </c>
      <c r="F880" s="96">
        <f t="shared" ref="F880:F883" si="71">D880*E880</f>
        <v>10000</v>
      </c>
      <c r="G880" s="160" t="s">
        <v>129</v>
      </c>
      <c r="H880" s="141" t="s">
        <v>681</v>
      </c>
      <c r="I880" s="129" t="str">
        <f>VLOOKUP(H880,Presupuesto!$B$11:$C$565,2,0)</f>
        <v>MANTENIMIENTO Y REPARACION DE OTROS EQUIPOS</v>
      </c>
      <c r="J880" s="97" t="s">
        <v>1364</v>
      </c>
      <c r="K880" s="97" t="s">
        <v>412</v>
      </c>
    </row>
    <row r="881" spans="3:11" s="437" customFormat="1" x14ac:dyDescent="0.25">
      <c r="C881" s="140" t="s">
        <v>2069</v>
      </c>
      <c r="D881" s="157">
        <v>1</v>
      </c>
      <c r="E881" s="122">
        <v>10000</v>
      </c>
      <c r="F881" s="96">
        <f t="shared" si="71"/>
        <v>10000</v>
      </c>
      <c r="G881" s="160" t="s">
        <v>129</v>
      </c>
      <c r="H881" s="141" t="s">
        <v>681</v>
      </c>
      <c r="I881" s="129" t="str">
        <f>VLOOKUP(H881,Presupuesto!$B$11:$C$565,2,0)</f>
        <v>MANTENIMIENTO Y REPARACION DE OTROS EQUIPOS</v>
      </c>
      <c r="J881" s="97" t="s">
        <v>1364</v>
      </c>
      <c r="K881" s="97" t="s">
        <v>412</v>
      </c>
    </row>
    <row r="882" spans="3:11" s="437" customFormat="1" x14ac:dyDescent="0.25">
      <c r="C882" s="140" t="s">
        <v>2070</v>
      </c>
      <c r="D882" s="157">
        <v>1</v>
      </c>
      <c r="E882" s="122">
        <v>10000</v>
      </c>
      <c r="F882" s="96">
        <f t="shared" si="71"/>
        <v>10000</v>
      </c>
      <c r="G882" s="160" t="s">
        <v>129</v>
      </c>
      <c r="H882" s="141" t="s">
        <v>681</v>
      </c>
      <c r="I882" s="129" t="str">
        <f>VLOOKUP(H882,Presupuesto!$B$11:$C$565,2,0)</f>
        <v>MANTENIMIENTO Y REPARACION DE OTROS EQUIPOS</v>
      </c>
      <c r="J882" s="97" t="s">
        <v>1364</v>
      </c>
      <c r="K882" s="97" t="s">
        <v>412</v>
      </c>
    </row>
    <row r="883" spans="3:11" s="437" customFormat="1" x14ac:dyDescent="0.25">
      <c r="C883" s="140" t="s">
        <v>2071</v>
      </c>
      <c r="D883" s="157">
        <v>1</v>
      </c>
      <c r="E883" s="122">
        <v>10000</v>
      </c>
      <c r="F883" s="96">
        <f t="shared" si="71"/>
        <v>10000</v>
      </c>
      <c r="G883" s="160" t="s">
        <v>129</v>
      </c>
      <c r="H883" s="141" t="s">
        <v>681</v>
      </c>
      <c r="I883" s="129" t="str">
        <f>VLOOKUP(H883,Presupuesto!$B$11:$C$565,2,0)</f>
        <v>MANTENIMIENTO Y REPARACION DE OTROS EQUIPOS</v>
      </c>
      <c r="J883" s="97" t="s">
        <v>1364</v>
      </c>
      <c r="K883" s="97" t="s">
        <v>412</v>
      </c>
    </row>
    <row r="885" spans="3:11" ht="15.75" thickBot="1" x14ac:dyDescent="0.3"/>
    <row r="886" spans="3:11" s="437" customFormat="1" ht="15.75" thickBot="1" x14ac:dyDescent="0.3">
      <c r="C886" s="156" t="s">
        <v>53</v>
      </c>
      <c r="D886" s="352">
        <f>SUM(F893:F897)</f>
        <v>118000</v>
      </c>
      <c r="F886" s="70"/>
      <c r="G886" s="78"/>
      <c r="H886" s="70"/>
      <c r="I886" s="70"/>
    </row>
    <row r="887" spans="3:11" s="437" customFormat="1" x14ac:dyDescent="0.25">
      <c r="C887" s="70"/>
      <c r="D887" s="31"/>
      <c r="E887" s="92"/>
      <c r="F887" s="92"/>
      <c r="G887" s="92"/>
      <c r="H887" s="75"/>
      <c r="I887" s="75"/>
      <c r="J887" s="75"/>
      <c r="K887" s="111"/>
    </row>
    <row r="888" spans="3:11" s="437" customFormat="1" x14ac:dyDescent="0.25">
      <c r="C888" s="70"/>
      <c r="D888" s="31"/>
      <c r="E888" s="92"/>
      <c r="F888" s="92"/>
      <c r="G888" s="92"/>
      <c r="H888" s="75"/>
      <c r="I888" s="75"/>
      <c r="J888" s="75"/>
      <c r="K888" s="111"/>
    </row>
    <row r="889" spans="3:11" s="437" customFormat="1" ht="15.75" x14ac:dyDescent="0.25">
      <c r="C889" s="201" t="s">
        <v>392</v>
      </c>
      <c r="D889" s="350">
        <f>'11. Gestion Administrativa'!E33</f>
        <v>11.19</v>
      </c>
      <c r="E889" s="92"/>
      <c r="F889" s="92"/>
      <c r="G889" s="92"/>
      <c r="H889" s="75"/>
      <c r="I889" s="75"/>
      <c r="J889" s="75"/>
      <c r="K889" s="111"/>
    </row>
    <row r="890" spans="3:11" s="437" customFormat="1" ht="18.75" x14ac:dyDescent="0.25">
      <c r="C890" s="207" t="str">
        <f>IFERROR(VLOOKUP(D889,'1. Desarrollo e Innov. Curricu.'!$E:$F,2,FALSE),IFERROR(VLOOKUP(D889,'2. Investigación Científica'!$E:$F,2,FALSE),IFERROR(VLOOKUP(D889,'3. Vinculación Univ. Sociedad'!$E:$F,2,FALSE),IFERROR(VLOOKUP(D889,'4. Docencia y Profesorado Univ.'!$E:$F,2,FALSE),IFERROR(VLOOKUP(D889,'5. Estudiantes y Graduados'!$E:$F,2,FALSE),IFERROR(VLOOKUP(D889,'11. Gestion Administrativa'!$E:$F,2,FALSE),IFERROR(VLOOKUP(D889,'13. Gestión Académica'!$E:$F,2,FALSE),IFERROR(VLOOKUP(D889,'8. Asegura. de la Calid. y M'!$E:$F,2,FALSE),IFERROR(VLOOKUP(D889,'6. Gestión del Conocimiento'!$E:$F,2,FALSE),IFERROR(VLOOKUP(D889,'15. Gobernabilidad y Proceso...'!$E:$F,2,FALSE),IFERROR(VLOOKUP(D889,'12. Gestión del Talento Humano'!$E:$F,2,FALSE),IFERROR(VLOOKUP(D889,'14. Internacional... de la E.S.'!$E:$F,2,FALSE),IFERROR(VLOOKUP(D889,'10. Posgrado'!$E:$F,2,FALSE),IFERROR(VLOOKUP(D889,'17. Gestión TIC'!$E:$F,2,FALSE),IFERROR(VLOOKUP(D889,'16. Desa. del Sistema Educ.Sup.'!$E:$F,2,FALSE),IFERROR(VLOOKUP(D889,'9. Cultura de Inno. Insti...'!$E:$F,2,FALSE),VLOOKUP(D889,'7. Lo Esencial de la Reforma U.'!$E:$F,2,0)))))))))))))))))</f>
        <v>Realizar el mantenimiento y reparación de Equipo de laboratorio de la Facultad. (CORRECTIVO 2)</v>
      </c>
      <c r="D890" s="31"/>
      <c r="E890" s="92"/>
      <c r="F890" s="92"/>
      <c r="G890" s="92"/>
      <c r="H890" s="75"/>
      <c r="I890" s="75"/>
      <c r="J890" s="75"/>
      <c r="K890" s="111"/>
    </row>
    <row r="891" spans="3:11" s="437" customFormat="1" ht="15.75" thickBot="1" x14ac:dyDescent="0.3">
      <c r="F891" s="92"/>
      <c r="G891" s="75"/>
      <c r="H891" s="75"/>
      <c r="I891" s="75"/>
    </row>
    <row r="892" spans="3:11" s="437" customFormat="1" ht="15.75" thickBot="1" x14ac:dyDescent="0.3">
      <c r="C892" s="128" t="s">
        <v>44</v>
      </c>
      <c r="D892" s="128" t="s">
        <v>55</v>
      </c>
      <c r="E892" s="135" t="s">
        <v>57</v>
      </c>
      <c r="F892" s="134" t="s">
        <v>27</v>
      </c>
      <c r="G892" s="132" t="s">
        <v>131</v>
      </c>
      <c r="H892" s="135" t="s">
        <v>46</v>
      </c>
      <c r="I892" s="132" t="s">
        <v>132</v>
      </c>
      <c r="J892" s="132" t="s">
        <v>410</v>
      </c>
      <c r="K892" s="132" t="s">
        <v>411</v>
      </c>
    </row>
    <row r="893" spans="3:11" s="437" customFormat="1" x14ac:dyDescent="0.25">
      <c r="C893" s="140" t="s">
        <v>2072</v>
      </c>
      <c r="D893" s="157">
        <v>1</v>
      </c>
      <c r="E893" s="122">
        <v>18000</v>
      </c>
      <c r="F893" s="96">
        <f t="shared" ref="F893:F897" si="72">D893*E893</f>
        <v>18000</v>
      </c>
      <c r="G893" s="160" t="s">
        <v>129</v>
      </c>
      <c r="H893" s="141" t="s">
        <v>681</v>
      </c>
      <c r="I893" s="129" t="str">
        <f>VLOOKUP(H893,Presupuesto!$B$11:$C$565,2,0)</f>
        <v>MANTENIMIENTO Y REPARACION DE OTROS EQUIPOS</v>
      </c>
      <c r="J893" s="97" t="s">
        <v>1364</v>
      </c>
      <c r="K893" s="97" t="s">
        <v>396</v>
      </c>
    </row>
    <row r="894" spans="3:11" s="437" customFormat="1" x14ac:dyDescent="0.25">
      <c r="C894" s="140" t="s">
        <v>2073</v>
      </c>
      <c r="D894" s="157">
        <v>1</v>
      </c>
      <c r="E894" s="122">
        <v>35000</v>
      </c>
      <c r="F894" s="96">
        <f t="shared" si="72"/>
        <v>35000</v>
      </c>
      <c r="G894" s="160" t="s">
        <v>129</v>
      </c>
      <c r="H894" s="141" t="s">
        <v>681</v>
      </c>
      <c r="I894" s="129" t="str">
        <f>VLOOKUP(H894,Presupuesto!$B$11:$C$565,2,0)</f>
        <v>MANTENIMIENTO Y REPARACION DE OTROS EQUIPOS</v>
      </c>
      <c r="J894" s="97" t="s">
        <v>1364</v>
      </c>
      <c r="K894" s="97" t="s">
        <v>396</v>
      </c>
    </row>
    <row r="895" spans="3:11" s="437" customFormat="1" x14ac:dyDescent="0.25">
      <c r="C895" s="140" t="s">
        <v>2074</v>
      </c>
      <c r="D895" s="157">
        <v>1</v>
      </c>
      <c r="E895" s="122">
        <v>25000</v>
      </c>
      <c r="F895" s="96">
        <f t="shared" si="72"/>
        <v>25000</v>
      </c>
      <c r="G895" s="160" t="s">
        <v>129</v>
      </c>
      <c r="H895" s="141" t="s">
        <v>681</v>
      </c>
      <c r="I895" s="129" t="str">
        <f>VLOOKUP(H895,Presupuesto!$B$11:$C$565,2,0)</f>
        <v>MANTENIMIENTO Y REPARACION DE OTROS EQUIPOS</v>
      </c>
      <c r="J895" s="97" t="s">
        <v>1364</v>
      </c>
      <c r="K895" s="97" t="s">
        <v>396</v>
      </c>
    </row>
    <row r="896" spans="3:11" s="437" customFormat="1" x14ac:dyDescent="0.25">
      <c r="C896" s="140" t="s">
        <v>2075</v>
      </c>
      <c r="D896" s="157">
        <v>1</v>
      </c>
      <c r="E896" s="122">
        <v>20000</v>
      </c>
      <c r="F896" s="96">
        <f t="shared" si="72"/>
        <v>20000</v>
      </c>
      <c r="G896" s="160" t="s">
        <v>129</v>
      </c>
      <c r="H896" s="141" t="s">
        <v>681</v>
      </c>
      <c r="I896" s="129" t="str">
        <f>VLOOKUP(H896,Presupuesto!$B$11:$C$565,2,0)</f>
        <v>MANTENIMIENTO Y REPARACION DE OTROS EQUIPOS</v>
      </c>
      <c r="J896" s="97" t="s">
        <v>1364</v>
      </c>
      <c r="K896" s="97" t="s">
        <v>396</v>
      </c>
    </row>
    <row r="897" spans="3:11" s="437" customFormat="1" x14ac:dyDescent="0.25">
      <c r="C897" s="140" t="s">
        <v>2076</v>
      </c>
      <c r="D897" s="157">
        <v>1</v>
      </c>
      <c r="E897" s="122">
        <v>20000</v>
      </c>
      <c r="F897" s="96">
        <f t="shared" si="72"/>
        <v>20000</v>
      </c>
      <c r="G897" s="160" t="s">
        <v>129</v>
      </c>
      <c r="H897" s="141" t="s">
        <v>681</v>
      </c>
      <c r="I897" s="129" t="str">
        <f>VLOOKUP(H897,Presupuesto!$B$11:$C$565,2,0)</f>
        <v>MANTENIMIENTO Y REPARACION DE OTROS EQUIPOS</v>
      </c>
      <c r="J897" s="97" t="s">
        <v>1364</v>
      </c>
      <c r="K897" s="97" t="s">
        <v>396</v>
      </c>
    </row>
    <row r="899" spans="3:11" ht="15.75" thickBot="1" x14ac:dyDescent="0.3"/>
    <row r="900" spans="3:11" s="437" customFormat="1" ht="15.75" thickBot="1" x14ac:dyDescent="0.3">
      <c r="C900" s="156" t="s">
        <v>53</v>
      </c>
      <c r="D900" s="352">
        <f>SUM(F907:F909)</f>
        <v>69000</v>
      </c>
      <c r="F900" s="70"/>
      <c r="G900" s="78"/>
      <c r="H900" s="70"/>
      <c r="I900" s="70"/>
    </row>
    <row r="901" spans="3:11" s="437" customFormat="1" x14ac:dyDescent="0.25">
      <c r="C901" s="70"/>
      <c r="D901" s="31"/>
      <c r="E901" s="92"/>
      <c r="F901" s="92"/>
      <c r="G901" s="92"/>
      <c r="H901" s="75"/>
      <c r="I901" s="75"/>
      <c r="J901" s="75"/>
      <c r="K901" s="111"/>
    </row>
    <row r="902" spans="3:11" s="437" customFormat="1" x14ac:dyDescent="0.25">
      <c r="C902" s="70"/>
      <c r="D902" s="31"/>
      <c r="E902" s="92"/>
      <c r="F902" s="92"/>
      <c r="G902" s="92"/>
      <c r="H902" s="75"/>
      <c r="I902" s="75"/>
      <c r="J902" s="75"/>
      <c r="K902" s="111"/>
    </row>
    <row r="903" spans="3:11" s="437" customFormat="1" ht="15.75" x14ac:dyDescent="0.25">
      <c r="C903" s="201" t="s">
        <v>392</v>
      </c>
      <c r="D903" s="571">
        <f>'11. Gestion Administrativa'!E34</f>
        <v>11.2</v>
      </c>
      <c r="E903" s="92"/>
      <c r="F903" s="92"/>
      <c r="G903" s="92"/>
      <c r="H903" s="75"/>
      <c r="I903" s="75"/>
      <c r="J903" s="75"/>
      <c r="K903" s="111"/>
    </row>
    <row r="904" spans="3:11" s="437" customFormat="1" ht="18.75" x14ac:dyDescent="0.25">
      <c r="C904" s="207" t="str">
        <f>IFERROR(VLOOKUP(D903,'1. Desarrollo e Innov. Curricu.'!$E:$F,2,FALSE),IFERROR(VLOOKUP(D903,'2. Investigación Científica'!$E:$F,2,FALSE),IFERROR(VLOOKUP(D903,'3. Vinculación Univ. Sociedad'!$E:$F,2,FALSE),IFERROR(VLOOKUP(D903,'4. Docencia y Profesorado Univ.'!$E:$F,2,FALSE),IFERROR(VLOOKUP(D903,'5. Estudiantes y Graduados'!$E:$F,2,FALSE),IFERROR(VLOOKUP(D903,'11. Gestion Administrativa'!$E:$F,2,FALSE),IFERROR(VLOOKUP(D903,'13. Gestión Académica'!$E:$F,2,FALSE),IFERROR(VLOOKUP(D903,'8. Asegura. de la Calid. y M'!$E:$F,2,FALSE),IFERROR(VLOOKUP(D903,'6. Gestión del Conocimiento'!$E:$F,2,FALSE),IFERROR(VLOOKUP(D903,'15. Gobernabilidad y Proceso...'!$E:$F,2,FALSE),IFERROR(VLOOKUP(D903,'12. Gestión del Talento Humano'!$E:$F,2,FALSE),IFERROR(VLOOKUP(D903,'14. Internacional... de la E.S.'!$E:$F,2,FALSE),IFERROR(VLOOKUP(D903,'10. Posgrado'!$E:$F,2,FALSE),IFERROR(VLOOKUP(D903,'17. Gestión TIC'!$E:$F,2,FALSE),IFERROR(VLOOKUP(D903,'16. Desa. del Sistema Educ.Sup.'!$E:$F,2,FALSE),IFERROR(VLOOKUP(D903,'9. Cultura de Inno. Insti...'!$E:$F,2,FALSE),VLOOKUP(D903,'7. Lo Esencial de la Reforma U.'!$E:$F,2,0)))))))))))))))))</f>
        <v>Realizar el mantenimiento y reparación de Equipo de laboratorio de la Facultad. (CORRECTIVO 3)</v>
      </c>
      <c r="D904" s="31"/>
      <c r="E904" s="92"/>
      <c r="F904" s="92"/>
      <c r="G904" s="92"/>
      <c r="H904" s="75"/>
      <c r="I904" s="75"/>
      <c r="J904" s="75"/>
      <c r="K904" s="111"/>
    </row>
    <row r="905" spans="3:11" s="437" customFormat="1" ht="15.75" thickBot="1" x14ac:dyDescent="0.3">
      <c r="F905" s="92"/>
      <c r="G905" s="75"/>
      <c r="H905" s="75"/>
      <c r="I905" s="75"/>
    </row>
    <row r="906" spans="3:11" s="437" customFormat="1" ht="15.75" thickBot="1" x14ac:dyDescent="0.3">
      <c r="C906" s="128" t="s">
        <v>44</v>
      </c>
      <c r="D906" s="128" t="s">
        <v>55</v>
      </c>
      <c r="E906" s="135" t="s">
        <v>57</v>
      </c>
      <c r="F906" s="134" t="s">
        <v>27</v>
      </c>
      <c r="G906" s="132" t="s">
        <v>131</v>
      </c>
      <c r="H906" s="135" t="s">
        <v>46</v>
      </c>
      <c r="I906" s="132" t="s">
        <v>132</v>
      </c>
      <c r="J906" s="132" t="s">
        <v>410</v>
      </c>
      <c r="K906" s="132" t="s">
        <v>411</v>
      </c>
    </row>
    <row r="907" spans="3:11" s="437" customFormat="1" x14ac:dyDescent="0.25">
      <c r="C907" s="140" t="s">
        <v>2077</v>
      </c>
      <c r="D907" s="157">
        <v>1</v>
      </c>
      <c r="E907" s="122">
        <v>4000</v>
      </c>
      <c r="F907" s="96">
        <f t="shared" ref="F907:F909" si="73">D907*E907</f>
        <v>4000</v>
      </c>
      <c r="G907" s="160" t="s">
        <v>129</v>
      </c>
      <c r="H907" s="141" t="s">
        <v>681</v>
      </c>
      <c r="I907" s="129" t="str">
        <f>VLOOKUP(H907,Presupuesto!$B$11:$C$565,2,0)</f>
        <v>MANTENIMIENTO Y REPARACION DE OTROS EQUIPOS</v>
      </c>
      <c r="J907" s="97" t="s">
        <v>1364</v>
      </c>
      <c r="K907" s="97" t="s">
        <v>399</v>
      </c>
    </row>
    <row r="908" spans="3:11" s="437" customFormat="1" x14ac:dyDescent="0.25">
      <c r="C908" s="629" t="s">
        <v>2078</v>
      </c>
      <c r="D908" s="157">
        <v>1</v>
      </c>
      <c r="E908" s="122">
        <v>40000</v>
      </c>
      <c r="F908" s="96">
        <f t="shared" si="73"/>
        <v>40000</v>
      </c>
      <c r="G908" s="160" t="s">
        <v>129</v>
      </c>
      <c r="H908" s="141" t="s">
        <v>681</v>
      </c>
      <c r="I908" s="129" t="str">
        <f>VLOOKUP(H908,Presupuesto!$B$11:$C$565,2,0)</f>
        <v>MANTENIMIENTO Y REPARACION DE OTROS EQUIPOS</v>
      </c>
      <c r="J908" s="97" t="s">
        <v>1364</v>
      </c>
      <c r="K908" s="97" t="s">
        <v>399</v>
      </c>
    </row>
    <row r="909" spans="3:11" s="437" customFormat="1" x14ac:dyDescent="0.25">
      <c r="C909" s="140" t="s">
        <v>2079</v>
      </c>
      <c r="D909" s="157">
        <v>1</v>
      </c>
      <c r="E909" s="122">
        <v>25000</v>
      </c>
      <c r="F909" s="96">
        <f t="shared" si="73"/>
        <v>25000</v>
      </c>
      <c r="G909" s="160" t="s">
        <v>129</v>
      </c>
      <c r="H909" s="141" t="s">
        <v>681</v>
      </c>
      <c r="I909" s="129" t="str">
        <f>VLOOKUP(H909,Presupuesto!$B$11:$C$565,2,0)</f>
        <v>MANTENIMIENTO Y REPARACION DE OTROS EQUIPOS</v>
      </c>
      <c r="J909" s="97" t="s">
        <v>1364</v>
      </c>
      <c r="K909" s="97" t="s">
        <v>399</v>
      </c>
    </row>
    <row r="911" spans="3:11" ht="15.75" thickBot="1" x14ac:dyDescent="0.3"/>
    <row r="912" spans="3:11" s="437" customFormat="1" ht="15.75" thickBot="1" x14ac:dyDescent="0.3">
      <c r="C912" s="156" t="s">
        <v>53</v>
      </c>
      <c r="D912" s="352">
        <f>SUM(F919:F920)</f>
        <v>100000</v>
      </c>
      <c r="F912" s="70"/>
      <c r="G912" s="78"/>
      <c r="H912" s="70"/>
      <c r="I912" s="70"/>
    </row>
    <row r="913" spans="3:11" s="437" customFormat="1" x14ac:dyDescent="0.25">
      <c r="C913" s="70"/>
      <c r="D913" s="31"/>
      <c r="E913" s="92"/>
      <c r="F913" s="92"/>
      <c r="G913" s="92"/>
      <c r="H913" s="75"/>
      <c r="I913" s="75"/>
      <c r="J913" s="75"/>
      <c r="K913" s="111"/>
    </row>
    <row r="914" spans="3:11" s="437" customFormat="1" x14ac:dyDescent="0.25">
      <c r="C914" s="70"/>
      <c r="D914" s="31"/>
      <c r="E914" s="92"/>
      <c r="F914" s="92"/>
      <c r="G914" s="92"/>
      <c r="H914" s="75"/>
      <c r="I914" s="75"/>
      <c r="J914" s="75"/>
      <c r="K914" s="111"/>
    </row>
    <row r="915" spans="3:11" s="437" customFormat="1" ht="15.75" x14ac:dyDescent="0.25">
      <c r="C915" s="201" t="s">
        <v>392</v>
      </c>
      <c r="D915" s="350">
        <f>'11. Gestion Administrativa'!E35</f>
        <v>11.21</v>
      </c>
      <c r="E915" s="92"/>
      <c r="F915" s="92"/>
      <c r="G915" s="92"/>
      <c r="H915" s="75"/>
      <c r="I915" s="75"/>
      <c r="J915" s="75"/>
      <c r="K915" s="111"/>
    </row>
    <row r="916" spans="3:11" s="437" customFormat="1" ht="18.75" x14ac:dyDescent="0.25">
      <c r="C916" s="207" t="str">
        <f>IFERROR(VLOOKUP(D915,'1. Desarrollo e Innov. Curricu.'!$E:$F,2,FALSE),IFERROR(VLOOKUP(D915,'2. Investigación Científica'!$E:$F,2,FALSE),IFERROR(VLOOKUP(D915,'3. Vinculación Univ. Sociedad'!$E:$F,2,FALSE),IFERROR(VLOOKUP(D915,'4. Docencia y Profesorado Univ.'!$E:$F,2,FALSE),IFERROR(VLOOKUP(D915,'5. Estudiantes y Graduados'!$E:$F,2,FALSE),IFERROR(VLOOKUP(D915,'11. Gestion Administrativa'!$E:$F,2,FALSE),IFERROR(VLOOKUP(D915,'13. Gestión Académica'!$E:$F,2,FALSE),IFERROR(VLOOKUP(D915,'8. Asegura. de la Calid. y M'!$E:$F,2,FALSE),IFERROR(VLOOKUP(D915,'6. Gestión del Conocimiento'!$E:$F,2,FALSE),IFERROR(VLOOKUP(D915,'15. Gobernabilidad y Proceso...'!$E:$F,2,FALSE),IFERROR(VLOOKUP(D915,'12. Gestión del Talento Humano'!$E:$F,2,FALSE),IFERROR(VLOOKUP(D915,'14. Internacional... de la E.S.'!$E:$F,2,FALSE),IFERROR(VLOOKUP(D915,'10. Posgrado'!$E:$F,2,FALSE),IFERROR(VLOOKUP(D915,'17. Gestión TIC'!$E:$F,2,FALSE),IFERROR(VLOOKUP(D915,'16. Desa. del Sistema Educ.Sup.'!$E:$F,2,FALSE),IFERROR(VLOOKUP(D915,'9. Cultura de Inno. Insti...'!$E:$F,2,FALSE),VLOOKUP(D915,'7. Lo Esencial de la Reforma U.'!$E:$F,2,0)))))))))))))))))</f>
        <v>Realizar el mantenimiento y reparación de Equipo de laboratorio de la Facultad. (CORRECTIVO 4)</v>
      </c>
      <c r="D916" s="31"/>
      <c r="E916" s="92"/>
      <c r="F916" s="92"/>
      <c r="G916" s="92"/>
      <c r="H916" s="75"/>
      <c r="I916" s="75"/>
      <c r="J916" s="75"/>
      <c r="K916" s="111"/>
    </row>
    <row r="917" spans="3:11" s="437" customFormat="1" ht="15.75" thickBot="1" x14ac:dyDescent="0.3">
      <c r="F917" s="92"/>
      <c r="G917" s="75"/>
      <c r="H917" s="75"/>
      <c r="I917" s="75"/>
    </row>
    <row r="918" spans="3:11" s="437" customFormat="1" ht="15.75" thickBot="1" x14ac:dyDescent="0.3">
      <c r="C918" s="128" t="s">
        <v>44</v>
      </c>
      <c r="D918" s="128" t="s">
        <v>55</v>
      </c>
      <c r="E918" s="135" t="s">
        <v>57</v>
      </c>
      <c r="F918" s="134" t="s">
        <v>27</v>
      </c>
      <c r="G918" s="132" t="s">
        <v>131</v>
      </c>
      <c r="H918" s="135" t="s">
        <v>46</v>
      </c>
      <c r="I918" s="132" t="s">
        <v>132</v>
      </c>
      <c r="J918" s="132" t="s">
        <v>410</v>
      </c>
      <c r="K918" s="132" t="s">
        <v>411</v>
      </c>
    </row>
    <row r="919" spans="3:11" s="437" customFormat="1" x14ac:dyDescent="0.25">
      <c r="C919" s="140" t="s">
        <v>2080</v>
      </c>
      <c r="D919" s="157">
        <v>1</v>
      </c>
      <c r="E919" s="122">
        <v>30000</v>
      </c>
      <c r="F919" s="96">
        <f t="shared" ref="F919:F920" si="74">D919*E919</f>
        <v>30000</v>
      </c>
      <c r="G919" s="160" t="s">
        <v>129</v>
      </c>
      <c r="H919" s="141" t="s">
        <v>681</v>
      </c>
      <c r="I919" s="129" t="str">
        <f>VLOOKUP(H919,Presupuesto!$B$11:$C$565,2,0)</f>
        <v>MANTENIMIENTO Y REPARACION DE OTROS EQUIPOS</v>
      </c>
      <c r="J919" s="97" t="s">
        <v>1364</v>
      </c>
      <c r="K919" s="97" t="s">
        <v>402</v>
      </c>
    </row>
    <row r="920" spans="3:11" s="437" customFormat="1" x14ac:dyDescent="0.25">
      <c r="C920" s="140" t="s">
        <v>2081</v>
      </c>
      <c r="D920" s="157">
        <v>1</v>
      </c>
      <c r="E920" s="122">
        <v>70000</v>
      </c>
      <c r="F920" s="96">
        <f t="shared" si="74"/>
        <v>70000</v>
      </c>
      <c r="G920" s="160" t="s">
        <v>129</v>
      </c>
      <c r="H920" s="141" t="s">
        <v>681</v>
      </c>
      <c r="I920" s="129" t="str">
        <f>VLOOKUP(H920,Presupuesto!$B$11:$C$565,2,0)</f>
        <v>MANTENIMIENTO Y REPARACION DE OTROS EQUIPOS</v>
      </c>
      <c r="J920" s="97" t="s">
        <v>1364</v>
      </c>
      <c r="K920" s="97" t="s">
        <v>402</v>
      </c>
    </row>
    <row r="922" spans="3:11" s="437" customFormat="1" ht="15.75" thickBot="1" x14ac:dyDescent="0.3">
      <c r="G922" s="424"/>
    </row>
    <row r="923" spans="3:11" s="437" customFormat="1" ht="15.75" thickBot="1" x14ac:dyDescent="0.3">
      <c r="C923" s="156" t="s">
        <v>53</v>
      </c>
      <c r="D923" s="352">
        <f>SUM(F930:F932)</f>
        <v>25500</v>
      </c>
      <c r="F923" s="70"/>
      <c r="G923" s="78"/>
      <c r="H923" s="70"/>
      <c r="I923" s="70"/>
    </row>
    <row r="924" spans="3:11" s="437" customFormat="1" x14ac:dyDescent="0.25">
      <c r="C924" s="70"/>
      <c r="D924" s="31"/>
      <c r="E924" s="92"/>
      <c r="F924" s="92"/>
      <c r="G924" s="92"/>
      <c r="H924" s="75"/>
      <c r="I924" s="75"/>
      <c r="J924" s="75"/>
      <c r="K924" s="111"/>
    </row>
    <row r="925" spans="3:11" s="437" customFormat="1" x14ac:dyDescent="0.25">
      <c r="C925" s="70"/>
      <c r="D925" s="31"/>
      <c r="E925" s="92"/>
      <c r="F925" s="92"/>
      <c r="G925" s="92"/>
      <c r="H925" s="75"/>
      <c r="I925" s="75"/>
      <c r="J925" s="75"/>
      <c r="K925" s="111"/>
    </row>
    <row r="926" spans="3:11" s="437" customFormat="1" ht="15.75" x14ac:dyDescent="0.25">
      <c r="C926" s="201" t="s">
        <v>392</v>
      </c>
      <c r="D926" s="571">
        <f>'11. Gestion Administrativa'!E42</f>
        <v>11.28</v>
      </c>
      <c r="E926" s="92"/>
      <c r="F926" s="92"/>
      <c r="G926" s="92"/>
      <c r="H926" s="75"/>
      <c r="I926" s="75"/>
      <c r="J926" s="75"/>
      <c r="K926" s="111"/>
    </row>
    <row r="927" spans="3:11" s="437" customFormat="1" ht="18.75" x14ac:dyDescent="0.25">
      <c r="C927" s="207" t="str">
        <f>IFERROR(VLOOKUP(D926,'1. Desarrollo e Innov. Curricu.'!$E:$F,2,FALSE),IFERROR(VLOOKUP(D926,'2. Investigación Científica'!$E:$F,2,FALSE),IFERROR(VLOOKUP(D926,'3. Vinculación Univ. Sociedad'!$E:$F,2,FALSE),IFERROR(VLOOKUP(D926,'4. Docencia y Profesorado Univ.'!$E:$F,2,FALSE),IFERROR(VLOOKUP(D926,'5. Estudiantes y Graduados'!$E:$F,2,FALSE),IFERROR(VLOOKUP(D926,'11. Gestion Administrativa'!$E:$F,2,FALSE),IFERROR(VLOOKUP(D926,'13. Gestión Académica'!$E:$F,2,FALSE),IFERROR(VLOOKUP(D926,'8. Asegura. de la Calid. y M'!$E:$F,2,FALSE),IFERROR(VLOOKUP(D926,'6. Gestión del Conocimiento'!$E:$F,2,FALSE),IFERROR(VLOOKUP(D926,'15. Gobernabilidad y Proceso...'!$E:$F,2,FALSE),IFERROR(VLOOKUP(D926,'12. Gestión del Talento Humano'!$E:$F,2,FALSE),IFERROR(VLOOKUP(D926,'14. Internacional... de la E.S.'!$E:$F,2,FALSE),IFERROR(VLOOKUP(D926,'10. Posgrado'!$E:$F,2,FALSE),IFERROR(VLOOKUP(D926,'17. Gestión TIC'!$E:$F,2,FALSE),IFERROR(VLOOKUP(D926,'16. Desa. del Sistema Educ.Sup.'!$E:$F,2,FALSE),IFERROR(VLOOKUP(D926,'9. Cultura de Inno. Insti...'!$E:$F,2,FALSE),VLOOKUP(D926,'7. Lo Esencial de la Reforma U.'!$E:$F,2,0)))))))))))))))))</f>
        <v xml:space="preserve">Realizar la requisición de compra de servicios de imprenta, publicaciones y reproducciones de la Facultad. </v>
      </c>
      <c r="D927" s="31"/>
      <c r="E927" s="92"/>
      <c r="F927" s="92"/>
      <c r="G927" s="92"/>
      <c r="H927" s="75"/>
      <c r="I927" s="75"/>
      <c r="J927" s="75"/>
      <c r="K927" s="111"/>
    </row>
    <row r="928" spans="3:11" s="437" customFormat="1" ht="15.75" thickBot="1" x14ac:dyDescent="0.3">
      <c r="F928" s="92"/>
      <c r="G928" s="75"/>
      <c r="H928" s="75"/>
      <c r="I928" s="75"/>
    </row>
    <row r="929" spans="3:11" s="437" customFormat="1" ht="15.75" thickBot="1" x14ac:dyDescent="0.3">
      <c r="C929" s="128" t="s">
        <v>44</v>
      </c>
      <c r="D929" s="128" t="s">
        <v>55</v>
      </c>
      <c r="E929" s="135" t="s">
        <v>57</v>
      </c>
      <c r="F929" s="134" t="s">
        <v>27</v>
      </c>
      <c r="G929" s="132" t="s">
        <v>131</v>
      </c>
      <c r="H929" s="135" t="s">
        <v>46</v>
      </c>
      <c r="I929" s="132" t="s">
        <v>132</v>
      </c>
      <c r="J929" s="132" t="s">
        <v>410</v>
      </c>
      <c r="K929" s="132" t="s">
        <v>411</v>
      </c>
    </row>
    <row r="930" spans="3:11" s="437" customFormat="1" x14ac:dyDescent="0.25">
      <c r="C930" s="699" t="s">
        <v>2676</v>
      </c>
      <c r="D930" s="703">
        <v>10000</v>
      </c>
      <c r="E930" s="701">
        <v>0.8</v>
      </c>
      <c r="F930" s="96">
        <f t="shared" ref="F930:F932" si="75">D930*E930</f>
        <v>8000</v>
      </c>
      <c r="G930" s="160" t="s">
        <v>129</v>
      </c>
      <c r="H930" s="141" t="s">
        <v>819</v>
      </c>
      <c r="I930" s="129" t="str">
        <f>VLOOKUP(H930,Presupuesto!$B$11:$C$565,2,0)</f>
        <v>PRODUCTOS DE ARTES GRAFICAS</v>
      </c>
      <c r="J930" s="97" t="s">
        <v>1364</v>
      </c>
      <c r="K930" s="97" t="s">
        <v>412</v>
      </c>
    </row>
    <row r="931" spans="3:11" s="437" customFormat="1" x14ac:dyDescent="0.25">
      <c r="C931" s="700" t="s">
        <v>2677</v>
      </c>
      <c r="D931" s="576">
        <v>5000</v>
      </c>
      <c r="E931" s="702">
        <v>1.7</v>
      </c>
      <c r="F931" s="96">
        <f t="shared" si="75"/>
        <v>8500</v>
      </c>
      <c r="G931" s="160" t="s">
        <v>129</v>
      </c>
      <c r="H931" s="141" t="s">
        <v>819</v>
      </c>
      <c r="I931" s="129" t="str">
        <f>VLOOKUP(H931,Presupuesto!$B$11:$C$565,2,0)</f>
        <v>PRODUCTOS DE ARTES GRAFICAS</v>
      </c>
      <c r="J931" s="97" t="s">
        <v>1364</v>
      </c>
      <c r="K931" s="97" t="s">
        <v>412</v>
      </c>
    </row>
    <row r="932" spans="3:11" s="437" customFormat="1" x14ac:dyDescent="0.25">
      <c r="C932" s="634" t="s">
        <v>2678</v>
      </c>
      <c r="D932" s="576">
        <v>30</v>
      </c>
      <c r="E932" s="651">
        <v>300</v>
      </c>
      <c r="F932" s="96">
        <f t="shared" si="75"/>
        <v>9000</v>
      </c>
      <c r="G932" s="160" t="s">
        <v>129</v>
      </c>
      <c r="H932" s="141" t="s">
        <v>819</v>
      </c>
      <c r="I932" s="129" t="str">
        <f>VLOOKUP(H932,Presupuesto!$B$11:$C$565,2,0)</f>
        <v>PRODUCTOS DE ARTES GRAFICAS</v>
      </c>
      <c r="J932" s="97" t="s">
        <v>1364</v>
      </c>
      <c r="K932" s="97" t="s">
        <v>412</v>
      </c>
    </row>
    <row r="933" spans="3:11" s="437" customFormat="1" x14ac:dyDescent="0.25">
      <c r="G933" s="424"/>
    </row>
    <row r="934" spans="3:11" s="437" customFormat="1" ht="15.75" thickBot="1" x14ac:dyDescent="0.3">
      <c r="G934" s="424"/>
    </row>
    <row r="935" spans="3:11" s="437" customFormat="1" ht="15.75" thickBot="1" x14ac:dyDescent="0.3">
      <c r="C935" s="156" t="s">
        <v>53</v>
      </c>
      <c r="D935" s="352">
        <f>SUM(F942:F944)</f>
        <v>25500</v>
      </c>
      <c r="F935" s="70"/>
      <c r="G935" s="78"/>
      <c r="H935" s="70"/>
      <c r="I935" s="70"/>
    </row>
    <row r="936" spans="3:11" s="437" customFormat="1" x14ac:dyDescent="0.25">
      <c r="C936" s="70"/>
      <c r="D936" s="31"/>
      <c r="E936" s="92"/>
      <c r="F936" s="92"/>
      <c r="G936" s="92"/>
      <c r="H936" s="75"/>
      <c r="I936" s="75"/>
      <c r="J936" s="75"/>
      <c r="K936" s="111"/>
    </row>
    <row r="937" spans="3:11" s="437" customFormat="1" x14ac:dyDescent="0.25">
      <c r="C937" s="70"/>
      <c r="D937" s="31"/>
      <c r="E937" s="92"/>
      <c r="F937" s="92"/>
      <c r="G937" s="92"/>
      <c r="H937" s="75"/>
      <c r="I937" s="75"/>
      <c r="J937" s="75"/>
      <c r="K937" s="111"/>
    </row>
    <row r="938" spans="3:11" s="437" customFormat="1" ht="15.75" x14ac:dyDescent="0.25">
      <c r="C938" s="201" t="s">
        <v>392</v>
      </c>
      <c r="D938" s="571">
        <f>'11. Gestion Administrativa'!E42</f>
        <v>11.28</v>
      </c>
      <c r="E938" s="92"/>
      <c r="F938" s="92"/>
      <c r="G938" s="92"/>
      <c r="H938" s="75"/>
      <c r="I938" s="75"/>
      <c r="J938" s="75"/>
      <c r="K938" s="111"/>
    </row>
    <row r="939" spans="3:11" s="437" customFormat="1" ht="18.75" x14ac:dyDescent="0.25">
      <c r="C939" s="207" t="str">
        <f>IFERROR(VLOOKUP(D938,'1. Desarrollo e Innov. Curricu.'!$E:$F,2,FALSE),IFERROR(VLOOKUP(D938,'2. Investigación Científica'!$E:$F,2,FALSE),IFERROR(VLOOKUP(D938,'3. Vinculación Univ. Sociedad'!$E:$F,2,FALSE),IFERROR(VLOOKUP(D938,'4. Docencia y Profesorado Univ.'!$E:$F,2,FALSE),IFERROR(VLOOKUP(D938,'5. Estudiantes y Graduados'!$E:$F,2,FALSE),IFERROR(VLOOKUP(D938,'11. Gestion Administrativa'!$E:$F,2,FALSE),IFERROR(VLOOKUP(D938,'13. Gestión Académica'!$E:$F,2,FALSE),IFERROR(VLOOKUP(D938,'8. Asegura. de la Calid. y M'!$E:$F,2,FALSE),IFERROR(VLOOKUP(D938,'6. Gestión del Conocimiento'!$E:$F,2,FALSE),IFERROR(VLOOKUP(D938,'15. Gobernabilidad y Proceso...'!$E:$F,2,FALSE),IFERROR(VLOOKUP(D938,'12. Gestión del Talento Humano'!$E:$F,2,FALSE),IFERROR(VLOOKUP(D938,'14. Internacional... de la E.S.'!$E:$F,2,FALSE),IFERROR(VLOOKUP(D938,'10. Posgrado'!$E:$F,2,FALSE),IFERROR(VLOOKUP(D938,'17. Gestión TIC'!$E:$F,2,FALSE),IFERROR(VLOOKUP(D938,'16. Desa. del Sistema Educ.Sup.'!$E:$F,2,FALSE),IFERROR(VLOOKUP(D938,'9. Cultura de Inno. Insti...'!$E:$F,2,FALSE),VLOOKUP(D938,'7. Lo Esencial de la Reforma U.'!$E:$F,2,0)))))))))))))))))</f>
        <v xml:space="preserve">Realizar la requisición de compra de servicios de imprenta, publicaciones y reproducciones de la Facultad. </v>
      </c>
      <c r="D939" s="31"/>
      <c r="E939" s="92"/>
      <c r="F939" s="92"/>
      <c r="G939" s="92"/>
      <c r="H939" s="75"/>
      <c r="I939" s="75"/>
      <c r="J939" s="75"/>
      <c r="K939" s="111"/>
    </row>
    <row r="940" spans="3:11" s="437" customFormat="1" ht="15.75" thickBot="1" x14ac:dyDescent="0.3">
      <c r="F940" s="92"/>
      <c r="G940" s="75"/>
      <c r="H940" s="75"/>
      <c r="I940" s="75"/>
    </row>
    <row r="941" spans="3:11" s="437" customFormat="1" ht="15.75" thickBot="1" x14ac:dyDescent="0.3">
      <c r="C941" s="128" t="s">
        <v>44</v>
      </c>
      <c r="D941" s="128" t="s">
        <v>55</v>
      </c>
      <c r="E941" s="135" t="s">
        <v>57</v>
      </c>
      <c r="F941" s="134" t="s">
        <v>27</v>
      </c>
      <c r="G941" s="132" t="s">
        <v>131</v>
      </c>
      <c r="H941" s="135" t="s">
        <v>46</v>
      </c>
      <c r="I941" s="132" t="s">
        <v>132</v>
      </c>
      <c r="J941" s="132" t="s">
        <v>410</v>
      </c>
      <c r="K941" s="132" t="s">
        <v>411</v>
      </c>
    </row>
    <row r="942" spans="3:11" s="437" customFormat="1" x14ac:dyDescent="0.25">
      <c r="C942" s="699" t="s">
        <v>2676</v>
      </c>
      <c r="D942" s="703">
        <v>10000</v>
      </c>
      <c r="E942" s="701">
        <v>0.8</v>
      </c>
      <c r="F942" s="96">
        <f t="shared" ref="F942:F944" si="76">D942*E942</f>
        <v>8000</v>
      </c>
      <c r="G942" s="160" t="s">
        <v>129</v>
      </c>
      <c r="H942" s="141" t="s">
        <v>819</v>
      </c>
      <c r="I942" s="129" t="str">
        <f>VLOOKUP(H942,Presupuesto!$B$11:$C$565,2,0)</f>
        <v>PRODUCTOS DE ARTES GRAFICAS</v>
      </c>
      <c r="J942" s="97" t="s">
        <v>1364</v>
      </c>
      <c r="K942" s="97" t="s">
        <v>398</v>
      </c>
    </row>
    <row r="943" spans="3:11" s="437" customFormat="1" x14ac:dyDescent="0.25">
      <c r="C943" s="700" t="s">
        <v>2677</v>
      </c>
      <c r="D943" s="576">
        <v>5000</v>
      </c>
      <c r="E943" s="702">
        <v>1.7</v>
      </c>
      <c r="F943" s="96">
        <f t="shared" si="76"/>
        <v>8500</v>
      </c>
      <c r="G943" s="160" t="s">
        <v>129</v>
      </c>
      <c r="H943" s="141" t="s">
        <v>819</v>
      </c>
      <c r="I943" s="129" t="str">
        <f>VLOOKUP(H943,Presupuesto!$B$11:$C$565,2,0)</f>
        <v>PRODUCTOS DE ARTES GRAFICAS</v>
      </c>
      <c r="J943" s="97" t="s">
        <v>1364</v>
      </c>
      <c r="K943" s="97" t="s">
        <v>398</v>
      </c>
    </row>
    <row r="944" spans="3:11" s="437" customFormat="1" x14ac:dyDescent="0.25">
      <c r="C944" s="634" t="s">
        <v>2678</v>
      </c>
      <c r="D944" s="576">
        <v>30</v>
      </c>
      <c r="E944" s="651">
        <v>300</v>
      </c>
      <c r="F944" s="96">
        <f t="shared" si="76"/>
        <v>9000</v>
      </c>
      <c r="G944" s="160" t="s">
        <v>129</v>
      </c>
      <c r="H944" s="141" t="s">
        <v>819</v>
      </c>
      <c r="I944" s="129" t="str">
        <f>VLOOKUP(H944,Presupuesto!$B$11:$C$565,2,0)</f>
        <v>PRODUCTOS DE ARTES GRAFICAS</v>
      </c>
      <c r="J944" s="97" t="s">
        <v>1364</v>
      </c>
      <c r="K944" s="97" t="s">
        <v>398</v>
      </c>
    </row>
    <row r="946" spans="3:11" s="437" customFormat="1" ht="15.75" thickBot="1" x14ac:dyDescent="0.3">
      <c r="G946" s="424"/>
    </row>
    <row r="947" spans="3:11" s="437" customFormat="1" ht="15.75" thickBot="1" x14ac:dyDescent="0.3">
      <c r="C947" s="156" t="s">
        <v>53</v>
      </c>
      <c r="D947" s="352">
        <f>SUM(F954:F956)</f>
        <v>25500</v>
      </c>
      <c r="F947" s="70"/>
      <c r="G947" s="78"/>
      <c r="H947" s="70"/>
      <c r="I947" s="70"/>
    </row>
    <row r="948" spans="3:11" s="437" customFormat="1" x14ac:dyDescent="0.25">
      <c r="C948" s="70"/>
      <c r="D948" s="31"/>
      <c r="E948" s="92"/>
      <c r="F948" s="92"/>
      <c r="G948" s="92"/>
      <c r="H948" s="75"/>
      <c r="I948" s="75"/>
      <c r="J948" s="75"/>
      <c r="K948" s="111"/>
    </row>
    <row r="949" spans="3:11" s="437" customFormat="1" x14ac:dyDescent="0.25">
      <c r="C949" s="70"/>
      <c r="D949" s="31"/>
      <c r="E949" s="92"/>
      <c r="F949" s="92"/>
      <c r="G949" s="92"/>
      <c r="H949" s="75"/>
      <c r="I949" s="75"/>
      <c r="J949" s="75"/>
      <c r="K949" s="111"/>
    </row>
    <row r="950" spans="3:11" s="437" customFormat="1" ht="15.75" x14ac:dyDescent="0.25">
      <c r="C950" s="201" t="s">
        <v>392</v>
      </c>
      <c r="D950" s="571">
        <f>'11. Gestion Administrativa'!E42</f>
        <v>11.28</v>
      </c>
      <c r="E950" s="92"/>
      <c r="F950" s="92"/>
      <c r="G950" s="92"/>
      <c r="H950" s="75"/>
      <c r="I950" s="75"/>
      <c r="J950" s="75"/>
      <c r="K950" s="111"/>
    </row>
    <row r="951" spans="3:11" s="437" customFormat="1" ht="18.75" x14ac:dyDescent="0.25">
      <c r="C951" s="207" t="str">
        <f>IFERROR(VLOOKUP(D950,'1. Desarrollo e Innov. Curricu.'!$E:$F,2,FALSE),IFERROR(VLOOKUP(D950,'2. Investigación Científica'!$E:$F,2,FALSE),IFERROR(VLOOKUP(D950,'3. Vinculación Univ. Sociedad'!$E:$F,2,FALSE),IFERROR(VLOOKUP(D950,'4. Docencia y Profesorado Univ.'!$E:$F,2,FALSE),IFERROR(VLOOKUP(D950,'5. Estudiantes y Graduados'!$E:$F,2,FALSE),IFERROR(VLOOKUP(D950,'11. Gestion Administrativa'!$E:$F,2,FALSE),IFERROR(VLOOKUP(D950,'13. Gestión Académica'!$E:$F,2,FALSE),IFERROR(VLOOKUP(D950,'8. Asegura. de la Calid. y M'!$E:$F,2,FALSE),IFERROR(VLOOKUP(D950,'6. Gestión del Conocimiento'!$E:$F,2,FALSE),IFERROR(VLOOKUP(D950,'15. Gobernabilidad y Proceso...'!$E:$F,2,FALSE),IFERROR(VLOOKUP(D950,'12. Gestión del Talento Humano'!$E:$F,2,FALSE),IFERROR(VLOOKUP(D950,'14. Internacional... de la E.S.'!$E:$F,2,FALSE),IFERROR(VLOOKUP(D950,'10. Posgrado'!$E:$F,2,FALSE),IFERROR(VLOOKUP(D950,'17. Gestión TIC'!$E:$F,2,FALSE),IFERROR(VLOOKUP(D950,'16. Desa. del Sistema Educ.Sup.'!$E:$F,2,FALSE),IFERROR(VLOOKUP(D950,'9. Cultura de Inno. Insti...'!$E:$F,2,FALSE),VLOOKUP(D950,'7. Lo Esencial de la Reforma U.'!$E:$F,2,0)))))))))))))))))</f>
        <v xml:space="preserve">Realizar la requisición de compra de servicios de imprenta, publicaciones y reproducciones de la Facultad. </v>
      </c>
      <c r="D951" s="31"/>
      <c r="E951" s="92"/>
      <c r="F951" s="92"/>
      <c r="G951" s="92"/>
      <c r="H951" s="75"/>
      <c r="I951" s="75"/>
      <c r="J951" s="75"/>
      <c r="K951" s="111"/>
    </row>
    <row r="952" spans="3:11" s="437" customFormat="1" ht="15.75" thickBot="1" x14ac:dyDescent="0.3">
      <c r="F952" s="92"/>
      <c r="G952" s="75"/>
      <c r="H952" s="75"/>
      <c r="I952" s="75"/>
    </row>
    <row r="953" spans="3:11" s="437" customFormat="1" ht="15.75" thickBot="1" x14ac:dyDescent="0.3">
      <c r="C953" s="128" t="s">
        <v>44</v>
      </c>
      <c r="D953" s="128" t="s">
        <v>55</v>
      </c>
      <c r="E953" s="135" t="s">
        <v>57</v>
      </c>
      <c r="F953" s="134" t="s">
        <v>27</v>
      </c>
      <c r="G953" s="132" t="s">
        <v>131</v>
      </c>
      <c r="H953" s="135" t="s">
        <v>46</v>
      </c>
      <c r="I953" s="132" t="s">
        <v>132</v>
      </c>
      <c r="J953" s="132" t="s">
        <v>410</v>
      </c>
      <c r="K953" s="132" t="s">
        <v>411</v>
      </c>
    </row>
    <row r="954" spans="3:11" s="437" customFormat="1" x14ac:dyDescent="0.25">
      <c r="C954" s="699" t="s">
        <v>2676</v>
      </c>
      <c r="D954" s="703">
        <v>10000</v>
      </c>
      <c r="E954" s="701">
        <v>0.8</v>
      </c>
      <c r="F954" s="96">
        <f t="shared" ref="F954:F956" si="77">D954*E954</f>
        <v>8000</v>
      </c>
      <c r="G954" s="160" t="s">
        <v>129</v>
      </c>
      <c r="H954" s="141" t="s">
        <v>819</v>
      </c>
      <c r="I954" s="129" t="str">
        <f>VLOOKUP(H954,Presupuesto!$B$11:$C$565,2,0)</f>
        <v>PRODUCTOS DE ARTES GRAFICAS</v>
      </c>
      <c r="J954" s="97" t="s">
        <v>1364</v>
      </c>
      <c r="K954" s="97" t="s">
        <v>401</v>
      </c>
    </row>
    <row r="955" spans="3:11" s="437" customFormat="1" x14ac:dyDescent="0.25">
      <c r="C955" s="700" t="s">
        <v>2677</v>
      </c>
      <c r="D955" s="576">
        <v>5000</v>
      </c>
      <c r="E955" s="702">
        <v>1.7</v>
      </c>
      <c r="F955" s="96">
        <f t="shared" si="77"/>
        <v>8500</v>
      </c>
      <c r="G955" s="160" t="s">
        <v>129</v>
      </c>
      <c r="H955" s="141" t="s">
        <v>819</v>
      </c>
      <c r="I955" s="129" t="str">
        <f>VLOOKUP(H955,Presupuesto!$B$11:$C$565,2,0)</f>
        <v>PRODUCTOS DE ARTES GRAFICAS</v>
      </c>
      <c r="J955" s="97" t="s">
        <v>1364</v>
      </c>
      <c r="K955" s="97" t="s">
        <v>401</v>
      </c>
    </row>
    <row r="956" spans="3:11" s="437" customFormat="1" x14ac:dyDescent="0.25">
      <c r="C956" s="634" t="s">
        <v>2678</v>
      </c>
      <c r="D956" s="576">
        <v>30</v>
      </c>
      <c r="E956" s="651">
        <v>300</v>
      </c>
      <c r="F956" s="96">
        <f t="shared" si="77"/>
        <v>9000</v>
      </c>
      <c r="G956" s="160" t="s">
        <v>129</v>
      </c>
      <c r="H956" s="141" t="s">
        <v>819</v>
      </c>
      <c r="I956" s="129" t="str">
        <f>VLOOKUP(H956,Presupuesto!$B$11:$C$565,2,0)</f>
        <v>PRODUCTOS DE ARTES GRAFICAS</v>
      </c>
      <c r="J956" s="97" t="s">
        <v>1364</v>
      </c>
      <c r="K956" s="97" t="s">
        <v>401</v>
      </c>
    </row>
    <row r="957" spans="3:11" s="437" customFormat="1" x14ac:dyDescent="0.25">
      <c r="G957" s="424"/>
    </row>
    <row r="958" spans="3:11" s="437" customFormat="1" ht="15.75" thickBot="1" x14ac:dyDescent="0.3">
      <c r="G958" s="424"/>
    </row>
    <row r="959" spans="3:11" s="437" customFormat="1" ht="15.75" thickBot="1" x14ac:dyDescent="0.3">
      <c r="C959" s="156" t="s">
        <v>53</v>
      </c>
      <c r="D959" s="352">
        <f>SUM(F966:F992)</f>
        <v>130376</v>
      </c>
      <c r="F959" s="70"/>
      <c r="G959" s="78"/>
      <c r="H959" s="70"/>
      <c r="I959" s="70"/>
    </row>
    <row r="960" spans="3:11" s="437" customFormat="1" x14ac:dyDescent="0.25">
      <c r="C960" s="70"/>
      <c r="D960" s="31"/>
      <c r="E960" s="92"/>
      <c r="F960" s="92"/>
      <c r="G960" s="92"/>
      <c r="H960" s="75"/>
      <c r="I960" s="75"/>
      <c r="J960" s="75"/>
      <c r="K960" s="111"/>
    </row>
    <row r="961" spans="3:11" s="437" customFormat="1" x14ac:dyDescent="0.25">
      <c r="C961" s="70"/>
      <c r="D961" s="31"/>
      <c r="E961" s="92"/>
      <c r="F961" s="92"/>
      <c r="G961" s="92"/>
      <c r="H961" s="75"/>
      <c r="I961" s="75"/>
      <c r="J961" s="75"/>
      <c r="K961" s="111"/>
    </row>
    <row r="962" spans="3:11" s="437" customFormat="1" ht="15.75" x14ac:dyDescent="0.25">
      <c r="C962" s="201" t="s">
        <v>392</v>
      </c>
      <c r="D962" s="571">
        <f>'11. Gestion Administrativa'!E43</f>
        <v>11.29</v>
      </c>
      <c r="E962" s="92"/>
      <c r="F962" s="92"/>
      <c r="G962" s="92"/>
      <c r="H962" s="75"/>
      <c r="I962" s="75"/>
      <c r="J962" s="75"/>
      <c r="K962" s="111"/>
    </row>
    <row r="963" spans="3:11" s="437" customFormat="1" ht="18.75" x14ac:dyDescent="0.25">
      <c r="C963" s="207" t="str">
        <f>IFERROR(VLOOKUP(D962,'1. Desarrollo e Innov. Curricu.'!$E:$F,2,FALSE),IFERROR(VLOOKUP(D962,'2. Investigación Científica'!$E:$F,2,FALSE),IFERROR(VLOOKUP(D962,'3. Vinculación Univ. Sociedad'!$E:$F,2,FALSE),IFERROR(VLOOKUP(D962,'4. Docencia y Profesorado Univ.'!$E:$F,2,FALSE),IFERROR(VLOOKUP(D962,'5. Estudiantes y Graduados'!$E:$F,2,FALSE),IFERROR(VLOOKUP(D962,'11. Gestion Administrativa'!$E:$F,2,FALSE),IFERROR(VLOOKUP(D962,'13. Gestión Académica'!$E:$F,2,FALSE),IFERROR(VLOOKUP(D962,'8. Asegura. de la Calid. y M'!$E:$F,2,FALSE),IFERROR(VLOOKUP(D962,'6. Gestión del Conocimiento'!$E:$F,2,FALSE),IFERROR(VLOOKUP(D962,'15. Gobernabilidad y Proceso...'!$E:$F,2,FALSE),IFERROR(VLOOKUP(D962,'12. Gestión del Talento Humano'!$E:$F,2,FALSE),IFERROR(VLOOKUP(D962,'14. Internacional... de la E.S.'!$E:$F,2,FALSE),IFERROR(VLOOKUP(D962,'10. Posgrado'!$E:$F,2,FALSE),IFERROR(VLOOKUP(D962,'17. Gestión TIC'!$E:$F,2,FALSE),IFERROR(VLOOKUP(D962,'16. Desa. del Sistema Educ.Sup.'!$E:$F,2,FALSE),IFERROR(VLOOKUP(D962,'9. Cultura de Inno. Insti...'!$E:$F,2,FALSE),VLOOKUP(D962,'7. Lo Esencial de la Reforma U.'!$E:$F,2,0)))))))))))))))))</f>
        <v>Realizar la requisición de compra de Papelería y útiles necesarios para el desarrollo de actividades administrativas y académicas de la Facultad.  (útiles de escritotio, oficina y enseñanza).</v>
      </c>
      <c r="D963" s="31"/>
      <c r="E963" s="92"/>
      <c r="F963" s="92"/>
      <c r="G963" s="92"/>
      <c r="H963" s="75"/>
      <c r="I963" s="75"/>
      <c r="J963" s="75"/>
      <c r="K963" s="111"/>
    </row>
    <row r="964" spans="3:11" s="437" customFormat="1" ht="15.75" thickBot="1" x14ac:dyDescent="0.3">
      <c r="F964" s="92"/>
      <c r="G964" s="75"/>
      <c r="H964" s="75"/>
      <c r="I964" s="75"/>
    </row>
    <row r="965" spans="3:11" s="437" customFormat="1" ht="15.75" thickBot="1" x14ac:dyDescent="0.3">
      <c r="C965" s="128" t="s">
        <v>44</v>
      </c>
      <c r="D965" s="128" t="s">
        <v>55</v>
      </c>
      <c r="E965" s="135" t="s">
        <v>57</v>
      </c>
      <c r="F965" s="134" t="s">
        <v>27</v>
      </c>
      <c r="G965" s="132" t="s">
        <v>131</v>
      </c>
      <c r="H965" s="135" t="s">
        <v>46</v>
      </c>
      <c r="I965" s="132" t="s">
        <v>132</v>
      </c>
      <c r="J965" s="132" t="s">
        <v>410</v>
      </c>
      <c r="K965" s="132" t="s">
        <v>411</v>
      </c>
    </row>
    <row r="966" spans="3:11" s="437" customFormat="1" x14ac:dyDescent="0.25">
      <c r="C966" s="704" t="s">
        <v>2679</v>
      </c>
      <c r="D966" s="705">
        <v>3000</v>
      </c>
      <c r="E966" s="690">
        <v>16</v>
      </c>
      <c r="F966" s="96">
        <f t="shared" ref="F966:F992" si="78">D966*E966</f>
        <v>48000</v>
      </c>
      <c r="G966" s="160" t="s">
        <v>129</v>
      </c>
      <c r="H966" s="141" t="s">
        <v>327</v>
      </c>
      <c r="I966" s="129" t="str">
        <f>VLOOKUP(H966,Presupuesto!$B$11:$C$565,2,0)</f>
        <v>UTILES DE ESCRITORIO, OFICINA Y ENZE¥ANZA</v>
      </c>
      <c r="J966" s="97" t="s">
        <v>1364</v>
      </c>
      <c r="K966" s="97" t="s">
        <v>412</v>
      </c>
    </row>
    <row r="967" spans="3:11" s="437" customFormat="1" x14ac:dyDescent="0.25">
      <c r="C967" s="704" t="s">
        <v>2680</v>
      </c>
      <c r="D967" s="705">
        <v>2000</v>
      </c>
      <c r="E967" s="690">
        <v>16</v>
      </c>
      <c r="F967" s="96">
        <f t="shared" si="78"/>
        <v>32000</v>
      </c>
      <c r="G967" s="160" t="s">
        <v>129</v>
      </c>
      <c r="H967" s="141" t="s">
        <v>327</v>
      </c>
      <c r="I967" s="129" t="str">
        <f>VLOOKUP(H967,Presupuesto!$B$11:$C$565,2,0)</f>
        <v>UTILES DE ESCRITORIO, OFICINA Y ENZE¥ANZA</v>
      </c>
      <c r="J967" s="97" t="s">
        <v>1364</v>
      </c>
      <c r="K967" s="97" t="s">
        <v>412</v>
      </c>
    </row>
    <row r="968" spans="3:11" s="437" customFormat="1" x14ac:dyDescent="0.25">
      <c r="C968" s="704" t="s">
        <v>2681</v>
      </c>
      <c r="D968" s="705">
        <v>2000</v>
      </c>
      <c r="E968" s="690">
        <v>16</v>
      </c>
      <c r="F968" s="96">
        <f t="shared" si="78"/>
        <v>32000</v>
      </c>
      <c r="G968" s="160" t="s">
        <v>129</v>
      </c>
      <c r="H968" s="141" t="s">
        <v>327</v>
      </c>
      <c r="I968" s="129" t="str">
        <f>VLOOKUP(H968,Presupuesto!$B$11:$C$565,2,0)</f>
        <v>UTILES DE ESCRITORIO, OFICINA Y ENZE¥ANZA</v>
      </c>
      <c r="J968" s="97" t="s">
        <v>1364</v>
      </c>
      <c r="K968" s="97" t="s">
        <v>412</v>
      </c>
    </row>
    <row r="969" spans="3:11" s="437" customFormat="1" x14ac:dyDescent="0.25">
      <c r="C969" s="704" t="s">
        <v>2682</v>
      </c>
      <c r="D969" s="705">
        <v>24</v>
      </c>
      <c r="E969" s="690">
        <v>25</v>
      </c>
      <c r="F969" s="96">
        <f t="shared" si="78"/>
        <v>600</v>
      </c>
      <c r="G969" s="160" t="s">
        <v>129</v>
      </c>
      <c r="H969" s="141" t="s">
        <v>327</v>
      </c>
      <c r="I969" s="129" t="str">
        <f>VLOOKUP(H969,Presupuesto!$B$11:$C$565,2,0)</f>
        <v>UTILES DE ESCRITORIO, OFICINA Y ENZE¥ANZA</v>
      </c>
      <c r="J969" s="97" t="s">
        <v>1364</v>
      </c>
      <c r="K969" s="97" t="s">
        <v>412</v>
      </c>
    </row>
    <row r="970" spans="3:11" s="437" customFormat="1" x14ac:dyDescent="0.25">
      <c r="C970" s="704" t="s">
        <v>2683</v>
      </c>
      <c r="D970" s="706">
        <v>70</v>
      </c>
      <c r="E970" s="706">
        <v>18</v>
      </c>
      <c r="F970" s="96">
        <f t="shared" si="78"/>
        <v>1260</v>
      </c>
      <c r="G970" s="160" t="s">
        <v>129</v>
      </c>
      <c r="H970" s="141" t="s">
        <v>327</v>
      </c>
      <c r="I970" s="129" t="str">
        <f>VLOOKUP(H970,Presupuesto!$B$11:$C$565,2,0)</f>
        <v>UTILES DE ESCRITORIO, OFICINA Y ENZE¥ANZA</v>
      </c>
      <c r="J970" s="97" t="s">
        <v>1364</v>
      </c>
      <c r="K970" s="97" t="s">
        <v>412</v>
      </c>
    </row>
    <row r="971" spans="3:11" s="437" customFormat="1" x14ac:dyDescent="0.25">
      <c r="C971" s="704" t="s">
        <v>2684</v>
      </c>
      <c r="D971" s="705">
        <v>12</v>
      </c>
      <c r="E971" s="690">
        <v>22</v>
      </c>
      <c r="F971" s="96">
        <f t="shared" si="78"/>
        <v>264</v>
      </c>
      <c r="G971" s="160" t="s">
        <v>129</v>
      </c>
      <c r="H971" s="141" t="s">
        <v>327</v>
      </c>
      <c r="I971" s="129" t="str">
        <f>VLOOKUP(H971,Presupuesto!$B$11:$C$565,2,0)</f>
        <v>UTILES DE ESCRITORIO, OFICINA Y ENZE¥ANZA</v>
      </c>
      <c r="J971" s="97" t="s">
        <v>1364</v>
      </c>
      <c r="K971" s="97" t="s">
        <v>412</v>
      </c>
    </row>
    <row r="972" spans="3:11" s="437" customFormat="1" x14ac:dyDescent="0.25">
      <c r="C972" s="704" t="s">
        <v>2685</v>
      </c>
      <c r="D972" s="705">
        <v>40</v>
      </c>
      <c r="E972" s="690">
        <v>8</v>
      </c>
      <c r="F972" s="96">
        <f t="shared" si="78"/>
        <v>320</v>
      </c>
      <c r="G972" s="160" t="s">
        <v>129</v>
      </c>
      <c r="H972" s="141" t="s">
        <v>327</v>
      </c>
      <c r="I972" s="129" t="str">
        <f>VLOOKUP(H972,Presupuesto!$B$11:$C$565,2,0)</f>
        <v>UTILES DE ESCRITORIO, OFICINA Y ENZE¥ANZA</v>
      </c>
      <c r="J972" s="97" t="s">
        <v>1364</v>
      </c>
      <c r="K972" s="97" t="s">
        <v>412</v>
      </c>
    </row>
    <row r="973" spans="3:11" s="437" customFormat="1" x14ac:dyDescent="0.25">
      <c r="C973" s="704" t="s">
        <v>2686</v>
      </c>
      <c r="D973" s="705">
        <v>40</v>
      </c>
      <c r="E973" s="690">
        <v>9</v>
      </c>
      <c r="F973" s="96">
        <f t="shared" si="78"/>
        <v>360</v>
      </c>
      <c r="G973" s="160" t="s">
        <v>129</v>
      </c>
      <c r="H973" s="141" t="s">
        <v>327</v>
      </c>
      <c r="I973" s="129" t="str">
        <f>VLOOKUP(H973,Presupuesto!$B$11:$C$565,2,0)</f>
        <v>UTILES DE ESCRITORIO, OFICINA Y ENZE¥ANZA</v>
      </c>
      <c r="J973" s="97" t="s">
        <v>1364</v>
      </c>
      <c r="K973" s="97" t="s">
        <v>412</v>
      </c>
    </row>
    <row r="974" spans="3:11" s="437" customFormat="1" x14ac:dyDescent="0.25">
      <c r="C974" s="704" t="s">
        <v>2687</v>
      </c>
      <c r="D974" s="705">
        <v>40</v>
      </c>
      <c r="E974" s="690">
        <v>22</v>
      </c>
      <c r="F974" s="96">
        <f t="shared" si="78"/>
        <v>880</v>
      </c>
      <c r="G974" s="160" t="s">
        <v>129</v>
      </c>
      <c r="H974" s="141" t="s">
        <v>327</v>
      </c>
      <c r="I974" s="129" t="str">
        <f>VLOOKUP(H974,Presupuesto!$B$11:$C$565,2,0)</f>
        <v>UTILES DE ESCRITORIO, OFICINA Y ENZE¥ANZA</v>
      </c>
      <c r="J974" s="97" t="s">
        <v>1364</v>
      </c>
      <c r="K974" s="97" t="s">
        <v>412</v>
      </c>
    </row>
    <row r="975" spans="3:11" s="437" customFormat="1" x14ac:dyDescent="0.25">
      <c r="C975" s="704" t="s">
        <v>2688</v>
      </c>
      <c r="D975" s="705">
        <v>10</v>
      </c>
      <c r="E975" s="690">
        <v>20</v>
      </c>
      <c r="F975" s="96">
        <f t="shared" si="78"/>
        <v>200</v>
      </c>
      <c r="G975" s="160" t="s">
        <v>129</v>
      </c>
      <c r="H975" s="141" t="s">
        <v>327</v>
      </c>
      <c r="I975" s="129" t="str">
        <f>VLOOKUP(H975,Presupuesto!$B$11:$C$565,2,0)</f>
        <v>UTILES DE ESCRITORIO, OFICINA Y ENZE¥ANZA</v>
      </c>
      <c r="J975" s="97" t="s">
        <v>1364</v>
      </c>
      <c r="K975" s="97" t="s">
        <v>412</v>
      </c>
    </row>
    <row r="976" spans="3:11" s="437" customFormat="1" x14ac:dyDescent="0.25">
      <c r="C976" s="704" t="s">
        <v>2689</v>
      </c>
      <c r="D976" s="705">
        <v>1000</v>
      </c>
      <c r="E976" s="705">
        <v>1.6</v>
      </c>
      <c r="F976" s="96">
        <f t="shared" si="78"/>
        <v>1600</v>
      </c>
      <c r="G976" s="160" t="s">
        <v>129</v>
      </c>
      <c r="H976" s="141" t="s">
        <v>327</v>
      </c>
      <c r="I976" s="129" t="str">
        <f>VLOOKUP(H976,Presupuesto!$B$11:$C$565,2,0)</f>
        <v>UTILES DE ESCRITORIO, OFICINA Y ENZE¥ANZA</v>
      </c>
      <c r="J976" s="97" t="s">
        <v>1364</v>
      </c>
      <c r="K976" s="97" t="s">
        <v>412</v>
      </c>
    </row>
    <row r="977" spans="3:11" s="437" customFormat="1" x14ac:dyDescent="0.25">
      <c r="C977" s="704" t="s">
        <v>2690</v>
      </c>
      <c r="D977" s="705">
        <v>24</v>
      </c>
      <c r="E977" s="690">
        <v>8</v>
      </c>
      <c r="F977" s="96">
        <f t="shared" si="78"/>
        <v>192</v>
      </c>
      <c r="G977" s="160" t="s">
        <v>129</v>
      </c>
      <c r="H977" s="141" t="s">
        <v>327</v>
      </c>
      <c r="I977" s="129" t="str">
        <f>VLOOKUP(H977,Presupuesto!$B$11:$C$565,2,0)</f>
        <v>UTILES DE ESCRITORIO, OFICINA Y ENZE¥ANZA</v>
      </c>
      <c r="J977" s="97" t="s">
        <v>1364</v>
      </c>
      <c r="K977" s="97" t="s">
        <v>412</v>
      </c>
    </row>
    <row r="978" spans="3:11" s="437" customFormat="1" x14ac:dyDescent="0.25">
      <c r="C978" s="704" t="s">
        <v>2691</v>
      </c>
      <c r="D978" s="706">
        <v>8</v>
      </c>
      <c r="E978" s="706">
        <v>90</v>
      </c>
      <c r="F978" s="96">
        <f t="shared" si="78"/>
        <v>720</v>
      </c>
      <c r="G978" s="160" t="s">
        <v>129</v>
      </c>
      <c r="H978" s="141" t="s">
        <v>327</v>
      </c>
      <c r="I978" s="129" t="str">
        <f>VLOOKUP(H978,Presupuesto!$B$11:$C$565,2,0)</f>
        <v>UTILES DE ESCRITORIO, OFICINA Y ENZE¥ANZA</v>
      </c>
      <c r="J978" s="97" t="s">
        <v>1364</v>
      </c>
      <c r="K978" s="97" t="s">
        <v>412</v>
      </c>
    </row>
    <row r="979" spans="3:11" s="437" customFormat="1" ht="21" customHeight="1" x14ac:dyDescent="0.25">
      <c r="C979" s="704" t="s">
        <v>2692</v>
      </c>
      <c r="D979" s="706">
        <v>12</v>
      </c>
      <c r="E979" s="706">
        <v>38</v>
      </c>
      <c r="F979" s="96">
        <f t="shared" si="78"/>
        <v>456</v>
      </c>
      <c r="G979" s="160" t="s">
        <v>129</v>
      </c>
      <c r="H979" s="141" t="s">
        <v>327</v>
      </c>
      <c r="I979" s="129" t="str">
        <f>VLOOKUP(H979,Presupuesto!$B$11:$C$565,2,0)</f>
        <v>UTILES DE ESCRITORIO, OFICINA Y ENZE¥ANZA</v>
      </c>
      <c r="J979" s="97" t="s">
        <v>1364</v>
      </c>
      <c r="K979" s="97" t="s">
        <v>412</v>
      </c>
    </row>
    <row r="980" spans="3:11" s="437" customFormat="1" x14ac:dyDescent="0.25">
      <c r="C980" s="704" t="s">
        <v>2693</v>
      </c>
      <c r="D980" s="706">
        <v>24</v>
      </c>
      <c r="E980" s="706">
        <v>12</v>
      </c>
      <c r="F980" s="96">
        <f t="shared" si="78"/>
        <v>288</v>
      </c>
      <c r="G980" s="160" t="s">
        <v>129</v>
      </c>
      <c r="H980" s="141" t="s">
        <v>327</v>
      </c>
      <c r="I980" s="129" t="str">
        <f>VLOOKUP(H980,Presupuesto!$B$11:$C$565,2,0)</f>
        <v>UTILES DE ESCRITORIO, OFICINA Y ENZE¥ANZA</v>
      </c>
      <c r="J980" s="97" t="s">
        <v>1364</v>
      </c>
      <c r="K980" s="97" t="s">
        <v>412</v>
      </c>
    </row>
    <row r="981" spans="3:11" s="437" customFormat="1" x14ac:dyDescent="0.25">
      <c r="C981" s="704" t="s">
        <v>2694</v>
      </c>
      <c r="D981" s="706">
        <v>300</v>
      </c>
      <c r="E981" s="706">
        <v>3</v>
      </c>
      <c r="F981" s="96">
        <f t="shared" si="78"/>
        <v>900</v>
      </c>
      <c r="G981" s="160" t="s">
        <v>129</v>
      </c>
      <c r="H981" s="141" t="s">
        <v>327</v>
      </c>
      <c r="I981" s="129" t="str">
        <f>VLOOKUP(H981,Presupuesto!$B$11:$C$565,2,0)</f>
        <v>UTILES DE ESCRITORIO, OFICINA Y ENZE¥ANZA</v>
      </c>
      <c r="J981" s="97" t="s">
        <v>1364</v>
      </c>
      <c r="K981" s="97" t="s">
        <v>412</v>
      </c>
    </row>
    <row r="982" spans="3:11" s="437" customFormat="1" x14ac:dyDescent="0.25">
      <c r="C982" s="704" t="s">
        <v>2695</v>
      </c>
      <c r="D982" s="706">
        <v>12</v>
      </c>
      <c r="E982" s="706">
        <v>8</v>
      </c>
      <c r="F982" s="96">
        <f t="shared" si="78"/>
        <v>96</v>
      </c>
      <c r="G982" s="160" t="s">
        <v>129</v>
      </c>
      <c r="H982" s="141" t="s">
        <v>327</v>
      </c>
      <c r="I982" s="129" t="str">
        <f>VLOOKUP(H982,Presupuesto!$B$11:$C$565,2,0)</f>
        <v>UTILES DE ESCRITORIO, OFICINA Y ENZE¥ANZA</v>
      </c>
      <c r="J982" s="97" t="s">
        <v>1364</v>
      </c>
      <c r="K982" s="97" t="s">
        <v>412</v>
      </c>
    </row>
    <row r="983" spans="3:11" s="437" customFormat="1" x14ac:dyDescent="0.25">
      <c r="C983" s="704" t="s">
        <v>2696</v>
      </c>
      <c r="D983" s="706">
        <v>12</v>
      </c>
      <c r="E983" s="706">
        <v>13</v>
      </c>
      <c r="F983" s="96">
        <f t="shared" si="78"/>
        <v>156</v>
      </c>
      <c r="G983" s="160" t="s">
        <v>129</v>
      </c>
      <c r="H983" s="141" t="s">
        <v>327</v>
      </c>
      <c r="I983" s="129" t="str">
        <f>VLOOKUP(H983,Presupuesto!$B$11:$C$565,2,0)</f>
        <v>UTILES DE ESCRITORIO, OFICINA Y ENZE¥ANZA</v>
      </c>
      <c r="J983" s="97" t="s">
        <v>1364</v>
      </c>
      <c r="K983" s="97" t="s">
        <v>412</v>
      </c>
    </row>
    <row r="984" spans="3:11" s="437" customFormat="1" x14ac:dyDescent="0.25">
      <c r="C984" s="704" t="s">
        <v>2697</v>
      </c>
      <c r="D984" s="706">
        <v>20</v>
      </c>
      <c r="E984" s="706">
        <v>11</v>
      </c>
      <c r="F984" s="96">
        <f t="shared" si="78"/>
        <v>220</v>
      </c>
      <c r="G984" s="160" t="s">
        <v>129</v>
      </c>
      <c r="H984" s="141" t="s">
        <v>327</v>
      </c>
      <c r="I984" s="129" t="str">
        <f>VLOOKUP(H984,Presupuesto!$B$11:$C$565,2,0)</f>
        <v>UTILES DE ESCRITORIO, OFICINA Y ENZE¥ANZA</v>
      </c>
      <c r="J984" s="97" t="s">
        <v>1364</v>
      </c>
      <c r="K984" s="97" t="s">
        <v>412</v>
      </c>
    </row>
    <row r="985" spans="3:11" s="437" customFormat="1" x14ac:dyDescent="0.25">
      <c r="C985" s="704" t="s">
        <v>2698</v>
      </c>
      <c r="D985" s="706">
        <v>200</v>
      </c>
      <c r="E985" s="706">
        <v>13</v>
      </c>
      <c r="F985" s="96">
        <f t="shared" si="78"/>
        <v>2600</v>
      </c>
      <c r="G985" s="160" t="s">
        <v>129</v>
      </c>
      <c r="H985" s="141" t="s">
        <v>327</v>
      </c>
      <c r="I985" s="129" t="str">
        <f>VLOOKUP(H985,Presupuesto!$B$11:$C$565,2,0)</f>
        <v>UTILES DE ESCRITORIO, OFICINA Y ENZE¥ANZA</v>
      </c>
      <c r="J985" s="97" t="s">
        <v>1364</v>
      </c>
      <c r="K985" s="97" t="s">
        <v>412</v>
      </c>
    </row>
    <row r="986" spans="3:11" s="437" customFormat="1" x14ac:dyDescent="0.25">
      <c r="C986" s="704" t="s">
        <v>2699</v>
      </c>
      <c r="D986" s="706">
        <v>300</v>
      </c>
      <c r="E986" s="706">
        <v>3</v>
      </c>
      <c r="F986" s="96">
        <f t="shared" si="78"/>
        <v>900</v>
      </c>
      <c r="G986" s="160" t="s">
        <v>129</v>
      </c>
      <c r="H986" s="141" t="s">
        <v>327</v>
      </c>
      <c r="I986" s="129" t="str">
        <f>VLOOKUP(H986,Presupuesto!$B$11:$C$565,2,0)</f>
        <v>UTILES DE ESCRITORIO, OFICINA Y ENZE¥ANZA</v>
      </c>
      <c r="J986" s="97" t="s">
        <v>1364</v>
      </c>
      <c r="K986" s="97" t="s">
        <v>412</v>
      </c>
    </row>
    <row r="987" spans="3:11" s="437" customFormat="1" x14ac:dyDescent="0.25">
      <c r="C987" s="704" t="s">
        <v>2700</v>
      </c>
      <c r="D987" s="706">
        <v>36</v>
      </c>
      <c r="E987" s="706">
        <v>10</v>
      </c>
      <c r="F987" s="96">
        <f t="shared" si="78"/>
        <v>360</v>
      </c>
      <c r="G987" s="160" t="s">
        <v>129</v>
      </c>
      <c r="H987" s="141" t="s">
        <v>327</v>
      </c>
      <c r="I987" s="129" t="str">
        <f>VLOOKUP(H987,Presupuesto!$B$11:$C$565,2,0)</f>
        <v>UTILES DE ESCRITORIO, OFICINA Y ENZE¥ANZA</v>
      </c>
      <c r="J987" s="97" t="s">
        <v>1364</v>
      </c>
      <c r="K987" s="97" t="s">
        <v>412</v>
      </c>
    </row>
    <row r="988" spans="3:11" s="437" customFormat="1" x14ac:dyDescent="0.25">
      <c r="C988" s="704" t="s">
        <v>2701</v>
      </c>
      <c r="D988" s="707">
        <v>12</v>
      </c>
      <c r="E988" s="707">
        <v>7</v>
      </c>
      <c r="F988" s="96">
        <f t="shared" si="78"/>
        <v>84</v>
      </c>
      <c r="G988" s="160" t="s">
        <v>129</v>
      </c>
      <c r="H988" s="141" t="s">
        <v>327</v>
      </c>
      <c r="I988" s="129" t="str">
        <f>VLOOKUP(H988,Presupuesto!$B$11:$C$565,2,0)</f>
        <v>UTILES DE ESCRITORIO, OFICINA Y ENZE¥ANZA</v>
      </c>
      <c r="J988" s="97" t="s">
        <v>1364</v>
      </c>
      <c r="K988" s="97" t="s">
        <v>412</v>
      </c>
    </row>
    <row r="989" spans="3:11" s="437" customFormat="1" x14ac:dyDescent="0.25">
      <c r="C989" s="704" t="s">
        <v>2702</v>
      </c>
      <c r="D989" s="707">
        <v>1500</v>
      </c>
      <c r="E989" s="707">
        <v>1.9</v>
      </c>
      <c r="F989" s="96">
        <f t="shared" si="78"/>
        <v>2850</v>
      </c>
      <c r="G989" s="160" t="s">
        <v>129</v>
      </c>
      <c r="H989" s="141" t="s">
        <v>327</v>
      </c>
      <c r="I989" s="129" t="str">
        <f>VLOOKUP(H989,Presupuesto!$B$11:$C$565,2,0)</f>
        <v>UTILES DE ESCRITORIO, OFICINA Y ENZE¥ANZA</v>
      </c>
      <c r="J989" s="97" t="s">
        <v>1364</v>
      </c>
      <c r="K989" s="97" t="s">
        <v>412</v>
      </c>
    </row>
    <row r="990" spans="3:11" s="437" customFormat="1" x14ac:dyDescent="0.25">
      <c r="C990" s="704" t="s">
        <v>2703</v>
      </c>
      <c r="D990" s="707">
        <v>9</v>
      </c>
      <c r="E990" s="707">
        <v>230</v>
      </c>
      <c r="F990" s="96">
        <f t="shared" si="78"/>
        <v>2070</v>
      </c>
      <c r="G990" s="160" t="s">
        <v>129</v>
      </c>
      <c r="H990" s="141" t="s">
        <v>327</v>
      </c>
      <c r="I990" s="129" t="str">
        <f>VLOOKUP(H990,Presupuesto!$B$11:$C$565,2,0)</f>
        <v>UTILES DE ESCRITORIO, OFICINA Y ENZE¥ANZA</v>
      </c>
      <c r="J990" s="97" t="s">
        <v>1364</v>
      </c>
      <c r="K990" s="97" t="s">
        <v>412</v>
      </c>
    </row>
    <row r="991" spans="3:11" s="437" customFormat="1" x14ac:dyDescent="0.25">
      <c r="C991" s="704" t="s">
        <v>2704</v>
      </c>
      <c r="D991" s="631">
        <v>100</v>
      </c>
      <c r="E991" s="631">
        <v>2.8</v>
      </c>
      <c r="F991" s="96">
        <f t="shared" si="78"/>
        <v>280</v>
      </c>
      <c r="G991" s="160" t="s">
        <v>129</v>
      </c>
      <c r="H991" s="141" t="s">
        <v>327</v>
      </c>
      <c r="I991" s="129" t="str">
        <f>VLOOKUP(H991,Presupuesto!$B$11:$C$565,2,0)</f>
        <v>UTILES DE ESCRITORIO, OFICINA Y ENZE¥ANZA</v>
      </c>
      <c r="J991" s="97" t="s">
        <v>1364</v>
      </c>
      <c r="K991" s="97" t="s">
        <v>412</v>
      </c>
    </row>
    <row r="992" spans="3:11" s="437" customFormat="1" x14ac:dyDescent="0.25">
      <c r="C992" s="704" t="s">
        <v>2705</v>
      </c>
      <c r="D992" s="631">
        <v>16</v>
      </c>
      <c r="E992" s="631">
        <v>45</v>
      </c>
      <c r="F992" s="96">
        <f t="shared" si="78"/>
        <v>720</v>
      </c>
      <c r="G992" s="160" t="s">
        <v>129</v>
      </c>
      <c r="H992" s="141" t="s">
        <v>327</v>
      </c>
      <c r="I992" s="129" t="str">
        <f>VLOOKUP(H992,Presupuesto!$B$11:$C$565,2,0)</f>
        <v>UTILES DE ESCRITORIO, OFICINA Y ENZE¥ANZA</v>
      </c>
      <c r="J992" s="97" t="s">
        <v>1364</v>
      </c>
      <c r="K992" s="97" t="s">
        <v>412</v>
      </c>
    </row>
    <row r="993" spans="3:11" s="437" customFormat="1" x14ac:dyDescent="0.25">
      <c r="G993" s="424"/>
    </row>
    <row r="994" spans="3:11" s="437" customFormat="1" ht="15.75" thickBot="1" x14ac:dyDescent="0.3">
      <c r="G994" s="424"/>
    </row>
    <row r="995" spans="3:11" s="437" customFormat="1" ht="15.75" thickBot="1" x14ac:dyDescent="0.3">
      <c r="C995" s="156" t="s">
        <v>53</v>
      </c>
      <c r="D995" s="352">
        <f>SUM(F1002:F1028)</f>
        <v>130376</v>
      </c>
      <c r="F995" s="70"/>
      <c r="G995" s="78"/>
      <c r="H995" s="70"/>
      <c r="I995" s="70"/>
    </row>
    <row r="996" spans="3:11" s="437" customFormat="1" x14ac:dyDescent="0.25">
      <c r="C996" s="70"/>
      <c r="D996" s="31"/>
      <c r="E996" s="92"/>
      <c r="F996" s="92"/>
      <c r="G996" s="92"/>
      <c r="H996" s="75"/>
      <c r="I996" s="75"/>
      <c r="J996" s="75"/>
      <c r="K996" s="111"/>
    </row>
    <row r="997" spans="3:11" s="437" customFormat="1" x14ac:dyDescent="0.25">
      <c r="C997" s="70"/>
      <c r="D997" s="31"/>
      <c r="E997" s="92"/>
      <c r="F997" s="92"/>
      <c r="G997" s="92"/>
      <c r="H997" s="75"/>
      <c r="I997" s="75"/>
      <c r="J997" s="75"/>
      <c r="K997" s="111"/>
    </row>
    <row r="998" spans="3:11" s="437" customFormat="1" ht="15.75" x14ac:dyDescent="0.25">
      <c r="C998" s="201" t="s">
        <v>392</v>
      </c>
      <c r="D998" s="571">
        <f>'11. Gestion Administrativa'!E43</f>
        <v>11.29</v>
      </c>
      <c r="E998" s="92"/>
      <c r="F998" s="92"/>
      <c r="G998" s="92"/>
      <c r="H998" s="75"/>
      <c r="I998" s="75"/>
      <c r="J998" s="75"/>
      <c r="K998" s="111"/>
    </row>
    <row r="999" spans="3:11" s="437" customFormat="1" ht="18.75" x14ac:dyDescent="0.25">
      <c r="C999" s="207" t="str">
        <f>IFERROR(VLOOKUP(D998,'1. Desarrollo e Innov. Curricu.'!$E:$F,2,FALSE),IFERROR(VLOOKUP(D998,'2. Investigación Científica'!$E:$F,2,FALSE),IFERROR(VLOOKUP(D998,'3. Vinculación Univ. Sociedad'!$E:$F,2,FALSE),IFERROR(VLOOKUP(D998,'4. Docencia y Profesorado Univ.'!$E:$F,2,FALSE),IFERROR(VLOOKUP(D998,'5. Estudiantes y Graduados'!$E:$F,2,FALSE),IFERROR(VLOOKUP(D998,'11. Gestion Administrativa'!$E:$F,2,FALSE),IFERROR(VLOOKUP(D998,'13. Gestión Académica'!$E:$F,2,FALSE),IFERROR(VLOOKUP(D998,'8. Asegura. de la Calid. y M'!$E:$F,2,FALSE),IFERROR(VLOOKUP(D998,'6. Gestión del Conocimiento'!$E:$F,2,FALSE),IFERROR(VLOOKUP(D998,'15. Gobernabilidad y Proceso...'!$E:$F,2,FALSE),IFERROR(VLOOKUP(D998,'12. Gestión del Talento Humano'!$E:$F,2,FALSE),IFERROR(VLOOKUP(D998,'14. Internacional... de la E.S.'!$E:$F,2,FALSE),IFERROR(VLOOKUP(D998,'10. Posgrado'!$E:$F,2,FALSE),IFERROR(VLOOKUP(D998,'17. Gestión TIC'!$E:$F,2,FALSE),IFERROR(VLOOKUP(D998,'16. Desa. del Sistema Educ.Sup.'!$E:$F,2,FALSE),IFERROR(VLOOKUP(D998,'9. Cultura de Inno. Insti...'!$E:$F,2,FALSE),VLOOKUP(D998,'7. Lo Esencial de la Reforma U.'!$E:$F,2,0)))))))))))))))))</f>
        <v>Realizar la requisición de compra de Papelería y útiles necesarios para el desarrollo de actividades administrativas y académicas de la Facultad.  (útiles de escritotio, oficina y enseñanza).</v>
      </c>
      <c r="D999" s="31"/>
      <c r="E999" s="92"/>
      <c r="F999" s="92"/>
      <c r="G999" s="92"/>
      <c r="H999" s="75"/>
      <c r="I999" s="75"/>
      <c r="J999" s="75"/>
      <c r="K999" s="111"/>
    </row>
    <row r="1000" spans="3:11" s="437" customFormat="1" ht="15.75" thickBot="1" x14ac:dyDescent="0.3">
      <c r="F1000" s="92"/>
      <c r="G1000" s="75"/>
      <c r="H1000" s="75"/>
      <c r="I1000" s="75"/>
    </row>
    <row r="1001" spans="3:11" s="437" customFormat="1" ht="15.75" thickBot="1" x14ac:dyDescent="0.3">
      <c r="C1001" s="128" t="s">
        <v>44</v>
      </c>
      <c r="D1001" s="128" t="s">
        <v>55</v>
      </c>
      <c r="E1001" s="135" t="s">
        <v>57</v>
      </c>
      <c r="F1001" s="134" t="s">
        <v>27</v>
      </c>
      <c r="G1001" s="132" t="s">
        <v>131</v>
      </c>
      <c r="H1001" s="135" t="s">
        <v>46</v>
      </c>
      <c r="I1001" s="132" t="s">
        <v>132</v>
      </c>
      <c r="J1001" s="132" t="s">
        <v>410</v>
      </c>
      <c r="K1001" s="132" t="s">
        <v>411</v>
      </c>
    </row>
    <row r="1002" spans="3:11" s="437" customFormat="1" x14ac:dyDescent="0.25">
      <c r="C1002" s="704" t="s">
        <v>2679</v>
      </c>
      <c r="D1002" s="705">
        <v>3000</v>
      </c>
      <c r="E1002" s="690">
        <v>16</v>
      </c>
      <c r="F1002" s="96">
        <f t="shared" ref="F1002:F1028" si="79">D1002*E1002</f>
        <v>48000</v>
      </c>
      <c r="G1002" s="160" t="s">
        <v>129</v>
      </c>
      <c r="H1002" s="141" t="s">
        <v>327</v>
      </c>
      <c r="I1002" s="129" t="str">
        <f>VLOOKUP(H1002,Presupuesto!$B$11:$C$565,2,0)</f>
        <v>UTILES DE ESCRITORIO, OFICINA Y ENZE¥ANZA</v>
      </c>
      <c r="J1002" s="97" t="s">
        <v>1364</v>
      </c>
      <c r="K1002" s="97" t="s">
        <v>398</v>
      </c>
    </row>
    <row r="1003" spans="3:11" s="437" customFormat="1" x14ac:dyDescent="0.25">
      <c r="C1003" s="704" t="s">
        <v>2680</v>
      </c>
      <c r="D1003" s="705">
        <v>2000</v>
      </c>
      <c r="E1003" s="690">
        <v>16</v>
      </c>
      <c r="F1003" s="96">
        <f t="shared" si="79"/>
        <v>32000</v>
      </c>
      <c r="G1003" s="160" t="s">
        <v>129</v>
      </c>
      <c r="H1003" s="141" t="s">
        <v>327</v>
      </c>
      <c r="I1003" s="129" t="str">
        <f>VLOOKUP(H1003,Presupuesto!$B$11:$C$565,2,0)</f>
        <v>UTILES DE ESCRITORIO, OFICINA Y ENZE¥ANZA</v>
      </c>
      <c r="J1003" s="97" t="s">
        <v>1364</v>
      </c>
      <c r="K1003" s="97" t="s">
        <v>398</v>
      </c>
    </row>
    <row r="1004" spans="3:11" s="437" customFormat="1" x14ac:dyDescent="0.25">
      <c r="C1004" s="704" t="s">
        <v>2681</v>
      </c>
      <c r="D1004" s="705">
        <v>2000</v>
      </c>
      <c r="E1004" s="690">
        <v>16</v>
      </c>
      <c r="F1004" s="96">
        <f t="shared" si="79"/>
        <v>32000</v>
      </c>
      <c r="G1004" s="160" t="s">
        <v>129</v>
      </c>
      <c r="H1004" s="141" t="s">
        <v>327</v>
      </c>
      <c r="I1004" s="129" t="str">
        <f>VLOOKUP(H1004,Presupuesto!$B$11:$C$565,2,0)</f>
        <v>UTILES DE ESCRITORIO, OFICINA Y ENZE¥ANZA</v>
      </c>
      <c r="J1004" s="97" t="s">
        <v>1364</v>
      </c>
      <c r="K1004" s="97" t="s">
        <v>398</v>
      </c>
    </row>
    <row r="1005" spans="3:11" s="437" customFormat="1" x14ac:dyDescent="0.25">
      <c r="C1005" s="704" t="s">
        <v>2682</v>
      </c>
      <c r="D1005" s="705">
        <v>24</v>
      </c>
      <c r="E1005" s="690">
        <v>25</v>
      </c>
      <c r="F1005" s="96">
        <f t="shared" si="79"/>
        <v>600</v>
      </c>
      <c r="G1005" s="160" t="s">
        <v>129</v>
      </c>
      <c r="H1005" s="141" t="s">
        <v>327</v>
      </c>
      <c r="I1005" s="129" t="str">
        <f>VLOOKUP(H1005,Presupuesto!$B$11:$C$565,2,0)</f>
        <v>UTILES DE ESCRITORIO, OFICINA Y ENZE¥ANZA</v>
      </c>
      <c r="J1005" s="97" t="s">
        <v>1364</v>
      </c>
      <c r="K1005" s="97" t="s">
        <v>398</v>
      </c>
    </row>
    <row r="1006" spans="3:11" s="437" customFormat="1" x14ac:dyDescent="0.25">
      <c r="C1006" s="704" t="s">
        <v>2683</v>
      </c>
      <c r="D1006" s="706">
        <v>70</v>
      </c>
      <c r="E1006" s="706">
        <v>18</v>
      </c>
      <c r="F1006" s="96">
        <f t="shared" si="79"/>
        <v>1260</v>
      </c>
      <c r="G1006" s="160" t="s">
        <v>129</v>
      </c>
      <c r="H1006" s="141" t="s">
        <v>327</v>
      </c>
      <c r="I1006" s="129" t="str">
        <f>VLOOKUP(H1006,Presupuesto!$B$11:$C$565,2,0)</f>
        <v>UTILES DE ESCRITORIO, OFICINA Y ENZE¥ANZA</v>
      </c>
      <c r="J1006" s="97" t="s">
        <v>1364</v>
      </c>
      <c r="K1006" s="97" t="s">
        <v>398</v>
      </c>
    </row>
    <row r="1007" spans="3:11" s="437" customFormat="1" x14ac:dyDescent="0.25">
      <c r="C1007" s="704" t="s">
        <v>2684</v>
      </c>
      <c r="D1007" s="705">
        <v>12</v>
      </c>
      <c r="E1007" s="690">
        <v>22</v>
      </c>
      <c r="F1007" s="96">
        <f t="shared" si="79"/>
        <v>264</v>
      </c>
      <c r="G1007" s="160" t="s">
        <v>129</v>
      </c>
      <c r="H1007" s="141" t="s">
        <v>327</v>
      </c>
      <c r="I1007" s="129" t="str">
        <f>VLOOKUP(H1007,Presupuesto!$B$11:$C$565,2,0)</f>
        <v>UTILES DE ESCRITORIO, OFICINA Y ENZE¥ANZA</v>
      </c>
      <c r="J1007" s="97" t="s">
        <v>1364</v>
      </c>
      <c r="K1007" s="97" t="s">
        <v>398</v>
      </c>
    </row>
    <row r="1008" spans="3:11" s="437" customFormat="1" x14ac:dyDescent="0.25">
      <c r="C1008" s="704" t="s">
        <v>2685</v>
      </c>
      <c r="D1008" s="705">
        <v>40</v>
      </c>
      <c r="E1008" s="690">
        <v>8</v>
      </c>
      <c r="F1008" s="96">
        <f t="shared" si="79"/>
        <v>320</v>
      </c>
      <c r="G1008" s="160" t="s">
        <v>129</v>
      </c>
      <c r="H1008" s="141" t="s">
        <v>327</v>
      </c>
      <c r="I1008" s="129" t="str">
        <f>VLOOKUP(H1008,Presupuesto!$B$11:$C$565,2,0)</f>
        <v>UTILES DE ESCRITORIO, OFICINA Y ENZE¥ANZA</v>
      </c>
      <c r="J1008" s="97" t="s">
        <v>1364</v>
      </c>
      <c r="K1008" s="97" t="s">
        <v>398</v>
      </c>
    </row>
    <row r="1009" spans="3:11" s="437" customFormat="1" x14ac:dyDescent="0.25">
      <c r="C1009" s="704" t="s">
        <v>2686</v>
      </c>
      <c r="D1009" s="705">
        <v>40</v>
      </c>
      <c r="E1009" s="690">
        <v>9</v>
      </c>
      <c r="F1009" s="96">
        <f t="shared" si="79"/>
        <v>360</v>
      </c>
      <c r="G1009" s="160" t="s">
        <v>129</v>
      </c>
      <c r="H1009" s="141" t="s">
        <v>327</v>
      </c>
      <c r="I1009" s="129" t="str">
        <f>VLOOKUP(H1009,Presupuesto!$B$11:$C$565,2,0)</f>
        <v>UTILES DE ESCRITORIO, OFICINA Y ENZE¥ANZA</v>
      </c>
      <c r="J1009" s="97" t="s">
        <v>1364</v>
      </c>
      <c r="K1009" s="97" t="s">
        <v>398</v>
      </c>
    </row>
    <row r="1010" spans="3:11" s="437" customFormat="1" x14ac:dyDescent="0.25">
      <c r="C1010" s="704" t="s">
        <v>2687</v>
      </c>
      <c r="D1010" s="705">
        <v>40</v>
      </c>
      <c r="E1010" s="690">
        <v>22</v>
      </c>
      <c r="F1010" s="96">
        <f t="shared" si="79"/>
        <v>880</v>
      </c>
      <c r="G1010" s="160" t="s">
        <v>129</v>
      </c>
      <c r="H1010" s="141" t="s">
        <v>327</v>
      </c>
      <c r="I1010" s="129" t="str">
        <f>VLOOKUP(H1010,Presupuesto!$B$11:$C$565,2,0)</f>
        <v>UTILES DE ESCRITORIO, OFICINA Y ENZE¥ANZA</v>
      </c>
      <c r="J1010" s="97" t="s">
        <v>1364</v>
      </c>
      <c r="K1010" s="97" t="s">
        <v>398</v>
      </c>
    </row>
    <row r="1011" spans="3:11" s="437" customFormat="1" x14ac:dyDescent="0.25">
      <c r="C1011" s="704" t="s">
        <v>2688</v>
      </c>
      <c r="D1011" s="705">
        <v>10</v>
      </c>
      <c r="E1011" s="690">
        <v>20</v>
      </c>
      <c r="F1011" s="96">
        <f t="shared" si="79"/>
        <v>200</v>
      </c>
      <c r="G1011" s="160" t="s">
        <v>129</v>
      </c>
      <c r="H1011" s="141" t="s">
        <v>327</v>
      </c>
      <c r="I1011" s="129" t="str">
        <f>VLOOKUP(H1011,Presupuesto!$B$11:$C$565,2,0)</f>
        <v>UTILES DE ESCRITORIO, OFICINA Y ENZE¥ANZA</v>
      </c>
      <c r="J1011" s="97" t="s">
        <v>1364</v>
      </c>
      <c r="K1011" s="97" t="s">
        <v>398</v>
      </c>
    </row>
    <row r="1012" spans="3:11" s="437" customFormat="1" x14ac:dyDescent="0.25">
      <c r="C1012" s="704" t="s">
        <v>2689</v>
      </c>
      <c r="D1012" s="705">
        <v>1000</v>
      </c>
      <c r="E1012" s="705">
        <v>1.6</v>
      </c>
      <c r="F1012" s="96">
        <f t="shared" si="79"/>
        <v>1600</v>
      </c>
      <c r="G1012" s="160" t="s">
        <v>129</v>
      </c>
      <c r="H1012" s="141" t="s">
        <v>327</v>
      </c>
      <c r="I1012" s="129" t="str">
        <f>VLOOKUP(H1012,Presupuesto!$B$11:$C$565,2,0)</f>
        <v>UTILES DE ESCRITORIO, OFICINA Y ENZE¥ANZA</v>
      </c>
      <c r="J1012" s="97" t="s">
        <v>1364</v>
      </c>
      <c r="K1012" s="97" t="s">
        <v>398</v>
      </c>
    </row>
    <row r="1013" spans="3:11" s="437" customFormat="1" x14ac:dyDescent="0.25">
      <c r="C1013" s="704" t="s">
        <v>2690</v>
      </c>
      <c r="D1013" s="705">
        <v>24</v>
      </c>
      <c r="E1013" s="690">
        <v>8</v>
      </c>
      <c r="F1013" s="96">
        <f t="shared" si="79"/>
        <v>192</v>
      </c>
      <c r="G1013" s="160" t="s">
        <v>129</v>
      </c>
      <c r="H1013" s="141" t="s">
        <v>327</v>
      </c>
      <c r="I1013" s="129" t="str">
        <f>VLOOKUP(H1013,Presupuesto!$B$11:$C$565,2,0)</f>
        <v>UTILES DE ESCRITORIO, OFICINA Y ENZE¥ANZA</v>
      </c>
      <c r="J1013" s="97" t="s">
        <v>1364</v>
      </c>
      <c r="K1013" s="97" t="s">
        <v>398</v>
      </c>
    </row>
    <row r="1014" spans="3:11" s="437" customFormat="1" x14ac:dyDescent="0.25">
      <c r="C1014" s="704" t="s">
        <v>2691</v>
      </c>
      <c r="D1014" s="706">
        <v>8</v>
      </c>
      <c r="E1014" s="706">
        <v>90</v>
      </c>
      <c r="F1014" s="96">
        <f t="shared" si="79"/>
        <v>720</v>
      </c>
      <c r="G1014" s="160" t="s">
        <v>129</v>
      </c>
      <c r="H1014" s="141" t="s">
        <v>327</v>
      </c>
      <c r="I1014" s="129" t="str">
        <f>VLOOKUP(H1014,Presupuesto!$B$11:$C$565,2,0)</f>
        <v>UTILES DE ESCRITORIO, OFICINA Y ENZE¥ANZA</v>
      </c>
      <c r="J1014" s="97" t="s">
        <v>1364</v>
      </c>
      <c r="K1014" s="97" t="s">
        <v>398</v>
      </c>
    </row>
    <row r="1015" spans="3:11" s="437" customFormat="1" x14ac:dyDescent="0.25">
      <c r="C1015" s="704" t="s">
        <v>2692</v>
      </c>
      <c r="D1015" s="706">
        <v>12</v>
      </c>
      <c r="E1015" s="706">
        <v>38</v>
      </c>
      <c r="F1015" s="96">
        <f t="shared" si="79"/>
        <v>456</v>
      </c>
      <c r="G1015" s="160" t="s">
        <v>129</v>
      </c>
      <c r="H1015" s="141" t="s">
        <v>327</v>
      </c>
      <c r="I1015" s="129" t="str">
        <f>VLOOKUP(H1015,Presupuesto!$B$11:$C$565,2,0)</f>
        <v>UTILES DE ESCRITORIO, OFICINA Y ENZE¥ANZA</v>
      </c>
      <c r="J1015" s="97" t="s">
        <v>1364</v>
      </c>
      <c r="K1015" s="97" t="s">
        <v>398</v>
      </c>
    </row>
    <row r="1016" spans="3:11" s="437" customFormat="1" x14ac:dyDescent="0.25">
      <c r="C1016" s="704" t="s">
        <v>2693</v>
      </c>
      <c r="D1016" s="706">
        <v>24</v>
      </c>
      <c r="E1016" s="706">
        <v>12</v>
      </c>
      <c r="F1016" s="96">
        <f t="shared" si="79"/>
        <v>288</v>
      </c>
      <c r="G1016" s="160" t="s">
        <v>129</v>
      </c>
      <c r="H1016" s="141" t="s">
        <v>327</v>
      </c>
      <c r="I1016" s="129" t="str">
        <f>VLOOKUP(H1016,Presupuesto!$B$11:$C$565,2,0)</f>
        <v>UTILES DE ESCRITORIO, OFICINA Y ENZE¥ANZA</v>
      </c>
      <c r="J1016" s="97" t="s">
        <v>1364</v>
      </c>
      <c r="K1016" s="97" t="s">
        <v>398</v>
      </c>
    </row>
    <row r="1017" spans="3:11" s="437" customFormat="1" x14ac:dyDescent="0.25">
      <c r="C1017" s="704" t="s">
        <v>2694</v>
      </c>
      <c r="D1017" s="706">
        <v>300</v>
      </c>
      <c r="E1017" s="706">
        <v>3</v>
      </c>
      <c r="F1017" s="96">
        <f t="shared" si="79"/>
        <v>900</v>
      </c>
      <c r="G1017" s="160" t="s">
        <v>129</v>
      </c>
      <c r="H1017" s="141" t="s">
        <v>327</v>
      </c>
      <c r="I1017" s="129" t="str">
        <f>VLOOKUP(H1017,Presupuesto!$B$11:$C$565,2,0)</f>
        <v>UTILES DE ESCRITORIO, OFICINA Y ENZE¥ANZA</v>
      </c>
      <c r="J1017" s="97" t="s">
        <v>1364</v>
      </c>
      <c r="K1017" s="97" t="s">
        <v>398</v>
      </c>
    </row>
    <row r="1018" spans="3:11" s="437" customFormat="1" x14ac:dyDescent="0.25">
      <c r="C1018" s="704" t="s">
        <v>2695</v>
      </c>
      <c r="D1018" s="706">
        <v>12</v>
      </c>
      <c r="E1018" s="706">
        <v>8</v>
      </c>
      <c r="F1018" s="96">
        <f t="shared" si="79"/>
        <v>96</v>
      </c>
      <c r="G1018" s="160" t="s">
        <v>129</v>
      </c>
      <c r="H1018" s="141" t="s">
        <v>327</v>
      </c>
      <c r="I1018" s="129" t="str">
        <f>VLOOKUP(H1018,Presupuesto!$B$11:$C$565,2,0)</f>
        <v>UTILES DE ESCRITORIO, OFICINA Y ENZE¥ANZA</v>
      </c>
      <c r="J1018" s="97" t="s">
        <v>1364</v>
      </c>
      <c r="K1018" s="97" t="s">
        <v>398</v>
      </c>
    </row>
    <row r="1019" spans="3:11" s="437" customFormat="1" x14ac:dyDescent="0.25">
      <c r="C1019" s="704" t="s">
        <v>2696</v>
      </c>
      <c r="D1019" s="706">
        <v>12</v>
      </c>
      <c r="E1019" s="706">
        <v>13</v>
      </c>
      <c r="F1019" s="96">
        <f t="shared" si="79"/>
        <v>156</v>
      </c>
      <c r="G1019" s="160" t="s">
        <v>129</v>
      </c>
      <c r="H1019" s="141" t="s">
        <v>327</v>
      </c>
      <c r="I1019" s="129" t="str">
        <f>VLOOKUP(H1019,Presupuesto!$B$11:$C$565,2,0)</f>
        <v>UTILES DE ESCRITORIO, OFICINA Y ENZE¥ANZA</v>
      </c>
      <c r="J1019" s="97" t="s">
        <v>1364</v>
      </c>
      <c r="K1019" s="97" t="s">
        <v>398</v>
      </c>
    </row>
    <row r="1020" spans="3:11" s="437" customFormat="1" x14ac:dyDescent="0.25">
      <c r="C1020" s="704" t="s">
        <v>2697</v>
      </c>
      <c r="D1020" s="706">
        <v>20</v>
      </c>
      <c r="E1020" s="706">
        <v>11</v>
      </c>
      <c r="F1020" s="96">
        <f t="shared" si="79"/>
        <v>220</v>
      </c>
      <c r="G1020" s="160" t="s">
        <v>129</v>
      </c>
      <c r="H1020" s="141" t="s">
        <v>327</v>
      </c>
      <c r="I1020" s="129" t="str">
        <f>VLOOKUP(H1020,Presupuesto!$B$11:$C$565,2,0)</f>
        <v>UTILES DE ESCRITORIO, OFICINA Y ENZE¥ANZA</v>
      </c>
      <c r="J1020" s="97" t="s">
        <v>1364</v>
      </c>
      <c r="K1020" s="97" t="s">
        <v>398</v>
      </c>
    </row>
    <row r="1021" spans="3:11" s="437" customFormat="1" x14ac:dyDescent="0.25">
      <c r="C1021" s="704" t="s">
        <v>2698</v>
      </c>
      <c r="D1021" s="706">
        <v>200</v>
      </c>
      <c r="E1021" s="706">
        <v>13</v>
      </c>
      <c r="F1021" s="96">
        <f t="shared" si="79"/>
        <v>2600</v>
      </c>
      <c r="G1021" s="160" t="s">
        <v>129</v>
      </c>
      <c r="H1021" s="141" t="s">
        <v>327</v>
      </c>
      <c r="I1021" s="129" t="str">
        <f>VLOOKUP(H1021,Presupuesto!$B$11:$C$565,2,0)</f>
        <v>UTILES DE ESCRITORIO, OFICINA Y ENZE¥ANZA</v>
      </c>
      <c r="J1021" s="97" t="s">
        <v>1364</v>
      </c>
      <c r="K1021" s="97" t="s">
        <v>398</v>
      </c>
    </row>
    <row r="1022" spans="3:11" s="437" customFormat="1" x14ac:dyDescent="0.25">
      <c r="C1022" s="704" t="s">
        <v>2699</v>
      </c>
      <c r="D1022" s="706">
        <v>300</v>
      </c>
      <c r="E1022" s="706">
        <v>3</v>
      </c>
      <c r="F1022" s="96">
        <f t="shared" si="79"/>
        <v>900</v>
      </c>
      <c r="G1022" s="160" t="s">
        <v>129</v>
      </c>
      <c r="H1022" s="141" t="s">
        <v>327</v>
      </c>
      <c r="I1022" s="129" t="str">
        <f>VLOOKUP(H1022,Presupuesto!$B$11:$C$565,2,0)</f>
        <v>UTILES DE ESCRITORIO, OFICINA Y ENZE¥ANZA</v>
      </c>
      <c r="J1022" s="97" t="s">
        <v>1364</v>
      </c>
      <c r="K1022" s="97" t="s">
        <v>398</v>
      </c>
    </row>
    <row r="1023" spans="3:11" s="437" customFormat="1" x14ac:dyDescent="0.25">
      <c r="C1023" s="704" t="s">
        <v>2700</v>
      </c>
      <c r="D1023" s="706">
        <v>36</v>
      </c>
      <c r="E1023" s="706">
        <v>10</v>
      </c>
      <c r="F1023" s="96">
        <f t="shared" si="79"/>
        <v>360</v>
      </c>
      <c r="G1023" s="160" t="s">
        <v>129</v>
      </c>
      <c r="H1023" s="141" t="s">
        <v>327</v>
      </c>
      <c r="I1023" s="129" t="str">
        <f>VLOOKUP(H1023,Presupuesto!$B$11:$C$565,2,0)</f>
        <v>UTILES DE ESCRITORIO, OFICINA Y ENZE¥ANZA</v>
      </c>
      <c r="J1023" s="97" t="s">
        <v>1364</v>
      </c>
      <c r="K1023" s="97" t="s">
        <v>398</v>
      </c>
    </row>
    <row r="1024" spans="3:11" s="437" customFormat="1" x14ac:dyDescent="0.25">
      <c r="C1024" s="704" t="s">
        <v>2701</v>
      </c>
      <c r="D1024" s="707">
        <v>12</v>
      </c>
      <c r="E1024" s="707">
        <v>7</v>
      </c>
      <c r="F1024" s="96">
        <f t="shared" si="79"/>
        <v>84</v>
      </c>
      <c r="G1024" s="160" t="s">
        <v>129</v>
      </c>
      <c r="H1024" s="141" t="s">
        <v>327</v>
      </c>
      <c r="I1024" s="129" t="str">
        <f>VLOOKUP(H1024,Presupuesto!$B$11:$C$565,2,0)</f>
        <v>UTILES DE ESCRITORIO, OFICINA Y ENZE¥ANZA</v>
      </c>
      <c r="J1024" s="97" t="s">
        <v>1364</v>
      </c>
      <c r="K1024" s="97" t="s">
        <v>398</v>
      </c>
    </row>
    <row r="1025" spans="3:11" s="437" customFormat="1" x14ac:dyDescent="0.25">
      <c r="C1025" s="704" t="s">
        <v>2702</v>
      </c>
      <c r="D1025" s="707">
        <v>1500</v>
      </c>
      <c r="E1025" s="707">
        <v>1.9</v>
      </c>
      <c r="F1025" s="96">
        <f t="shared" si="79"/>
        <v>2850</v>
      </c>
      <c r="G1025" s="160" t="s">
        <v>129</v>
      </c>
      <c r="H1025" s="141" t="s">
        <v>327</v>
      </c>
      <c r="I1025" s="129" t="str">
        <f>VLOOKUP(H1025,Presupuesto!$B$11:$C$565,2,0)</f>
        <v>UTILES DE ESCRITORIO, OFICINA Y ENZE¥ANZA</v>
      </c>
      <c r="J1025" s="97" t="s">
        <v>1364</v>
      </c>
      <c r="K1025" s="97" t="s">
        <v>398</v>
      </c>
    </row>
    <row r="1026" spans="3:11" s="437" customFormat="1" x14ac:dyDescent="0.25">
      <c r="C1026" s="704" t="s">
        <v>2703</v>
      </c>
      <c r="D1026" s="707">
        <v>9</v>
      </c>
      <c r="E1026" s="707">
        <v>230</v>
      </c>
      <c r="F1026" s="96">
        <f t="shared" si="79"/>
        <v>2070</v>
      </c>
      <c r="G1026" s="160" t="s">
        <v>129</v>
      </c>
      <c r="H1026" s="141" t="s">
        <v>327</v>
      </c>
      <c r="I1026" s="129" t="str">
        <f>VLOOKUP(H1026,Presupuesto!$B$11:$C$565,2,0)</f>
        <v>UTILES DE ESCRITORIO, OFICINA Y ENZE¥ANZA</v>
      </c>
      <c r="J1026" s="97" t="s">
        <v>1364</v>
      </c>
      <c r="K1026" s="97" t="s">
        <v>398</v>
      </c>
    </row>
    <row r="1027" spans="3:11" s="437" customFormat="1" x14ac:dyDescent="0.25">
      <c r="C1027" s="704" t="s">
        <v>2704</v>
      </c>
      <c r="D1027" s="631">
        <v>100</v>
      </c>
      <c r="E1027" s="631">
        <v>2.8</v>
      </c>
      <c r="F1027" s="96">
        <f t="shared" si="79"/>
        <v>280</v>
      </c>
      <c r="G1027" s="160" t="s">
        <v>129</v>
      </c>
      <c r="H1027" s="141" t="s">
        <v>327</v>
      </c>
      <c r="I1027" s="129" t="str">
        <f>VLOOKUP(H1027,Presupuesto!$B$11:$C$565,2,0)</f>
        <v>UTILES DE ESCRITORIO, OFICINA Y ENZE¥ANZA</v>
      </c>
      <c r="J1027" s="97" t="s">
        <v>1364</v>
      </c>
      <c r="K1027" s="97" t="s">
        <v>398</v>
      </c>
    </row>
    <row r="1028" spans="3:11" s="437" customFormat="1" x14ac:dyDescent="0.25">
      <c r="C1028" s="704" t="s">
        <v>2705</v>
      </c>
      <c r="D1028" s="631">
        <v>16</v>
      </c>
      <c r="E1028" s="631">
        <v>45</v>
      </c>
      <c r="F1028" s="96">
        <f t="shared" si="79"/>
        <v>720</v>
      </c>
      <c r="G1028" s="160" t="s">
        <v>129</v>
      </c>
      <c r="H1028" s="141" t="s">
        <v>327</v>
      </c>
      <c r="I1028" s="129" t="str">
        <f>VLOOKUP(H1028,Presupuesto!$B$11:$C$565,2,0)</f>
        <v>UTILES DE ESCRITORIO, OFICINA Y ENZE¥ANZA</v>
      </c>
      <c r="J1028" s="97" t="s">
        <v>1364</v>
      </c>
      <c r="K1028" s="97" t="s">
        <v>398</v>
      </c>
    </row>
    <row r="1029" spans="3:11" s="437" customFormat="1" x14ac:dyDescent="0.25">
      <c r="G1029" s="424"/>
    </row>
    <row r="1030" spans="3:11" s="437" customFormat="1" x14ac:dyDescent="0.25">
      <c r="G1030" s="424"/>
    </row>
    <row r="1031" spans="3:11" s="437" customFormat="1" ht="15.75" thickBot="1" x14ac:dyDescent="0.3">
      <c r="G1031" s="424"/>
    </row>
    <row r="1032" spans="3:11" s="437" customFormat="1" ht="15.75" thickBot="1" x14ac:dyDescent="0.3">
      <c r="C1032" s="156" t="s">
        <v>53</v>
      </c>
      <c r="D1032" s="352">
        <f>SUM(F1039:F1065)</f>
        <v>130376</v>
      </c>
      <c r="F1032" s="70"/>
      <c r="G1032" s="78"/>
      <c r="H1032" s="70"/>
      <c r="I1032" s="70"/>
    </row>
    <row r="1033" spans="3:11" s="437" customFormat="1" x14ac:dyDescent="0.25">
      <c r="C1033" s="70"/>
      <c r="D1033" s="31"/>
      <c r="E1033" s="92"/>
      <c r="F1033" s="92"/>
      <c r="G1033" s="92"/>
      <c r="H1033" s="75"/>
      <c r="I1033" s="75"/>
      <c r="J1033" s="75"/>
      <c r="K1033" s="111"/>
    </row>
    <row r="1034" spans="3:11" s="437" customFormat="1" x14ac:dyDescent="0.25">
      <c r="C1034" s="70"/>
      <c r="D1034" s="31"/>
      <c r="E1034" s="92"/>
      <c r="F1034" s="92"/>
      <c r="G1034" s="92"/>
      <c r="H1034" s="75"/>
      <c r="I1034" s="75"/>
      <c r="J1034" s="75"/>
      <c r="K1034" s="111"/>
    </row>
    <row r="1035" spans="3:11" s="437" customFormat="1" ht="15.75" x14ac:dyDescent="0.25">
      <c r="C1035" s="201" t="s">
        <v>392</v>
      </c>
      <c r="D1035" s="571">
        <f>'11. Gestion Administrativa'!E43</f>
        <v>11.29</v>
      </c>
      <c r="E1035" s="92"/>
      <c r="F1035" s="92"/>
      <c r="G1035" s="92"/>
      <c r="H1035" s="75"/>
      <c r="I1035" s="75"/>
      <c r="J1035" s="75"/>
      <c r="K1035" s="111"/>
    </row>
    <row r="1036" spans="3:11" s="437" customFormat="1" ht="18.75" x14ac:dyDescent="0.25">
      <c r="C1036" s="207" t="str">
        <f>IFERROR(VLOOKUP(D1035,'1. Desarrollo e Innov. Curricu.'!$E:$F,2,FALSE),IFERROR(VLOOKUP(D1035,'2. Investigación Científica'!$E:$F,2,FALSE),IFERROR(VLOOKUP(D1035,'3. Vinculación Univ. Sociedad'!$E:$F,2,FALSE),IFERROR(VLOOKUP(D1035,'4. Docencia y Profesorado Univ.'!$E:$F,2,FALSE),IFERROR(VLOOKUP(D1035,'5. Estudiantes y Graduados'!$E:$F,2,FALSE),IFERROR(VLOOKUP(D1035,'11. Gestion Administrativa'!$E:$F,2,FALSE),IFERROR(VLOOKUP(D1035,'13. Gestión Académica'!$E:$F,2,FALSE),IFERROR(VLOOKUP(D1035,'8. Asegura. de la Calid. y M'!$E:$F,2,FALSE),IFERROR(VLOOKUP(D1035,'6. Gestión del Conocimiento'!$E:$F,2,FALSE),IFERROR(VLOOKUP(D1035,'15. Gobernabilidad y Proceso...'!$E:$F,2,FALSE),IFERROR(VLOOKUP(D1035,'12. Gestión del Talento Humano'!$E:$F,2,FALSE),IFERROR(VLOOKUP(D1035,'14. Internacional... de la E.S.'!$E:$F,2,FALSE),IFERROR(VLOOKUP(D1035,'10. Posgrado'!$E:$F,2,FALSE),IFERROR(VLOOKUP(D1035,'17. Gestión TIC'!$E:$F,2,FALSE),IFERROR(VLOOKUP(D1035,'16. Desa. del Sistema Educ.Sup.'!$E:$F,2,FALSE),IFERROR(VLOOKUP(D1035,'9. Cultura de Inno. Insti...'!$E:$F,2,FALSE),VLOOKUP(D1035,'7. Lo Esencial de la Reforma U.'!$E:$F,2,0)))))))))))))))))</f>
        <v>Realizar la requisición de compra de Papelería y útiles necesarios para el desarrollo de actividades administrativas y académicas de la Facultad.  (útiles de escritotio, oficina y enseñanza).</v>
      </c>
      <c r="D1036" s="31"/>
      <c r="E1036" s="92"/>
      <c r="F1036" s="92"/>
      <c r="G1036" s="92"/>
      <c r="H1036" s="75"/>
      <c r="I1036" s="75"/>
      <c r="J1036" s="75"/>
      <c r="K1036" s="111"/>
    </row>
    <row r="1037" spans="3:11" s="437" customFormat="1" ht="15.75" thickBot="1" x14ac:dyDescent="0.3">
      <c r="F1037" s="92"/>
      <c r="G1037" s="75"/>
      <c r="H1037" s="75"/>
      <c r="I1037" s="75"/>
    </row>
    <row r="1038" spans="3:11" s="437" customFormat="1" ht="15.75" thickBot="1" x14ac:dyDescent="0.3">
      <c r="C1038" s="128" t="s">
        <v>44</v>
      </c>
      <c r="D1038" s="128" t="s">
        <v>55</v>
      </c>
      <c r="E1038" s="135" t="s">
        <v>57</v>
      </c>
      <c r="F1038" s="134" t="s">
        <v>27</v>
      </c>
      <c r="G1038" s="132" t="s">
        <v>131</v>
      </c>
      <c r="H1038" s="135" t="s">
        <v>46</v>
      </c>
      <c r="I1038" s="132" t="s">
        <v>132</v>
      </c>
      <c r="J1038" s="132" t="s">
        <v>410</v>
      </c>
      <c r="K1038" s="132" t="s">
        <v>411</v>
      </c>
    </row>
    <row r="1039" spans="3:11" s="437" customFormat="1" x14ac:dyDescent="0.25">
      <c r="C1039" s="704" t="s">
        <v>2679</v>
      </c>
      <c r="D1039" s="705">
        <v>3000</v>
      </c>
      <c r="E1039" s="690">
        <v>16</v>
      </c>
      <c r="F1039" s="96">
        <f t="shared" ref="F1039:F1065" si="80">D1039*E1039</f>
        <v>48000</v>
      </c>
      <c r="G1039" s="160" t="s">
        <v>129</v>
      </c>
      <c r="H1039" s="141" t="s">
        <v>327</v>
      </c>
      <c r="I1039" s="129" t="str">
        <f>VLOOKUP(H1039,Presupuesto!$B$11:$C$565,2,0)</f>
        <v>UTILES DE ESCRITORIO, OFICINA Y ENZE¥ANZA</v>
      </c>
      <c r="J1039" s="97" t="s">
        <v>1364</v>
      </c>
      <c r="K1039" s="97" t="s">
        <v>401</v>
      </c>
    </row>
    <row r="1040" spans="3:11" s="437" customFormat="1" x14ac:dyDescent="0.25">
      <c r="C1040" s="704" t="s">
        <v>2680</v>
      </c>
      <c r="D1040" s="705">
        <v>2000</v>
      </c>
      <c r="E1040" s="690">
        <v>16</v>
      </c>
      <c r="F1040" s="96">
        <f t="shared" si="80"/>
        <v>32000</v>
      </c>
      <c r="G1040" s="160" t="s">
        <v>129</v>
      </c>
      <c r="H1040" s="141" t="s">
        <v>327</v>
      </c>
      <c r="I1040" s="129" t="str">
        <f>VLOOKUP(H1040,Presupuesto!$B$11:$C$565,2,0)</f>
        <v>UTILES DE ESCRITORIO, OFICINA Y ENZE¥ANZA</v>
      </c>
      <c r="J1040" s="97" t="s">
        <v>1364</v>
      </c>
      <c r="K1040" s="97" t="s">
        <v>401</v>
      </c>
    </row>
    <row r="1041" spans="3:11" s="437" customFormat="1" x14ac:dyDescent="0.25">
      <c r="C1041" s="704" t="s">
        <v>2681</v>
      </c>
      <c r="D1041" s="705">
        <v>2000</v>
      </c>
      <c r="E1041" s="690">
        <v>16</v>
      </c>
      <c r="F1041" s="96">
        <f t="shared" si="80"/>
        <v>32000</v>
      </c>
      <c r="G1041" s="160" t="s">
        <v>129</v>
      </c>
      <c r="H1041" s="141" t="s">
        <v>327</v>
      </c>
      <c r="I1041" s="129" t="str">
        <f>VLOOKUP(H1041,Presupuesto!$B$11:$C$565,2,0)</f>
        <v>UTILES DE ESCRITORIO, OFICINA Y ENZE¥ANZA</v>
      </c>
      <c r="J1041" s="97" t="s">
        <v>1364</v>
      </c>
      <c r="K1041" s="97" t="s">
        <v>401</v>
      </c>
    </row>
    <row r="1042" spans="3:11" s="437" customFormat="1" x14ac:dyDescent="0.25">
      <c r="C1042" s="704" t="s">
        <v>2682</v>
      </c>
      <c r="D1042" s="705">
        <v>24</v>
      </c>
      <c r="E1042" s="690">
        <v>25</v>
      </c>
      <c r="F1042" s="96">
        <f t="shared" si="80"/>
        <v>600</v>
      </c>
      <c r="G1042" s="160" t="s">
        <v>129</v>
      </c>
      <c r="H1042" s="141" t="s">
        <v>327</v>
      </c>
      <c r="I1042" s="129" t="str">
        <f>VLOOKUP(H1042,Presupuesto!$B$11:$C$565,2,0)</f>
        <v>UTILES DE ESCRITORIO, OFICINA Y ENZE¥ANZA</v>
      </c>
      <c r="J1042" s="97" t="s">
        <v>1364</v>
      </c>
      <c r="K1042" s="97" t="s">
        <v>401</v>
      </c>
    </row>
    <row r="1043" spans="3:11" s="437" customFormat="1" x14ac:dyDescent="0.25">
      <c r="C1043" s="704" t="s">
        <v>2683</v>
      </c>
      <c r="D1043" s="706">
        <v>70</v>
      </c>
      <c r="E1043" s="706">
        <v>18</v>
      </c>
      <c r="F1043" s="96">
        <f t="shared" si="80"/>
        <v>1260</v>
      </c>
      <c r="G1043" s="160" t="s">
        <v>129</v>
      </c>
      <c r="H1043" s="141" t="s">
        <v>327</v>
      </c>
      <c r="I1043" s="129" t="str">
        <f>VLOOKUP(H1043,Presupuesto!$B$11:$C$565,2,0)</f>
        <v>UTILES DE ESCRITORIO, OFICINA Y ENZE¥ANZA</v>
      </c>
      <c r="J1043" s="97" t="s">
        <v>1364</v>
      </c>
      <c r="K1043" s="97" t="s">
        <v>401</v>
      </c>
    </row>
    <row r="1044" spans="3:11" s="437" customFormat="1" x14ac:dyDescent="0.25">
      <c r="C1044" s="704" t="s">
        <v>2684</v>
      </c>
      <c r="D1044" s="705">
        <v>12</v>
      </c>
      <c r="E1044" s="690">
        <v>22</v>
      </c>
      <c r="F1044" s="96">
        <f t="shared" si="80"/>
        <v>264</v>
      </c>
      <c r="G1044" s="160" t="s">
        <v>129</v>
      </c>
      <c r="H1044" s="141" t="s">
        <v>327</v>
      </c>
      <c r="I1044" s="129" t="str">
        <f>VLOOKUP(H1044,Presupuesto!$B$11:$C$565,2,0)</f>
        <v>UTILES DE ESCRITORIO, OFICINA Y ENZE¥ANZA</v>
      </c>
      <c r="J1044" s="97" t="s">
        <v>1364</v>
      </c>
      <c r="K1044" s="97" t="s">
        <v>401</v>
      </c>
    </row>
    <row r="1045" spans="3:11" s="437" customFormat="1" x14ac:dyDescent="0.25">
      <c r="C1045" s="704" t="s">
        <v>2685</v>
      </c>
      <c r="D1045" s="705">
        <v>40</v>
      </c>
      <c r="E1045" s="690">
        <v>8</v>
      </c>
      <c r="F1045" s="96">
        <f t="shared" si="80"/>
        <v>320</v>
      </c>
      <c r="G1045" s="160" t="s">
        <v>129</v>
      </c>
      <c r="H1045" s="141" t="s">
        <v>327</v>
      </c>
      <c r="I1045" s="129" t="str">
        <f>VLOOKUP(H1045,Presupuesto!$B$11:$C$565,2,0)</f>
        <v>UTILES DE ESCRITORIO, OFICINA Y ENZE¥ANZA</v>
      </c>
      <c r="J1045" s="97" t="s">
        <v>1364</v>
      </c>
      <c r="K1045" s="97" t="s">
        <v>401</v>
      </c>
    </row>
    <row r="1046" spans="3:11" s="437" customFormat="1" x14ac:dyDescent="0.25">
      <c r="C1046" s="704" t="s">
        <v>2686</v>
      </c>
      <c r="D1046" s="705">
        <v>40</v>
      </c>
      <c r="E1046" s="690">
        <v>9</v>
      </c>
      <c r="F1046" s="96">
        <f t="shared" si="80"/>
        <v>360</v>
      </c>
      <c r="G1046" s="160" t="s">
        <v>129</v>
      </c>
      <c r="H1046" s="141" t="s">
        <v>327</v>
      </c>
      <c r="I1046" s="129" t="str">
        <f>VLOOKUP(H1046,Presupuesto!$B$11:$C$565,2,0)</f>
        <v>UTILES DE ESCRITORIO, OFICINA Y ENZE¥ANZA</v>
      </c>
      <c r="J1046" s="97" t="s">
        <v>1364</v>
      </c>
      <c r="K1046" s="97" t="s">
        <v>401</v>
      </c>
    </row>
    <row r="1047" spans="3:11" s="437" customFormat="1" x14ac:dyDescent="0.25">
      <c r="C1047" s="704" t="s">
        <v>2687</v>
      </c>
      <c r="D1047" s="705">
        <v>40</v>
      </c>
      <c r="E1047" s="690">
        <v>22</v>
      </c>
      <c r="F1047" s="96">
        <f t="shared" si="80"/>
        <v>880</v>
      </c>
      <c r="G1047" s="160" t="s">
        <v>129</v>
      </c>
      <c r="H1047" s="141" t="s">
        <v>327</v>
      </c>
      <c r="I1047" s="129" t="str">
        <f>VLOOKUP(H1047,Presupuesto!$B$11:$C$565,2,0)</f>
        <v>UTILES DE ESCRITORIO, OFICINA Y ENZE¥ANZA</v>
      </c>
      <c r="J1047" s="97" t="s">
        <v>1364</v>
      </c>
      <c r="K1047" s="97" t="s">
        <v>401</v>
      </c>
    </row>
    <row r="1048" spans="3:11" s="437" customFormat="1" x14ac:dyDescent="0.25">
      <c r="C1048" s="704" t="s">
        <v>2688</v>
      </c>
      <c r="D1048" s="705">
        <v>10</v>
      </c>
      <c r="E1048" s="690">
        <v>20</v>
      </c>
      <c r="F1048" s="96">
        <f t="shared" si="80"/>
        <v>200</v>
      </c>
      <c r="G1048" s="160" t="s">
        <v>129</v>
      </c>
      <c r="H1048" s="141" t="s">
        <v>327</v>
      </c>
      <c r="I1048" s="129" t="str">
        <f>VLOOKUP(H1048,Presupuesto!$B$11:$C$565,2,0)</f>
        <v>UTILES DE ESCRITORIO, OFICINA Y ENZE¥ANZA</v>
      </c>
      <c r="J1048" s="97" t="s">
        <v>1364</v>
      </c>
      <c r="K1048" s="97" t="s">
        <v>401</v>
      </c>
    </row>
    <row r="1049" spans="3:11" s="437" customFormat="1" x14ac:dyDescent="0.25">
      <c r="C1049" s="704" t="s">
        <v>2689</v>
      </c>
      <c r="D1049" s="705">
        <v>1000</v>
      </c>
      <c r="E1049" s="705">
        <v>1.6</v>
      </c>
      <c r="F1049" s="96">
        <f t="shared" si="80"/>
        <v>1600</v>
      </c>
      <c r="G1049" s="160" t="s">
        <v>129</v>
      </c>
      <c r="H1049" s="141" t="s">
        <v>327</v>
      </c>
      <c r="I1049" s="129" t="str">
        <f>VLOOKUP(H1049,Presupuesto!$B$11:$C$565,2,0)</f>
        <v>UTILES DE ESCRITORIO, OFICINA Y ENZE¥ANZA</v>
      </c>
      <c r="J1049" s="97" t="s">
        <v>1364</v>
      </c>
      <c r="K1049" s="97" t="s">
        <v>401</v>
      </c>
    </row>
    <row r="1050" spans="3:11" s="437" customFormat="1" x14ac:dyDescent="0.25">
      <c r="C1050" s="704" t="s">
        <v>2690</v>
      </c>
      <c r="D1050" s="705">
        <v>24</v>
      </c>
      <c r="E1050" s="690">
        <v>8</v>
      </c>
      <c r="F1050" s="96">
        <f t="shared" si="80"/>
        <v>192</v>
      </c>
      <c r="G1050" s="160" t="s">
        <v>129</v>
      </c>
      <c r="H1050" s="141" t="s">
        <v>327</v>
      </c>
      <c r="I1050" s="129" t="str">
        <f>VLOOKUP(H1050,Presupuesto!$B$11:$C$565,2,0)</f>
        <v>UTILES DE ESCRITORIO, OFICINA Y ENZE¥ANZA</v>
      </c>
      <c r="J1050" s="97" t="s">
        <v>1364</v>
      </c>
      <c r="K1050" s="97" t="s">
        <v>401</v>
      </c>
    </row>
    <row r="1051" spans="3:11" s="437" customFormat="1" x14ac:dyDescent="0.25">
      <c r="C1051" s="704" t="s">
        <v>2691</v>
      </c>
      <c r="D1051" s="706">
        <v>8</v>
      </c>
      <c r="E1051" s="706">
        <v>90</v>
      </c>
      <c r="F1051" s="96">
        <f t="shared" si="80"/>
        <v>720</v>
      </c>
      <c r="G1051" s="160" t="s">
        <v>129</v>
      </c>
      <c r="H1051" s="141" t="s">
        <v>327</v>
      </c>
      <c r="I1051" s="129" t="str">
        <f>VLOOKUP(H1051,Presupuesto!$B$11:$C$565,2,0)</f>
        <v>UTILES DE ESCRITORIO, OFICINA Y ENZE¥ANZA</v>
      </c>
      <c r="J1051" s="97" t="s">
        <v>1364</v>
      </c>
      <c r="K1051" s="97" t="s">
        <v>401</v>
      </c>
    </row>
    <row r="1052" spans="3:11" s="437" customFormat="1" x14ac:dyDescent="0.25">
      <c r="C1052" s="704" t="s">
        <v>2692</v>
      </c>
      <c r="D1052" s="706">
        <v>12</v>
      </c>
      <c r="E1052" s="706">
        <v>38</v>
      </c>
      <c r="F1052" s="96">
        <f t="shared" si="80"/>
        <v>456</v>
      </c>
      <c r="G1052" s="160" t="s">
        <v>129</v>
      </c>
      <c r="H1052" s="141" t="s">
        <v>327</v>
      </c>
      <c r="I1052" s="129" t="str">
        <f>VLOOKUP(H1052,Presupuesto!$B$11:$C$565,2,0)</f>
        <v>UTILES DE ESCRITORIO, OFICINA Y ENZE¥ANZA</v>
      </c>
      <c r="J1052" s="97" t="s">
        <v>1364</v>
      </c>
      <c r="K1052" s="97" t="s">
        <v>401</v>
      </c>
    </row>
    <row r="1053" spans="3:11" s="437" customFormat="1" x14ac:dyDescent="0.25">
      <c r="C1053" s="704" t="s">
        <v>2693</v>
      </c>
      <c r="D1053" s="706">
        <v>24</v>
      </c>
      <c r="E1053" s="706">
        <v>12</v>
      </c>
      <c r="F1053" s="96">
        <f t="shared" si="80"/>
        <v>288</v>
      </c>
      <c r="G1053" s="160" t="s">
        <v>129</v>
      </c>
      <c r="H1053" s="141" t="s">
        <v>327</v>
      </c>
      <c r="I1053" s="129" t="str">
        <f>VLOOKUP(H1053,Presupuesto!$B$11:$C$565,2,0)</f>
        <v>UTILES DE ESCRITORIO, OFICINA Y ENZE¥ANZA</v>
      </c>
      <c r="J1053" s="97" t="s">
        <v>1364</v>
      </c>
      <c r="K1053" s="97" t="s">
        <v>401</v>
      </c>
    </row>
    <row r="1054" spans="3:11" s="437" customFormat="1" x14ac:dyDescent="0.25">
      <c r="C1054" s="704" t="s">
        <v>2694</v>
      </c>
      <c r="D1054" s="706">
        <v>300</v>
      </c>
      <c r="E1054" s="706">
        <v>3</v>
      </c>
      <c r="F1054" s="96">
        <f t="shared" si="80"/>
        <v>900</v>
      </c>
      <c r="G1054" s="160" t="s">
        <v>129</v>
      </c>
      <c r="H1054" s="141" t="s">
        <v>327</v>
      </c>
      <c r="I1054" s="129" t="str">
        <f>VLOOKUP(H1054,Presupuesto!$B$11:$C$565,2,0)</f>
        <v>UTILES DE ESCRITORIO, OFICINA Y ENZE¥ANZA</v>
      </c>
      <c r="J1054" s="97" t="s">
        <v>1364</v>
      </c>
      <c r="K1054" s="97" t="s">
        <v>401</v>
      </c>
    </row>
    <row r="1055" spans="3:11" s="437" customFormat="1" x14ac:dyDescent="0.25">
      <c r="C1055" s="704" t="s">
        <v>2695</v>
      </c>
      <c r="D1055" s="706">
        <v>12</v>
      </c>
      <c r="E1055" s="706">
        <v>8</v>
      </c>
      <c r="F1055" s="96">
        <f t="shared" si="80"/>
        <v>96</v>
      </c>
      <c r="G1055" s="160" t="s">
        <v>129</v>
      </c>
      <c r="H1055" s="141" t="s">
        <v>327</v>
      </c>
      <c r="I1055" s="129" t="str">
        <f>VLOOKUP(H1055,Presupuesto!$B$11:$C$565,2,0)</f>
        <v>UTILES DE ESCRITORIO, OFICINA Y ENZE¥ANZA</v>
      </c>
      <c r="J1055" s="97" t="s">
        <v>1364</v>
      </c>
      <c r="K1055" s="97" t="s">
        <v>401</v>
      </c>
    </row>
    <row r="1056" spans="3:11" s="437" customFormat="1" x14ac:dyDescent="0.25">
      <c r="C1056" s="704" t="s">
        <v>2696</v>
      </c>
      <c r="D1056" s="706">
        <v>12</v>
      </c>
      <c r="E1056" s="706">
        <v>13</v>
      </c>
      <c r="F1056" s="96">
        <f t="shared" si="80"/>
        <v>156</v>
      </c>
      <c r="G1056" s="160" t="s">
        <v>129</v>
      </c>
      <c r="H1056" s="141" t="s">
        <v>327</v>
      </c>
      <c r="I1056" s="129" t="str">
        <f>VLOOKUP(H1056,Presupuesto!$B$11:$C$565,2,0)</f>
        <v>UTILES DE ESCRITORIO, OFICINA Y ENZE¥ANZA</v>
      </c>
      <c r="J1056" s="97" t="s">
        <v>1364</v>
      </c>
      <c r="K1056" s="97" t="s">
        <v>401</v>
      </c>
    </row>
    <row r="1057" spans="3:11" s="437" customFormat="1" x14ac:dyDescent="0.25">
      <c r="C1057" s="704" t="s">
        <v>2697</v>
      </c>
      <c r="D1057" s="706">
        <v>20</v>
      </c>
      <c r="E1057" s="706">
        <v>11</v>
      </c>
      <c r="F1057" s="96">
        <f t="shared" si="80"/>
        <v>220</v>
      </c>
      <c r="G1057" s="160" t="s">
        <v>129</v>
      </c>
      <c r="H1057" s="141" t="s">
        <v>327</v>
      </c>
      <c r="I1057" s="129" t="str">
        <f>VLOOKUP(H1057,Presupuesto!$B$11:$C$565,2,0)</f>
        <v>UTILES DE ESCRITORIO, OFICINA Y ENZE¥ANZA</v>
      </c>
      <c r="J1057" s="97" t="s">
        <v>1364</v>
      </c>
      <c r="K1057" s="97" t="s">
        <v>401</v>
      </c>
    </row>
    <row r="1058" spans="3:11" s="437" customFormat="1" x14ac:dyDescent="0.25">
      <c r="C1058" s="704" t="s">
        <v>2698</v>
      </c>
      <c r="D1058" s="706">
        <v>200</v>
      </c>
      <c r="E1058" s="706">
        <v>13</v>
      </c>
      <c r="F1058" s="96">
        <f t="shared" si="80"/>
        <v>2600</v>
      </c>
      <c r="G1058" s="160" t="s">
        <v>129</v>
      </c>
      <c r="H1058" s="141" t="s">
        <v>327</v>
      </c>
      <c r="I1058" s="129" t="str">
        <f>VLOOKUP(H1058,Presupuesto!$B$11:$C$565,2,0)</f>
        <v>UTILES DE ESCRITORIO, OFICINA Y ENZE¥ANZA</v>
      </c>
      <c r="J1058" s="97" t="s">
        <v>1364</v>
      </c>
      <c r="K1058" s="97" t="s">
        <v>401</v>
      </c>
    </row>
    <row r="1059" spans="3:11" s="437" customFormat="1" x14ac:dyDescent="0.25">
      <c r="C1059" s="704" t="s">
        <v>2699</v>
      </c>
      <c r="D1059" s="706">
        <v>300</v>
      </c>
      <c r="E1059" s="706">
        <v>3</v>
      </c>
      <c r="F1059" s="96">
        <f t="shared" si="80"/>
        <v>900</v>
      </c>
      <c r="G1059" s="160" t="s">
        <v>129</v>
      </c>
      <c r="H1059" s="141" t="s">
        <v>327</v>
      </c>
      <c r="I1059" s="129" t="str">
        <f>VLOOKUP(H1059,Presupuesto!$B$11:$C$565,2,0)</f>
        <v>UTILES DE ESCRITORIO, OFICINA Y ENZE¥ANZA</v>
      </c>
      <c r="J1059" s="97" t="s">
        <v>1364</v>
      </c>
      <c r="K1059" s="97" t="s">
        <v>401</v>
      </c>
    </row>
    <row r="1060" spans="3:11" s="437" customFormat="1" x14ac:dyDescent="0.25">
      <c r="C1060" s="704" t="s">
        <v>2700</v>
      </c>
      <c r="D1060" s="706">
        <v>36</v>
      </c>
      <c r="E1060" s="706">
        <v>10</v>
      </c>
      <c r="F1060" s="96">
        <f t="shared" si="80"/>
        <v>360</v>
      </c>
      <c r="G1060" s="160" t="s">
        <v>129</v>
      </c>
      <c r="H1060" s="141" t="s">
        <v>327</v>
      </c>
      <c r="I1060" s="129" t="str">
        <f>VLOOKUP(H1060,Presupuesto!$B$11:$C$565,2,0)</f>
        <v>UTILES DE ESCRITORIO, OFICINA Y ENZE¥ANZA</v>
      </c>
      <c r="J1060" s="97" t="s">
        <v>1364</v>
      </c>
      <c r="K1060" s="97" t="s">
        <v>401</v>
      </c>
    </row>
    <row r="1061" spans="3:11" s="437" customFormat="1" x14ac:dyDescent="0.25">
      <c r="C1061" s="704" t="s">
        <v>2701</v>
      </c>
      <c r="D1061" s="707">
        <v>12</v>
      </c>
      <c r="E1061" s="707">
        <v>7</v>
      </c>
      <c r="F1061" s="96">
        <f t="shared" si="80"/>
        <v>84</v>
      </c>
      <c r="G1061" s="160" t="s">
        <v>129</v>
      </c>
      <c r="H1061" s="141" t="s">
        <v>327</v>
      </c>
      <c r="I1061" s="129" t="str">
        <f>VLOOKUP(H1061,Presupuesto!$B$11:$C$565,2,0)</f>
        <v>UTILES DE ESCRITORIO, OFICINA Y ENZE¥ANZA</v>
      </c>
      <c r="J1061" s="97" t="s">
        <v>1364</v>
      </c>
      <c r="K1061" s="97" t="s">
        <v>401</v>
      </c>
    </row>
    <row r="1062" spans="3:11" s="437" customFormat="1" x14ac:dyDescent="0.25">
      <c r="C1062" s="704" t="s">
        <v>2702</v>
      </c>
      <c r="D1062" s="707">
        <v>1500</v>
      </c>
      <c r="E1062" s="707">
        <v>1.9</v>
      </c>
      <c r="F1062" s="96">
        <f t="shared" si="80"/>
        <v>2850</v>
      </c>
      <c r="G1062" s="160" t="s">
        <v>129</v>
      </c>
      <c r="H1062" s="141" t="s">
        <v>327</v>
      </c>
      <c r="I1062" s="129" t="str">
        <f>VLOOKUP(H1062,Presupuesto!$B$11:$C$565,2,0)</f>
        <v>UTILES DE ESCRITORIO, OFICINA Y ENZE¥ANZA</v>
      </c>
      <c r="J1062" s="97" t="s">
        <v>1364</v>
      </c>
      <c r="K1062" s="97" t="s">
        <v>401</v>
      </c>
    </row>
    <row r="1063" spans="3:11" s="437" customFormat="1" x14ac:dyDescent="0.25">
      <c r="C1063" s="704" t="s">
        <v>2703</v>
      </c>
      <c r="D1063" s="707">
        <v>9</v>
      </c>
      <c r="E1063" s="707">
        <v>230</v>
      </c>
      <c r="F1063" s="96">
        <f t="shared" si="80"/>
        <v>2070</v>
      </c>
      <c r="G1063" s="160" t="s">
        <v>129</v>
      </c>
      <c r="H1063" s="141" t="s">
        <v>327</v>
      </c>
      <c r="I1063" s="129" t="str">
        <f>VLOOKUP(H1063,Presupuesto!$B$11:$C$565,2,0)</f>
        <v>UTILES DE ESCRITORIO, OFICINA Y ENZE¥ANZA</v>
      </c>
      <c r="J1063" s="97" t="s">
        <v>1364</v>
      </c>
      <c r="K1063" s="97" t="s">
        <v>401</v>
      </c>
    </row>
    <row r="1064" spans="3:11" s="437" customFormat="1" x14ac:dyDescent="0.25">
      <c r="C1064" s="704" t="s">
        <v>2704</v>
      </c>
      <c r="D1064" s="631">
        <v>100</v>
      </c>
      <c r="E1064" s="631">
        <v>2.8</v>
      </c>
      <c r="F1064" s="96">
        <f t="shared" si="80"/>
        <v>280</v>
      </c>
      <c r="G1064" s="160" t="s">
        <v>129</v>
      </c>
      <c r="H1064" s="141" t="s">
        <v>327</v>
      </c>
      <c r="I1064" s="129" t="str">
        <f>VLOOKUP(H1064,Presupuesto!$B$11:$C$565,2,0)</f>
        <v>UTILES DE ESCRITORIO, OFICINA Y ENZE¥ANZA</v>
      </c>
      <c r="J1064" s="97" t="s">
        <v>1364</v>
      </c>
      <c r="K1064" s="97" t="s">
        <v>401</v>
      </c>
    </row>
    <row r="1065" spans="3:11" s="437" customFormat="1" x14ac:dyDescent="0.25">
      <c r="C1065" s="704" t="s">
        <v>2705</v>
      </c>
      <c r="D1065" s="631">
        <v>16</v>
      </c>
      <c r="E1065" s="631">
        <v>45</v>
      </c>
      <c r="F1065" s="96">
        <f t="shared" si="80"/>
        <v>720</v>
      </c>
      <c r="G1065" s="160" t="s">
        <v>129</v>
      </c>
      <c r="H1065" s="141" t="s">
        <v>327</v>
      </c>
      <c r="I1065" s="129" t="str">
        <f>VLOOKUP(H1065,Presupuesto!$B$11:$C$565,2,0)</f>
        <v>UTILES DE ESCRITORIO, OFICINA Y ENZE¥ANZA</v>
      </c>
      <c r="J1065" s="97" t="s">
        <v>1364</v>
      </c>
      <c r="K1065" s="97" t="s">
        <v>401</v>
      </c>
    </row>
    <row r="1066" spans="3:11" s="437" customFormat="1" x14ac:dyDescent="0.25">
      <c r="G1066" s="424"/>
    </row>
    <row r="1068" spans="3:11" ht="15.75" thickBot="1" x14ac:dyDescent="0.3"/>
    <row r="1069" spans="3:11" s="437" customFormat="1" ht="15.75" thickBot="1" x14ac:dyDescent="0.3">
      <c r="C1069" s="156" t="s">
        <v>53</v>
      </c>
      <c r="D1069" s="352">
        <f>SUM(F1076:F1098)</f>
        <v>408483.74999999994</v>
      </c>
      <c r="F1069" s="70"/>
      <c r="G1069" s="78"/>
      <c r="H1069" s="70"/>
      <c r="I1069" s="70"/>
    </row>
    <row r="1070" spans="3:11" s="437" customFormat="1" x14ac:dyDescent="0.25">
      <c r="C1070" s="70"/>
      <c r="D1070" s="31"/>
      <c r="E1070" s="92"/>
      <c r="F1070" s="92"/>
      <c r="G1070" s="92"/>
      <c r="H1070" s="75"/>
      <c r="I1070" s="75"/>
      <c r="J1070" s="75"/>
      <c r="K1070" s="111"/>
    </row>
    <row r="1071" spans="3:11" s="437" customFormat="1" x14ac:dyDescent="0.25">
      <c r="C1071" s="70"/>
      <c r="D1071" s="31"/>
      <c r="E1071" s="92"/>
      <c r="F1071" s="92"/>
      <c r="G1071" s="92"/>
      <c r="H1071" s="75"/>
      <c r="I1071" s="75"/>
      <c r="J1071" s="75"/>
      <c r="K1071" s="111"/>
    </row>
    <row r="1072" spans="3:11" s="437" customFormat="1" ht="15.75" x14ac:dyDescent="0.25">
      <c r="C1072" s="201" t="s">
        <v>392</v>
      </c>
      <c r="D1072" s="571">
        <f>'11. Gestion Administrativa'!E44</f>
        <v>11.3</v>
      </c>
      <c r="E1072" s="92"/>
      <c r="F1072" s="92"/>
      <c r="G1072" s="92"/>
      <c r="H1072" s="75"/>
      <c r="I1072" s="75"/>
      <c r="J1072" s="75"/>
      <c r="K1072" s="111"/>
    </row>
    <row r="1073" spans="3:11" s="437" customFormat="1" ht="18.75" x14ac:dyDescent="0.25">
      <c r="C1073" s="207" t="str">
        <f>IFERROR(VLOOKUP(D1072,'1. Desarrollo e Innov. Curricu.'!$E:$F,2,FALSE),IFERROR(VLOOKUP(D1072,'2. Investigación Científica'!$E:$F,2,FALSE),IFERROR(VLOOKUP(D1072,'3. Vinculación Univ. Sociedad'!$E:$F,2,FALSE),IFERROR(VLOOKUP(D1072,'4. Docencia y Profesorado Univ.'!$E:$F,2,FALSE),IFERROR(VLOOKUP(D1072,'5. Estudiantes y Graduados'!$E:$F,2,FALSE),IFERROR(VLOOKUP(D1072,'11. Gestion Administrativa'!$E:$F,2,FALSE),IFERROR(VLOOKUP(D1072,'13. Gestión Académica'!$E:$F,2,FALSE),IFERROR(VLOOKUP(D1072,'8. Asegura. de la Calid. y M'!$E:$F,2,FALSE),IFERROR(VLOOKUP(D1072,'6. Gestión del Conocimiento'!$E:$F,2,FALSE),IFERROR(VLOOKUP(D1072,'15. Gobernabilidad y Proceso...'!$E:$F,2,FALSE),IFERROR(VLOOKUP(D1072,'12. Gestión del Talento Humano'!$E:$F,2,FALSE),IFERROR(VLOOKUP(D1072,'14. Internacional... de la E.S.'!$E:$F,2,FALSE),IFERROR(VLOOKUP(D1072,'10. Posgrado'!$E:$F,2,FALSE),IFERROR(VLOOKUP(D1072,'17. Gestión TIC'!$E:$F,2,FALSE),IFERROR(VLOOKUP(D1072,'16. Desa. del Sistema Educ.Sup.'!$E:$F,2,FALSE),IFERROR(VLOOKUP(D1072,'9. Cultura de Inno. Insti...'!$E:$F,2,FALSE),VLOOKUP(D1072,'7. Lo Esencial de la Reforma U.'!$E:$F,2,0)))))))))))))))))</f>
        <v xml:space="preserve">Realizar la requisición de compra de Sustancias Químicas y Materias Primas utilizadas en las prácticas en laboratorios de la Facultad. </v>
      </c>
      <c r="D1073" s="31"/>
      <c r="E1073" s="92"/>
      <c r="F1073" s="92"/>
      <c r="G1073" s="92"/>
      <c r="H1073" s="75"/>
      <c r="I1073" s="75"/>
      <c r="J1073" s="75"/>
      <c r="K1073" s="111"/>
    </row>
    <row r="1074" spans="3:11" s="437" customFormat="1" ht="15.75" thickBot="1" x14ac:dyDescent="0.3">
      <c r="F1074" s="92"/>
      <c r="G1074" s="75"/>
      <c r="H1074" s="75"/>
      <c r="I1074" s="75"/>
    </row>
    <row r="1075" spans="3:11" s="437" customFormat="1" ht="15.75" thickBot="1" x14ac:dyDescent="0.3">
      <c r="C1075" s="137" t="s">
        <v>44</v>
      </c>
      <c r="D1075" s="128" t="s">
        <v>55</v>
      </c>
      <c r="E1075" s="135" t="s">
        <v>57</v>
      </c>
      <c r="F1075" s="134" t="s">
        <v>27</v>
      </c>
      <c r="G1075" s="132" t="s">
        <v>131</v>
      </c>
      <c r="H1075" s="135" t="s">
        <v>46</v>
      </c>
      <c r="I1075" s="132" t="s">
        <v>132</v>
      </c>
      <c r="J1075" s="132" t="s">
        <v>410</v>
      </c>
      <c r="K1075" s="132" t="s">
        <v>411</v>
      </c>
    </row>
    <row r="1076" spans="3:11" s="437" customFormat="1" x14ac:dyDescent="0.25">
      <c r="C1076" s="142" t="s">
        <v>2082</v>
      </c>
      <c r="D1076" s="150">
        <v>2</v>
      </c>
      <c r="E1076" s="117">
        <v>3105</v>
      </c>
      <c r="F1076" s="96">
        <f t="shared" ref="F1076:F1098" si="81">D1076*E1076</f>
        <v>6210</v>
      </c>
      <c r="G1076" s="160" t="s">
        <v>129</v>
      </c>
      <c r="H1076" s="141" t="s">
        <v>894</v>
      </c>
      <c r="I1076" s="129" t="str">
        <f>VLOOKUP(H1076,Presupuesto!$B$11:$C$565,2,0)</f>
        <v>PRODUCTOS QUIMICOS</v>
      </c>
      <c r="J1076" s="97" t="s">
        <v>1364</v>
      </c>
      <c r="K1076" s="97" t="s">
        <v>396</v>
      </c>
    </row>
    <row r="1077" spans="3:11" s="437" customFormat="1" x14ac:dyDescent="0.25">
      <c r="C1077" s="142" t="s">
        <v>2083</v>
      </c>
      <c r="D1077" s="150">
        <v>2</v>
      </c>
      <c r="E1077" s="117">
        <v>10370</v>
      </c>
      <c r="F1077" s="96">
        <f t="shared" si="81"/>
        <v>20740</v>
      </c>
      <c r="G1077" s="160" t="s">
        <v>129</v>
      </c>
      <c r="H1077" s="141" t="s">
        <v>894</v>
      </c>
      <c r="I1077" s="129" t="str">
        <f>VLOOKUP(H1077,Presupuesto!$B$11:$C$565,2,0)</f>
        <v>PRODUCTOS QUIMICOS</v>
      </c>
      <c r="J1077" s="97" t="s">
        <v>1364</v>
      </c>
      <c r="K1077" s="97" t="s">
        <v>396</v>
      </c>
    </row>
    <row r="1078" spans="3:11" s="437" customFormat="1" x14ac:dyDescent="0.25">
      <c r="C1078" s="142" t="s">
        <v>2084</v>
      </c>
      <c r="D1078" s="150">
        <v>10</v>
      </c>
      <c r="E1078" s="117">
        <v>5571.75</v>
      </c>
      <c r="F1078" s="96">
        <f t="shared" si="81"/>
        <v>55717.5</v>
      </c>
      <c r="G1078" s="160" t="s">
        <v>129</v>
      </c>
      <c r="H1078" s="141" t="s">
        <v>894</v>
      </c>
      <c r="I1078" s="129" t="str">
        <f>VLOOKUP(H1078,Presupuesto!$B$11:$C$565,2,0)</f>
        <v>PRODUCTOS QUIMICOS</v>
      </c>
      <c r="J1078" s="97" t="s">
        <v>1364</v>
      </c>
      <c r="K1078" s="97" t="s">
        <v>396</v>
      </c>
    </row>
    <row r="1079" spans="3:11" s="437" customFormat="1" x14ac:dyDescent="0.25">
      <c r="C1079" s="142" t="s">
        <v>2085</v>
      </c>
      <c r="D1079" s="150">
        <v>1</v>
      </c>
      <c r="E1079" s="117">
        <v>11472.4</v>
      </c>
      <c r="F1079" s="96">
        <f t="shared" si="81"/>
        <v>11472.4</v>
      </c>
      <c r="G1079" s="160" t="s">
        <v>129</v>
      </c>
      <c r="H1079" s="141" t="s">
        <v>894</v>
      </c>
      <c r="I1079" s="129" t="str">
        <f>VLOOKUP(H1079,Presupuesto!$B$11:$C$565,2,0)</f>
        <v>PRODUCTOS QUIMICOS</v>
      </c>
      <c r="J1079" s="97" t="s">
        <v>1364</v>
      </c>
      <c r="K1079" s="97" t="s">
        <v>396</v>
      </c>
    </row>
    <row r="1080" spans="3:11" s="437" customFormat="1" x14ac:dyDescent="0.25">
      <c r="C1080" s="142" t="s">
        <v>2086</v>
      </c>
      <c r="D1080" s="150">
        <v>10</v>
      </c>
      <c r="E1080" s="117">
        <v>2475.58</v>
      </c>
      <c r="F1080" s="96">
        <f t="shared" si="81"/>
        <v>24755.8</v>
      </c>
      <c r="G1080" s="160" t="s">
        <v>129</v>
      </c>
      <c r="H1080" s="141" t="s">
        <v>894</v>
      </c>
      <c r="I1080" s="129" t="str">
        <f>VLOOKUP(H1080,Presupuesto!$B$11:$C$565,2,0)</f>
        <v>PRODUCTOS QUIMICOS</v>
      </c>
      <c r="J1080" s="97" t="s">
        <v>1364</v>
      </c>
      <c r="K1080" s="97" t="s">
        <v>396</v>
      </c>
    </row>
    <row r="1081" spans="3:11" s="437" customFormat="1" x14ac:dyDescent="0.25">
      <c r="C1081" s="142" t="s">
        <v>2087</v>
      </c>
      <c r="D1081" s="150">
        <v>1</v>
      </c>
      <c r="E1081" s="117">
        <v>7429</v>
      </c>
      <c r="F1081" s="96">
        <f t="shared" si="81"/>
        <v>7429</v>
      </c>
      <c r="G1081" s="160" t="s">
        <v>129</v>
      </c>
      <c r="H1081" s="141" t="s">
        <v>894</v>
      </c>
      <c r="I1081" s="129" t="str">
        <f>VLOOKUP(H1081,Presupuesto!$B$11:$C$565,2,0)</f>
        <v>PRODUCTOS QUIMICOS</v>
      </c>
      <c r="J1081" s="97" t="s">
        <v>1364</v>
      </c>
      <c r="K1081" s="97" t="s">
        <v>396</v>
      </c>
    </row>
    <row r="1082" spans="3:11" s="437" customFormat="1" x14ac:dyDescent="0.25">
      <c r="C1082" s="142" t="s">
        <v>2088</v>
      </c>
      <c r="D1082" s="150">
        <v>1</v>
      </c>
      <c r="E1082" s="117">
        <v>613.87</v>
      </c>
      <c r="F1082" s="96">
        <f t="shared" si="81"/>
        <v>613.87</v>
      </c>
      <c r="G1082" s="160" t="s">
        <v>129</v>
      </c>
      <c r="H1082" s="141" t="s">
        <v>894</v>
      </c>
      <c r="I1082" s="129" t="str">
        <f>VLOOKUP(H1082,Presupuesto!$B$11:$C$565,2,0)</f>
        <v>PRODUCTOS QUIMICOS</v>
      </c>
      <c r="J1082" s="97" t="s">
        <v>1364</v>
      </c>
      <c r="K1082" s="97" t="s">
        <v>396</v>
      </c>
    </row>
    <row r="1083" spans="3:11" s="437" customFormat="1" x14ac:dyDescent="0.25">
      <c r="C1083" s="142" t="s">
        <v>2089</v>
      </c>
      <c r="D1083" s="150">
        <v>2</v>
      </c>
      <c r="E1083" s="117">
        <v>4265</v>
      </c>
      <c r="F1083" s="96">
        <f t="shared" si="81"/>
        <v>8530</v>
      </c>
      <c r="G1083" s="160" t="s">
        <v>129</v>
      </c>
      <c r="H1083" s="141" t="s">
        <v>894</v>
      </c>
      <c r="I1083" s="129" t="str">
        <f>VLOOKUP(H1083,Presupuesto!$B$11:$C$565,2,0)</f>
        <v>PRODUCTOS QUIMICOS</v>
      </c>
      <c r="J1083" s="97" t="s">
        <v>1364</v>
      </c>
      <c r="K1083" s="97" t="s">
        <v>396</v>
      </c>
    </row>
    <row r="1084" spans="3:11" s="437" customFormat="1" x14ac:dyDescent="0.25">
      <c r="C1084" s="142" t="s">
        <v>2090</v>
      </c>
      <c r="D1084" s="150">
        <v>8</v>
      </c>
      <c r="E1084" s="117">
        <v>7824.96</v>
      </c>
      <c r="F1084" s="96">
        <f t="shared" si="81"/>
        <v>62599.68</v>
      </c>
      <c r="G1084" s="160" t="s">
        <v>129</v>
      </c>
      <c r="H1084" s="141" t="s">
        <v>894</v>
      </c>
      <c r="I1084" s="129" t="str">
        <f>VLOOKUP(H1084,Presupuesto!$B$11:$C$565,2,0)</f>
        <v>PRODUCTOS QUIMICOS</v>
      </c>
      <c r="J1084" s="97" t="s">
        <v>1364</v>
      </c>
      <c r="K1084" s="97" t="s">
        <v>396</v>
      </c>
    </row>
    <row r="1085" spans="3:11" s="437" customFormat="1" x14ac:dyDescent="0.25">
      <c r="C1085" s="142" t="s">
        <v>2091</v>
      </c>
      <c r="D1085" s="150">
        <v>6</v>
      </c>
      <c r="E1085" s="117">
        <v>1551.6599999999999</v>
      </c>
      <c r="F1085" s="96">
        <f t="shared" si="81"/>
        <v>9309.9599999999991</v>
      </c>
      <c r="G1085" s="160" t="s">
        <v>129</v>
      </c>
      <c r="H1085" s="141" t="s">
        <v>894</v>
      </c>
      <c r="I1085" s="129" t="str">
        <f>VLOOKUP(H1085,Presupuesto!$B$11:$C$565,2,0)</f>
        <v>PRODUCTOS QUIMICOS</v>
      </c>
      <c r="J1085" s="97" t="s">
        <v>1364</v>
      </c>
      <c r="K1085" s="97" t="s">
        <v>396</v>
      </c>
    </row>
    <row r="1086" spans="3:11" s="437" customFormat="1" x14ac:dyDescent="0.25">
      <c r="C1086" s="142" t="s">
        <v>2092</v>
      </c>
      <c r="D1086" s="150">
        <v>2</v>
      </c>
      <c r="E1086" s="117">
        <v>6800</v>
      </c>
      <c r="F1086" s="96">
        <f t="shared" si="81"/>
        <v>13600</v>
      </c>
      <c r="G1086" s="160" t="s">
        <v>129</v>
      </c>
      <c r="H1086" s="141" t="s">
        <v>894</v>
      </c>
      <c r="I1086" s="129" t="str">
        <f>VLOOKUP(H1086,Presupuesto!$B$11:$C$565,2,0)</f>
        <v>PRODUCTOS QUIMICOS</v>
      </c>
      <c r="J1086" s="97" t="s">
        <v>1364</v>
      </c>
      <c r="K1086" s="97" t="s">
        <v>396</v>
      </c>
    </row>
    <row r="1087" spans="3:11" s="437" customFormat="1" x14ac:dyDescent="0.25">
      <c r="C1087" s="142" t="s">
        <v>2093</v>
      </c>
      <c r="D1087" s="150">
        <v>6</v>
      </c>
      <c r="E1087" s="117">
        <v>6829.95</v>
      </c>
      <c r="F1087" s="96">
        <f t="shared" si="81"/>
        <v>40979.699999999997</v>
      </c>
      <c r="G1087" s="160" t="s">
        <v>129</v>
      </c>
      <c r="H1087" s="141" t="s">
        <v>894</v>
      </c>
      <c r="I1087" s="129" t="str">
        <f>VLOOKUP(H1087,Presupuesto!$B$11:$C$565,2,0)</f>
        <v>PRODUCTOS QUIMICOS</v>
      </c>
      <c r="J1087" s="97" t="s">
        <v>1364</v>
      </c>
      <c r="K1087" s="97" t="s">
        <v>396</v>
      </c>
    </row>
    <row r="1088" spans="3:11" s="437" customFormat="1" x14ac:dyDescent="0.25">
      <c r="C1088" s="142" t="s">
        <v>2094</v>
      </c>
      <c r="D1088" s="150">
        <v>5</v>
      </c>
      <c r="E1088" s="117">
        <v>7433</v>
      </c>
      <c r="F1088" s="96">
        <f t="shared" si="81"/>
        <v>37165</v>
      </c>
      <c r="G1088" s="160" t="s">
        <v>129</v>
      </c>
      <c r="H1088" s="141" t="s">
        <v>894</v>
      </c>
      <c r="I1088" s="129" t="str">
        <f>VLOOKUP(H1088,Presupuesto!$B$11:$C$565,2,0)</f>
        <v>PRODUCTOS QUIMICOS</v>
      </c>
      <c r="J1088" s="97" t="s">
        <v>1364</v>
      </c>
      <c r="K1088" s="97" t="s">
        <v>396</v>
      </c>
    </row>
    <row r="1089" spans="3:11" s="437" customFormat="1" x14ac:dyDescent="0.25">
      <c r="C1089" s="142" t="s">
        <v>2095</v>
      </c>
      <c r="D1089" s="150">
        <v>1</v>
      </c>
      <c r="E1089" s="117">
        <v>3260.25</v>
      </c>
      <c r="F1089" s="96">
        <f t="shared" si="81"/>
        <v>3260.25</v>
      </c>
      <c r="G1089" s="160" t="s">
        <v>129</v>
      </c>
      <c r="H1089" s="141" t="s">
        <v>894</v>
      </c>
      <c r="I1089" s="129" t="str">
        <f>VLOOKUP(H1089,Presupuesto!$B$11:$C$565,2,0)</f>
        <v>PRODUCTOS QUIMICOS</v>
      </c>
      <c r="J1089" s="97" t="s">
        <v>1364</v>
      </c>
      <c r="K1089" s="97" t="s">
        <v>396</v>
      </c>
    </row>
    <row r="1090" spans="3:11" s="437" customFormat="1" x14ac:dyDescent="0.25">
      <c r="C1090" s="142" t="s">
        <v>2096</v>
      </c>
      <c r="D1090" s="150">
        <v>8</v>
      </c>
      <c r="E1090" s="117">
        <v>1081</v>
      </c>
      <c r="F1090" s="96">
        <f t="shared" si="81"/>
        <v>8648</v>
      </c>
      <c r="G1090" s="160" t="s">
        <v>129</v>
      </c>
      <c r="H1090" s="141" t="s">
        <v>894</v>
      </c>
      <c r="I1090" s="129" t="str">
        <f>VLOOKUP(H1090,Presupuesto!$B$11:$C$565,2,0)</f>
        <v>PRODUCTOS QUIMICOS</v>
      </c>
      <c r="J1090" s="97" t="s">
        <v>1364</v>
      </c>
      <c r="K1090" s="97" t="s">
        <v>396</v>
      </c>
    </row>
    <row r="1091" spans="3:11" s="437" customFormat="1" x14ac:dyDescent="0.25">
      <c r="C1091" s="142" t="s">
        <v>2097</v>
      </c>
      <c r="D1091" s="150">
        <v>5</v>
      </c>
      <c r="E1091" s="117">
        <v>8774.5</v>
      </c>
      <c r="F1091" s="96">
        <f t="shared" si="81"/>
        <v>43872.5</v>
      </c>
      <c r="G1091" s="160" t="s">
        <v>129</v>
      </c>
      <c r="H1091" s="141" t="s">
        <v>894</v>
      </c>
      <c r="I1091" s="129" t="str">
        <f>VLOOKUP(H1091,Presupuesto!$B$11:$C$565,2,0)</f>
        <v>PRODUCTOS QUIMICOS</v>
      </c>
      <c r="J1091" s="97" t="s">
        <v>1364</v>
      </c>
      <c r="K1091" s="97" t="s">
        <v>396</v>
      </c>
    </row>
    <row r="1092" spans="3:11" s="437" customFormat="1" x14ac:dyDescent="0.25">
      <c r="C1092" s="142" t="s">
        <v>2098</v>
      </c>
      <c r="D1092" s="150">
        <v>1</v>
      </c>
      <c r="E1092" s="117">
        <v>3096.49</v>
      </c>
      <c r="F1092" s="96">
        <f t="shared" si="81"/>
        <v>3096.49</v>
      </c>
      <c r="G1092" s="160" t="s">
        <v>129</v>
      </c>
      <c r="H1092" s="141" t="s">
        <v>894</v>
      </c>
      <c r="I1092" s="129" t="str">
        <f>VLOOKUP(H1092,Presupuesto!$B$11:$C$565,2,0)</f>
        <v>PRODUCTOS QUIMICOS</v>
      </c>
      <c r="J1092" s="97" t="s">
        <v>1364</v>
      </c>
      <c r="K1092" s="97" t="s">
        <v>396</v>
      </c>
    </row>
    <row r="1093" spans="3:11" s="437" customFormat="1" x14ac:dyDescent="0.25">
      <c r="C1093" s="142" t="s">
        <v>2099</v>
      </c>
      <c r="D1093" s="150">
        <v>5</v>
      </c>
      <c r="E1093" s="117">
        <v>2093</v>
      </c>
      <c r="F1093" s="96">
        <f t="shared" si="81"/>
        <v>10465</v>
      </c>
      <c r="G1093" s="160" t="s">
        <v>129</v>
      </c>
      <c r="H1093" s="141" t="s">
        <v>894</v>
      </c>
      <c r="I1093" s="129" t="str">
        <f>VLOOKUP(H1093,Presupuesto!$B$11:$C$565,2,0)</f>
        <v>PRODUCTOS QUIMICOS</v>
      </c>
      <c r="J1093" s="97" t="s">
        <v>1364</v>
      </c>
      <c r="K1093" s="97" t="s">
        <v>396</v>
      </c>
    </row>
    <row r="1094" spans="3:11" s="437" customFormat="1" x14ac:dyDescent="0.25">
      <c r="C1094" s="142" t="s">
        <v>2100</v>
      </c>
      <c r="D1094" s="150">
        <v>4</v>
      </c>
      <c r="E1094" s="117">
        <v>1045.5</v>
      </c>
      <c r="F1094" s="96">
        <f t="shared" si="81"/>
        <v>4182</v>
      </c>
      <c r="G1094" s="160" t="s">
        <v>129</v>
      </c>
      <c r="H1094" s="141" t="s">
        <v>894</v>
      </c>
      <c r="I1094" s="129" t="str">
        <f>VLOOKUP(H1094,Presupuesto!$B$11:$C$565,2,0)</f>
        <v>PRODUCTOS QUIMICOS</v>
      </c>
      <c r="J1094" s="97" t="s">
        <v>1364</v>
      </c>
      <c r="K1094" s="97" t="s">
        <v>396</v>
      </c>
    </row>
    <row r="1095" spans="3:11" s="437" customFormat="1" x14ac:dyDescent="0.25">
      <c r="C1095" s="142" t="s">
        <v>2101</v>
      </c>
      <c r="D1095" s="150">
        <v>25</v>
      </c>
      <c r="E1095" s="117">
        <v>370.52</v>
      </c>
      <c r="F1095" s="96">
        <f t="shared" si="81"/>
        <v>9263</v>
      </c>
      <c r="G1095" s="160" t="s">
        <v>129</v>
      </c>
      <c r="H1095" s="141" t="s">
        <v>821</v>
      </c>
      <c r="I1095" s="129" t="str">
        <f>VLOOKUP(H1095,Presupuesto!$B$11:$C$565,2,0)</f>
        <v>PRODUCTOS PAPEL Y CARTON</v>
      </c>
      <c r="J1095" s="97" t="s">
        <v>1364</v>
      </c>
      <c r="K1095" s="97" t="s">
        <v>396</v>
      </c>
    </row>
    <row r="1096" spans="3:11" s="437" customFormat="1" x14ac:dyDescent="0.25">
      <c r="C1096" s="142" t="s">
        <v>2102</v>
      </c>
      <c r="D1096" s="150">
        <v>10</v>
      </c>
      <c r="E1096" s="117">
        <v>608.58000000000004</v>
      </c>
      <c r="F1096" s="96">
        <f t="shared" si="81"/>
        <v>6085.8</v>
      </c>
      <c r="G1096" s="160" t="s">
        <v>129</v>
      </c>
      <c r="H1096" s="141" t="s">
        <v>821</v>
      </c>
      <c r="I1096" s="129" t="str">
        <f>VLOOKUP(H1096,Presupuesto!$B$11:$C$565,2,0)</f>
        <v>PRODUCTOS PAPEL Y CARTON</v>
      </c>
      <c r="J1096" s="97" t="s">
        <v>1364</v>
      </c>
      <c r="K1096" s="97" t="s">
        <v>396</v>
      </c>
    </row>
    <row r="1097" spans="3:11" s="437" customFormat="1" x14ac:dyDescent="0.25">
      <c r="C1097" s="142" t="s">
        <v>2103</v>
      </c>
      <c r="D1097" s="150">
        <v>100</v>
      </c>
      <c r="E1097" s="117">
        <v>144.02000000000001</v>
      </c>
      <c r="F1097" s="96">
        <f t="shared" si="81"/>
        <v>14402.000000000002</v>
      </c>
      <c r="G1097" s="160" t="s">
        <v>129</v>
      </c>
      <c r="H1097" s="141" t="s">
        <v>821</v>
      </c>
      <c r="I1097" s="129" t="str">
        <f>VLOOKUP(H1097,Presupuesto!$B$11:$C$565,2,0)</f>
        <v>PRODUCTOS PAPEL Y CARTON</v>
      </c>
      <c r="J1097" s="97" t="s">
        <v>1364</v>
      </c>
      <c r="K1097" s="97" t="s">
        <v>396</v>
      </c>
    </row>
    <row r="1098" spans="3:11" s="437" customFormat="1" x14ac:dyDescent="0.25">
      <c r="C1098" s="142" t="s">
        <v>2102</v>
      </c>
      <c r="D1098" s="150">
        <v>10</v>
      </c>
      <c r="E1098" s="117">
        <v>608.58000000000004</v>
      </c>
      <c r="F1098" s="96">
        <f t="shared" si="81"/>
        <v>6085.8</v>
      </c>
      <c r="G1098" s="160" t="s">
        <v>129</v>
      </c>
      <c r="H1098" s="141" t="s">
        <v>821</v>
      </c>
      <c r="I1098" s="129" t="str">
        <f>VLOOKUP(H1098,Presupuesto!$B$11:$C$565,2,0)</f>
        <v>PRODUCTOS PAPEL Y CARTON</v>
      </c>
      <c r="J1098" s="97" t="s">
        <v>1364</v>
      </c>
      <c r="K1098" s="97" t="s">
        <v>396</v>
      </c>
    </row>
    <row r="1101" spans="3:11" ht="15.75" thickBot="1" x14ac:dyDescent="0.3"/>
    <row r="1102" spans="3:11" s="437" customFormat="1" ht="15.75" thickBot="1" x14ac:dyDescent="0.3">
      <c r="C1102" s="156" t="s">
        <v>53</v>
      </c>
      <c r="D1102" s="352">
        <f>SUM(F1109:F1292)</f>
        <v>3911220.32</v>
      </c>
      <c r="F1102" s="70"/>
      <c r="G1102" s="78"/>
      <c r="H1102" s="70"/>
      <c r="I1102" s="70"/>
    </row>
    <row r="1103" spans="3:11" s="437" customFormat="1" x14ac:dyDescent="0.25">
      <c r="C1103" s="70"/>
      <c r="D1103" s="31"/>
      <c r="E1103" s="92"/>
      <c r="F1103" s="92"/>
      <c r="G1103" s="92"/>
      <c r="H1103" s="75"/>
      <c r="I1103" s="75"/>
      <c r="J1103" s="75"/>
      <c r="K1103" s="111"/>
    </row>
    <row r="1104" spans="3:11" s="437" customFormat="1" x14ac:dyDescent="0.25">
      <c r="C1104" s="70"/>
      <c r="D1104" s="31"/>
      <c r="E1104" s="92"/>
      <c r="F1104" s="92"/>
      <c r="G1104" s="92"/>
      <c r="H1104" s="75"/>
      <c r="I1104" s="75"/>
      <c r="J1104" s="75"/>
      <c r="K1104" s="111"/>
    </row>
    <row r="1105" spans="3:11" s="437" customFormat="1" ht="15.75" x14ac:dyDescent="0.25">
      <c r="C1105" s="201" t="s">
        <v>392</v>
      </c>
      <c r="D1105" s="571">
        <f>'11. Gestion Administrativa'!E45</f>
        <v>11.31</v>
      </c>
      <c r="E1105" s="92"/>
      <c r="F1105" s="92"/>
      <c r="G1105" s="92"/>
      <c r="H1105" s="75"/>
      <c r="I1105" s="75"/>
      <c r="J1105" s="75"/>
      <c r="K1105" s="111"/>
    </row>
    <row r="1106" spans="3:11" s="437" customFormat="1" ht="18.75" x14ac:dyDescent="0.25">
      <c r="C1106" s="207" t="str">
        <f>IFERROR(VLOOKUP(D1105,'1. Desarrollo e Innov. Curricu.'!$E:$F,2,FALSE),IFERROR(VLOOKUP(D1105,'2. Investigación Científica'!$E:$F,2,FALSE),IFERROR(VLOOKUP(D1105,'3. Vinculación Univ. Sociedad'!$E:$F,2,FALSE),IFERROR(VLOOKUP(D1105,'4. Docencia y Profesorado Univ.'!$E:$F,2,FALSE),IFERROR(VLOOKUP(D1105,'5. Estudiantes y Graduados'!$E:$F,2,FALSE),IFERROR(VLOOKUP(D1105,'11. Gestion Administrativa'!$E:$F,2,FALSE),IFERROR(VLOOKUP(D1105,'13. Gestión Académica'!$E:$F,2,FALSE),IFERROR(VLOOKUP(D1105,'8. Asegura. de la Calid. y M'!$E:$F,2,FALSE),IFERROR(VLOOKUP(D1105,'6. Gestión del Conocimiento'!$E:$F,2,FALSE),IFERROR(VLOOKUP(D1105,'15. Gobernabilidad y Proceso...'!$E:$F,2,FALSE),IFERROR(VLOOKUP(D1105,'12. Gestión del Talento Humano'!$E:$F,2,FALSE),IFERROR(VLOOKUP(D1105,'14. Internacional... de la E.S.'!$E:$F,2,FALSE),IFERROR(VLOOKUP(D1105,'10. Posgrado'!$E:$F,2,FALSE),IFERROR(VLOOKUP(D1105,'17. Gestión TIC'!$E:$F,2,FALSE),IFERROR(VLOOKUP(D1105,'16. Desa. del Sistema Educ.Sup.'!$E:$F,2,FALSE),IFERROR(VLOOKUP(D1105,'9. Cultura de Inno. Insti...'!$E:$F,2,FALSE),VLOOKUP(D1105,'7. Lo Esencial de la Reforma U.'!$E:$F,2,0)))))))))))))))))</f>
        <v xml:space="preserve">Solicitar la realización de una licitación para la compra de Sustancias Químicas y Materias Primas, utilizadas en las prácticas en laboratorios, ante la Rectoría. </v>
      </c>
      <c r="D1106" s="31"/>
      <c r="E1106" s="92"/>
      <c r="F1106" s="92"/>
      <c r="G1106" s="92"/>
      <c r="H1106" s="75"/>
      <c r="I1106" s="75"/>
      <c r="J1106" s="75"/>
      <c r="K1106" s="111"/>
    </row>
    <row r="1107" spans="3:11" s="437" customFormat="1" ht="15.75" thickBot="1" x14ac:dyDescent="0.3">
      <c r="F1107" s="92"/>
      <c r="G1107" s="75"/>
      <c r="H1107" s="75"/>
      <c r="I1107" s="75"/>
    </row>
    <row r="1108" spans="3:11" s="437" customFormat="1" ht="15.75" thickBot="1" x14ac:dyDescent="0.3">
      <c r="C1108" s="128" t="s">
        <v>44</v>
      </c>
      <c r="D1108" s="128" t="s">
        <v>55</v>
      </c>
      <c r="E1108" s="135" t="s">
        <v>57</v>
      </c>
      <c r="F1108" s="134" t="s">
        <v>27</v>
      </c>
      <c r="G1108" s="132" t="s">
        <v>131</v>
      </c>
      <c r="H1108" s="135" t="s">
        <v>46</v>
      </c>
      <c r="I1108" s="132" t="s">
        <v>132</v>
      </c>
      <c r="J1108" s="132" t="s">
        <v>410</v>
      </c>
      <c r="K1108" s="132" t="s">
        <v>411</v>
      </c>
    </row>
    <row r="1109" spans="3:11" s="437" customFormat="1" x14ac:dyDescent="0.25">
      <c r="C1109" s="144" t="s">
        <v>2082</v>
      </c>
      <c r="D1109" s="150">
        <v>10</v>
      </c>
      <c r="E1109" s="122">
        <v>3105</v>
      </c>
      <c r="F1109" s="96">
        <f t="shared" ref="F1109:F1292" si="82">D1109*E1109</f>
        <v>31050</v>
      </c>
      <c r="G1109" s="160" t="s">
        <v>1508</v>
      </c>
      <c r="H1109" s="141" t="s">
        <v>894</v>
      </c>
      <c r="I1109" s="129" t="str">
        <f>VLOOKUP(H1109,Presupuesto!$B$11:$C$565,2,0)</f>
        <v>PRODUCTOS QUIMICOS</v>
      </c>
      <c r="J1109" s="97" t="s">
        <v>1364</v>
      </c>
      <c r="K1109" s="97" t="s">
        <v>412</v>
      </c>
    </row>
    <row r="1110" spans="3:11" s="437" customFormat="1" x14ac:dyDescent="0.25">
      <c r="C1110" s="144" t="s">
        <v>2083</v>
      </c>
      <c r="D1110" s="150">
        <v>4</v>
      </c>
      <c r="E1110" s="122">
        <v>20740.48</v>
      </c>
      <c r="F1110" s="96">
        <f t="shared" si="82"/>
        <v>82961.919999999998</v>
      </c>
      <c r="G1110" s="160" t="s">
        <v>1508</v>
      </c>
      <c r="H1110" s="141" t="s">
        <v>894</v>
      </c>
      <c r="I1110" s="129" t="str">
        <f>VLOOKUP(H1110,Presupuesto!$B$11:$C$565,2,0)</f>
        <v>PRODUCTOS QUIMICOS</v>
      </c>
      <c r="J1110" s="97" t="s">
        <v>1364</v>
      </c>
      <c r="K1110" s="97" t="s">
        <v>412</v>
      </c>
    </row>
    <row r="1111" spans="3:11" s="437" customFormat="1" x14ac:dyDescent="0.25">
      <c r="C1111" s="144" t="s">
        <v>2107</v>
      </c>
      <c r="D1111" s="150">
        <v>2</v>
      </c>
      <c r="E1111" s="122">
        <v>3128</v>
      </c>
      <c r="F1111" s="96">
        <f t="shared" si="82"/>
        <v>6256</v>
      </c>
      <c r="G1111" s="160" t="s">
        <v>1508</v>
      </c>
      <c r="H1111" s="141" t="s">
        <v>894</v>
      </c>
      <c r="I1111" s="129" t="str">
        <f>VLOOKUP(H1111,Presupuesto!$B$11:$C$565,2,0)</f>
        <v>PRODUCTOS QUIMICOS</v>
      </c>
      <c r="J1111" s="97" t="s">
        <v>1364</v>
      </c>
      <c r="K1111" s="97" t="s">
        <v>412</v>
      </c>
    </row>
    <row r="1112" spans="3:11" s="437" customFormat="1" x14ac:dyDescent="0.25">
      <c r="C1112" s="144" t="s">
        <v>2108</v>
      </c>
      <c r="D1112" s="150">
        <v>2</v>
      </c>
      <c r="E1112" s="122">
        <v>3356.16</v>
      </c>
      <c r="F1112" s="96">
        <f t="shared" si="82"/>
        <v>6712.32</v>
      </c>
      <c r="G1112" s="160" t="s">
        <v>1508</v>
      </c>
      <c r="H1112" s="141" t="s">
        <v>894</v>
      </c>
      <c r="I1112" s="129" t="str">
        <f>VLOOKUP(H1112,Presupuesto!$B$11:$C$565,2,0)</f>
        <v>PRODUCTOS QUIMICOS</v>
      </c>
      <c r="J1112" s="97" t="s">
        <v>1364</v>
      </c>
      <c r="K1112" s="97" t="s">
        <v>412</v>
      </c>
    </row>
    <row r="1113" spans="3:11" s="437" customFormat="1" x14ac:dyDescent="0.25">
      <c r="C1113" s="144" t="s">
        <v>2109</v>
      </c>
      <c r="D1113" s="150">
        <v>1</v>
      </c>
      <c r="E1113" s="122">
        <v>3758.2</v>
      </c>
      <c r="F1113" s="96">
        <f t="shared" si="82"/>
        <v>3758.2</v>
      </c>
      <c r="G1113" s="160" t="s">
        <v>1508</v>
      </c>
      <c r="H1113" s="141" t="s">
        <v>894</v>
      </c>
      <c r="I1113" s="129" t="str">
        <f>VLOOKUP(H1113,Presupuesto!$B$11:$C$565,2,0)</f>
        <v>PRODUCTOS QUIMICOS</v>
      </c>
      <c r="J1113" s="97" t="s">
        <v>1364</v>
      </c>
      <c r="K1113" s="97" t="s">
        <v>412</v>
      </c>
    </row>
    <row r="1114" spans="3:11" s="437" customFormat="1" x14ac:dyDescent="0.25">
      <c r="C1114" s="144" t="s">
        <v>2084</v>
      </c>
      <c r="D1114" s="150">
        <v>20</v>
      </c>
      <c r="E1114" s="122">
        <v>5571.75</v>
      </c>
      <c r="F1114" s="96">
        <f t="shared" si="82"/>
        <v>111435</v>
      </c>
      <c r="G1114" s="160" t="s">
        <v>1508</v>
      </c>
      <c r="H1114" s="141" t="s">
        <v>894</v>
      </c>
      <c r="I1114" s="129" t="str">
        <f>VLOOKUP(H1114,Presupuesto!$B$11:$C$565,2,0)</f>
        <v>PRODUCTOS QUIMICOS</v>
      </c>
      <c r="J1114" s="97" t="s">
        <v>1364</v>
      </c>
      <c r="K1114" s="97" t="s">
        <v>412</v>
      </c>
    </row>
    <row r="1115" spans="3:11" s="437" customFormat="1" x14ac:dyDescent="0.25">
      <c r="C1115" s="144" t="s">
        <v>2085</v>
      </c>
      <c r="D1115" s="150">
        <v>3</v>
      </c>
      <c r="E1115" s="122">
        <v>11472.4</v>
      </c>
      <c r="F1115" s="96">
        <f t="shared" si="82"/>
        <v>34417.199999999997</v>
      </c>
      <c r="G1115" s="160" t="s">
        <v>1508</v>
      </c>
      <c r="H1115" s="141" t="s">
        <v>894</v>
      </c>
      <c r="I1115" s="129" t="str">
        <f>VLOOKUP(H1115,Presupuesto!$B$11:$C$565,2,0)</f>
        <v>PRODUCTOS QUIMICOS</v>
      </c>
      <c r="J1115" s="97" t="s">
        <v>1364</v>
      </c>
      <c r="K1115" s="97" t="s">
        <v>412</v>
      </c>
    </row>
    <row r="1116" spans="3:11" s="437" customFormat="1" x14ac:dyDescent="0.25">
      <c r="C1116" s="144" t="s">
        <v>2085</v>
      </c>
      <c r="D1116" s="150">
        <v>15</v>
      </c>
      <c r="E1116" s="122"/>
      <c r="F1116" s="96">
        <f t="shared" si="82"/>
        <v>0</v>
      </c>
      <c r="G1116" s="160" t="s">
        <v>1508</v>
      </c>
      <c r="H1116" s="141" t="s">
        <v>894</v>
      </c>
      <c r="I1116" s="129" t="str">
        <f>VLOOKUP(H1116,Presupuesto!$B$11:$C$565,2,0)</f>
        <v>PRODUCTOS QUIMICOS</v>
      </c>
      <c r="J1116" s="97" t="s">
        <v>1364</v>
      </c>
      <c r="K1116" s="97" t="s">
        <v>412</v>
      </c>
    </row>
    <row r="1117" spans="3:11" s="437" customFormat="1" x14ac:dyDescent="0.25">
      <c r="C1117" s="144" t="s">
        <v>2110</v>
      </c>
      <c r="D1117" s="150">
        <v>2</v>
      </c>
      <c r="E1117" s="122">
        <v>3046.49</v>
      </c>
      <c r="F1117" s="96">
        <f t="shared" si="82"/>
        <v>6092.98</v>
      </c>
      <c r="G1117" s="160" t="s">
        <v>1508</v>
      </c>
      <c r="H1117" s="141" t="s">
        <v>894</v>
      </c>
      <c r="I1117" s="129" t="str">
        <f>VLOOKUP(H1117,Presupuesto!$B$11:$C$565,2,0)</f>
        <v>PRODUCTOS QUIMICOS</v>
      </c>
      <c r="J1117" s="97" t="s">
        <v>1364</v>
      </c>
      <c r="K1117" s="97" t="s">
        <v>412</v>
      </c>
    </row>
    <row r="1118" spans="3:11" s="437" customFormat="1" x14ac:dyDescent="0.25">
      <c r="C1118" s="144" t="s">
        <v>2111</v>
      </c>
      <c r="D1118" s="150">
        <v>10</v>
      </c>
      <c r="E1118" s="122">
        <v>2475.58</v>
      </c>
      <c r="F1118" s="96">
        <f t="shared" si="82"/>
        <v>24755.8</v>
      </c>
      <c r="G1118" s="160" t="s">
        <v>1508</v>
      </c>
      <c r="H1118" s="141" t="s">
        <v>894</v>
      </c>
      <c r="I1118" s="129" t="str">
        <f>VLOOKUP(H1118,Presupuesto!$B$11:$C$565,2,0)</f>
        <v>PRODUCTOS QUIMICOS</v>
      </c>
      <c r="J1118" s="97" t="s">
        <v>1364</v>
      </c>
      <c r="K1118" s="97" t="s">
        <v>412</v>
      </c>
    </row>
    <row r="1119" spans="3:11" s="437" customFormat="1" x14ac:dyDescent="0.25">
      <c r="C1119" s="144" t="s">
        <v>2086</v>
      </c>
      <c r="D1119" s="150">
        <v>20</v>
      </c>
      <c r="E1119" s="122">
        <v>2475.58</v>
      </c>
      <c r="F1119" s="96">
        <f t="shared" si="82"/>
        <v>49511.6</v>
      </c>
      <c r="G1119" s="160" t="s">
        <v>1508</v>
      </c>
      <c r="H1119" s="141" t="s">
        <v>894</v>
      </c>
      <c r="I1119" s="129" t="str">
        <f>VLOOKUP(H1119,Presupuesto!$B$11:$C$565,2,0)</f>
        <v>PRODUCTOS QUIMICOS</v>
      </c>
      <c r="J1119" s="97" t="s">
        <v>1364</v>
      </c>
      <c r="K1119" s="97" t="s">
        <v>412</v>
      </c>
    </row>
    <row r="1120" spans="3:11" s="437" customFormat="1" x14ac:dyDescent="0.25">
      <c r="C1120" s="144" t="s">
        <v>2112</v>
      </c>
      <c r="D1120" s="150">
        <v>2</v>
      </c>
      <c r="E1120" s="122">
        <v>4175.88</v>
      </c>
      <c r="F1120" s="96">
        <f t="shared" si="82"/>
        <v>8351.76</v>
      </c>
      <c r="G1120" s="160" t="s">
        <v>1508</v>
      </c>
      <c r="H1120" s="141" t="s">
        <v>894</v>
      </c>
      <c r="I1120" s="129" t="str">
        <f>VLOOKUP(H1120,Presupuesto!$B$11:$C$565,2,0)</f>
        <v>PRODUCTOS QUIMICOS</v>
      </c>
      <c r="J1120" s="97" t="s">
        <v>1364</v>
      </c>
      <c r="K1120" s="97" t="s">
        <v>412</v>
      </c>
    </row>
    <row r="1121" spans="3:11" s="437" customFormat="1" x14ac:dyDescent="0.25">
      <c r="C1121" s="144" t="s">
        <v>2113</v>
      </c>
      <c r="D1121" s="150">
        <v>6</v>
      </c>
      <c r="E1121" s="122">
        <v>2700.85</v>
      </c>
      <c r="F1121" s="96">
        <f t="shared" si="82"/>
        <v>16205.099999999999</v>
      </c>
      <c r="G1121" s="160" t="s">
        <v>1508</v>
      </c>
      <c r="H1121" s="141" t="s">
        <v>894</v>
      </c>
      <c r="I1121" s="129" t="str">
        <f>VLOOKUP(H1121,Presupuesto!$B$11:$C$565,2,0)</f>
        <v>PRODUCTOS QUIMICOS</v>
      </c>
      <c r="J1121" s="97" t="s">
        <v>1364</v>
      </c>
      <c r="K1121" s="97" t="s">
        <v>412</v>
      </c>
    </row>
    <row r="1122" spans="3:11" s="437" customFormat="1" x14ac:dyDescent="0.25">
      <c r="C1122" s="144" t="s">
        <v>2114</v>
      </c>
      <c r="D1122" s="150">
        <v>10</v>
      </c>
      <c r="E1122" s="122">
        <v>8971.84</v>
      </c>
      <c r="F1122" s="96">
        <f t="shared" si="82"/>
        <v>89718.399999999994</v>
      </c>
      <c r="G1122" s="160" t="s">
        <v>1508</v>
      </c>
      <c r="H1122" s="141" t="s">
        <v>894</v>
      </c>
      <c r="I1122" s="129" t="str">
        <f>VLOOKUP(H1122,Presupuesto!$B$11:$C$565,2,0)</f>
        <v>PRODUCTOS QUIMICOS</v>
      </c>
      <c r="J1122" s="97" t="s">
        <v>1364</v>
      </c>
      <c r="K1122" s="97" t="s">
        <v>412</v>
      </c>
    </row>
    <row r="1123" spans="3:11" s="437" customFormat="1" x14ac:dyDescent="0.25">
      <c r="C1123" s="144" t="s">
        <v>2115</v>
      </c>
      <c r="D1123" s="150">
        <v>3</v>
      </c>
      <c r="E1123" s="122">
        <v>1732.91</v>
      </c>
      <c r="F1123" s="96">
        <f t="shared" si="82"/>
        <v>5198.7300000000005</v>
      </c>
      <c r="G1123" s="160" t="s">
        <v>1508</v>
      </c>
      <c r="H1123" s="141" t="s">
        <v>894</v>
      </c>
      <c r="I1123" s="129" t="str">
        <f>VLOOKUP(H1123,Presupuesto!$B$11:$C$565,2,0)</f>
        <v>PRODUCTOS QUIMICOS</v>
      </c>
      <c r="J1123" s="97" t="s">
        <v>1364</v>
      </c>
      <c r="K1123" s="97" t="s">
        <v>412</v>
      </c>
    </row>
    <row r="1124" spans="3:11" s="437" customFormat="1" x14ac:dyDescent="0.25">
      <c r="C1124" s="144" t="s">
        <v>2116</v>
      </c>
      <c r="D1124" s="150">
        <v>12</v>
      </c>
      <c r="E1124" s="122">
        <v>2117.5100000000002</v>
      </c>
      <c r="F1124" s="96">
        <f t="shared" si="82"/>
        <v>25410.120000000003</v>
      </c>
      <c r="G1124" s="160" t="s">
        <v>1508</v>
      </c>
      <c r="H1124" s="141" t="s">
        <v>894</v>
      </c>
      <c r="I1124" s="129" t="str">
        <f>VLOOKUP(H1124,Presupuesto!$B$11:$C$565,2,0)</f>
        <v>PRODUCTOS QUIMICOS</v>
      </c>
      <c r="J1124" s="97" t="s">
        <v>1364</v>
      </c>
      <c r="K1124" s="97" t="s">
        <v>412</v>
      </c>
    </row>
    <row r="1125" spans="3:11" s="437" customFormat="1" x14ac:dyDescent="0.25">
      <c r="C1125" s="144" t="s">
        <v>2117</v>
      </c>
      <c r="D1125" s="150">
        <v>2</v>
      </c>
      <c r="E1125" s="122">
        <v>1886</v>
      </c>
      <c r="F1125" s="96">
        <f t="shared" si="82"/>
        <v>3772</v>
      </c>
      <c r="G1125" s="160" t="s">
        <v>1508</v>
      </c>
      <c r="H1125" s="141" t="s">
        <v>894</v>
      </c>
      <c r="I1125" s="129" t="str">
        <f>VLOOKUP(H1125,Presupuesto!$B$11:$C$565,2,0)</f>
        <v>PRODUCTOS QUIMICOS</v>
      </c>
      <c r="J1125" s="97" t="s">
        <v>1364</v>
      </c>
      <c r="K1125" s="97" t="s">
        <v>412</v>
      </c>
    </row>
    <row r="1126" spans="3:11" s="437" customFormat="1" x14ac:dyDescent="0.25">
      <c r="C1126" s="144" t="s">
        <v>2118</v>
      </c>
      <c r="D1126" s="150">
        <v>20</v>
      </c>
      <c r="E1126" s="122"/>
      <c r="F1126" s="96">
        <f t="shared" si="82"/>
        <v>0</v>
      </c>
      <c r="G1126" s="160" t="s">
        <v>1508</v>
      </c>
      <c r="H1126" s="141" t="s">
        <v>894</v>
      </c>
      <c r="I1126" s="129" t="str">
        <f>VLOOKUP(H1126,Presupuesto!$B$11:$C$565,2,0)</f>
        <v>PRODUCTOS QUIMICOS</v>
      </c>
      <c r="J1126" s="97" t="s">
        <v>1364</v>
      </c>
      <c r="K1126" s="97" t="s">
        <v>412</v>
      </c>
    </row>
    <row r="1127" spans="3:11" s="437" customFormat="1" x14ac:dyDescent="0.25">
      <c r="C1127" s="144" t="s">
        <v>2087</v>
      </c>
      <c r="D1127" s="150">
        <v>4</v>
      </c>
      <c r="E1127" s="122">
        <v>7429</v>
      </c>
      <c r="F1127" s="96">
        <f t="shared" si="82"/>
        <v>29716</v>
      </c>
      <c r="G1127" s="160" t="s">
        <v>1508</v>
      </c>
      <c r="H1127" s="141" t="s">
        <v>894</v>
      </c>
      <c r="I1127" s="129" t="str">
        <f>VLOOKUP(H1127,Presupuesto!$B$11:$C$565,2,0)</f>
        <v>PRODUCTOS QUIMICOS</v>
      </c>
      <c r="J1127" s="97" t="s">
        <v>1364</v>
      </c>
      <c r="K1127" s="97" t="s">
        <v>412</v>
      </c>
    </row>
    <row r="1128" spans="3:11" s="437" customFormat="1" x14ac:dyDescent="0.25">
      <c r="C1128" s="144" t="s">
        <v>2119</v>
      </c>
      <c r="D1128" s="150">
        <v>4</v>
      </c>
      <c r="E1128" s="122"/>
      <c r="F1128" s="96">
        <f t="shared" si="82"/>
        <v>0</v>
      </c>
      <c r="G1128" s="160" t="s">
        <v>1508</v>
      </c>
      <c r="H1128" s="141" t="s">
        <v>894</v>
      </c>
      <c r="I1128" s="129" t="str">
        <f>VLOOKUP(H1128,Presupuesto!$B$11:$C$565,2,0)</f>
        <v>PRODUCTOS QUIMICOS</v>
      </c>
      <c r="J1128" s="97" t="s">
        <v>1364</v>
      </c>
      <c r="K1128" s="97" t="s">
        <v>412</v>
      </c>
    </row>
    <row r="1129" spans="3:11" s="437" customFormat="1" x14ac:dyDescent="0.25">
      <c r="C1129" s="144" t="s">
        <v>2120</v>
      </c>
      <c r="D1129" s="150">
        <v>8</v>
      </c>
      <c r="E1129" s="122">
        <v>5124.3999999999996</v>
      </c>
      <c r="F1129" s="96">
        <f t="shared" si="82"/>
        <v>40995.199999999997</v>
      </c>
      <c r="G1129" s="160" t="s">
        <v>1508</v>
      </c>
      <c r="H1129" s="141" t="s">
        <v>894</v>
      </c>
      <c r="I1129" s="129" t="str">
        <f>VLOOKUP(H1129,Presupuesto!$B$11:$C$565,2,0)</f>
        <v>PRODUCTOS QUIMICOS</v>
      </c>
      <c r="J1129" s="97" t="s">
        <v>1364</v>
      </c>
      <c r="K1129" s="97" t="s">
        <v>412</v>
      </c>
    </row>
    <row r="1130" spans="3:11" s="437" customFormat="1" x14ac:dyDescent="0.25">
      <c r="C1130" s="144" t="s">
        <v>2121</v>
      </c>
      <c r="D1130" s="150">
        <v>6</v>
      </c>
      <c r="E1130" s="122">
        <v>4261.8999999999996</v>
      </c>
      <c r="F1130" s="96">
        <f t="shared" si="82"/>
        <v>25571.399999999998</v>
      </c>
      <c r="G1130" s="160" t="s">
        <v>1508</v>
      </c>
      <c r="H1130" s="141" t="s">
        <v>894</v>
      </c>
      <c r="I1130" s="129" t="str">
        <f>VLOOKUP(H1130,Presupuesto!$B$11:$C$565,2,0)</f>
        <v>PRODUCTOS QUIMICOS</v>
      </c>
      <c r="J1130" s="97" t="s">
        <v>1364</v>
      </c>
      <c r="K1130" s="97" t="s">
        <v>412</v>
      </c>
    </row>
    <row r="1131" spans="3:11" s="437" customFormat="1" x14ac:dyDescent="0.25">
      <c r="C1131" s="144" t="s">
        <v>2122</v>
      </c>
      <c r="D1131" s="150">
        <v>4</v>
      </c>
      <c r="E1131" s="122">
        <v>2868.56</v>
      </c>
      <c r="F1131" s="96">
        <f t="shared" si="82"/>
        <v>11474.24</v>
      </c>
      <c r="G1131" s="160" t="s">
        <v>1508</v>
      </c>
      <c r="H1131" s="141" t="s">
        <v>894</v>
      </c>
      <c r="I1131" s="129" t="str">
        <f>VLOOKUP(H1131,Presupuesto!$B$11:$C$565,2,0)</f>
        <v>PRODUCTOS QUIMICOS</v>
      </c>
      <c r="J1131" s="97" t="s">
        <v>1364</v>
      </c>
      <c r="K1131" s="97" t="s">
        <v>412</v>
      </c>
    </row>
    <row r="1132" spans="3:11" s="437" customFormat="1" x14ac:dyDescent="0.25">
      <c r="C1132" s="144" t="s">
        <v>2123</v>
      </c>
      <c r="D1132" s="150">
        <v>2</v>
      </c>
      <c r="E1132" s="122">
        <v>2400</v>
      </c>
      <c r="F1132" s="96">
        <f t="shared" si="82"/>
        <v>4800</v>
      </c>
      <c r="G1132" s="160" t="s">
        <v>1508</v>
      </c>
      <c r="H1132" s="141" t="s">
        <v>894</v>
      </c>
      <c r="I1132" s="129" t="str">
        <f>VLOOKUP(H1132,Presupuesto!$B$11:$C$565,2,0)</f>
        <v>PRODUCTOS QUIMICOS</v>
      </c>
      <c r="J1132" s="97" t="s">
        <v>1364</v>
      </c>
      <c r="K1132" s="97" t="s">
        <v>412</v>
      </c>
    </row>
    <row r="1133" spans="3:11" s="437" customFormat="1" x14ac:dyDescent="0.25">
      <c r="C1133" s="144" t="s">
        <v>2124</v>
      </c>
      <c r="D1133" s="150">
        <v>4</v>
      </c>
      <c r="E1133" s="122"/>
      <c r="F1133" s="96">
        <f t="shared" si="82"/>
        <v>0</v>
      </c>
      <c r="G1133" s="160" t="s">
        <v>1508</v>
      </c>
      <c r="H1133" s="141" t="s">
        <v>894</v>
      </c>
      <c r="I1133" s="129" t="str">
        <f>VLOOKUP(H1133,Presupuesto!$B$11:$C$565,2,0)</f>
        <v>PRODUCTOS QUIMICOS</v>
      </c>
      <c r="J1133" s="97" t="s">
        <v>1364</v>
      </c>
      <c r="K1133" s="97" t="s">
        <v>412</v>
      </c>
    </row>
    <row r="1134" spans="3:11" s="437" customFormat="1" x14ac:dyDescent="0.25">
      <c r="C1134" s="144" t="s">
        <v>2088</v>
      </c>
      <c r="D1134" s="150">
        <v>2</v>
      </c>
      <c r="E1134" s="122">
        <v>613.87</v>
      </c>
      <c r="F1134" s="96">
        <f t="shared" si="82"/>
        <v>1227.74</v>
      </c>
      <c r="G1134" s="160" t="s">
        <v>1508</v>
      </c>
      <c r="H1134" s="141" t="s">
        <v>894</v>
      </c>
      <c r="I1134" s="129" t="str">
        <f>VLOOKUP(H1134,Presupuesto!$B$11:$C$565,2,0)</f>
        <v>PRODUCTOS QUIMICOS</v>
      </c>
      <c r="J1134" s="97" t="s">
        <v>1364</v>
      </c>
      <c r="K1134" s="97" t="s">
        <v>412</v>
      </c>
    </row>
    <row r="1135" spans="3:11" s="437" customFormat="1" x14ac:dyDescent="0.25">
      <c r="C1135" s="144" t="s">
        <v>2089</v>
      </c>
      <c r="D1135" s="150">
        <v>8</v>
      </c>
      <c r="E1135" s="122">
        <v>4265.12</v>
      </c>
      <c r="F1135" s="96">
        <f t="shared" si="82"/>
        <v>34120.959999999999</v>
      </c>
      <c r="G1135" s="160" t="s">
        <v>1508</v>
      </c>
      <c r="H1135" s="141" t="s">
        <v>894</v>
      </c>
      <c r="I1135" s="129" t="str">
        <f>VLOOKUP(H1135,Presupuesto!$B$11:$C$565,2,0)</f>
        <v>PRODUCTOS QUIMICOS</v>
      </c>
      <c r="J1135" s="97" t="s">
        <v>1364</v>
      </c>
      <c r="K1135" s="97" t="s">
        <v>412</v>
      </c>
    </row>
    <row r="1136" spans="3:11" s="437" customFormat="1" x14ac:dyDescent="0.25">
      <c r="C1136" s="144" t="s">
        <v>2125</v>
      </c>
      <c r="D1136" s="150">
        <v>3</v>
      </c>
      <c r="E1136" s="122">
        <v>4435.55</v>
      </c>
      <c r="F1136" s="96">
        <f t="shared" si="82"/>
        <v>13306.650000000001</v>
      </c>
      <c r="G1136" s="160" t="s">
        <v>1508</v>
      </c>
      <c r="H1136" s="141" t="s">
        <v>894</v>
      </c>
      <c r="I1136" s="129" t="str">
        <f>VLOOKUP(H1136,Presupuesto!$B$11:$C$565,2,0)</f>
        <v>PRODUCTOS QUIMICOS</v>
      </c>
      <c r="J1136" s="97" t="s">
        <v>1364</v>
      </c>
      <c r="K1136" s="97" t="s">
        <v>412</v>
      </c>
    </row>
    <row r="1137" spans="3:11" s="437" customFormat="1" x14ac:dyDescent="0.25">
      <c r="C1137" s="144" t="s">
        <v>2126</v>
      </c>
      <c r="D1137" s="150">
        <v>12</v>
      </c>
      <c r="E1137" s="122">
        <v>2875</v>
      </c>
      <c r="F1137" s="96">
        <f t="shared" si="82"/>
        <v>34500</v>
      </c>
      <c r="G1137" s="160" t="s">
        <v>1508</v>
      </c>
      <c r="H1137" s="141" t="s">
        <v>894</v>
      </c>
      <c r="I1137" s="129" t="str">
        <f>VLOOKUP(H1137,Presupuesto!$B$11:$C$565,2,0)</f>
        <v>PRODUCTOS QUIMICOS</v>
      </c>
      <c r="J1137" s="97" t="s">
        <v>1364</v>
      </c>
      <c r="K1137" s="97" t="s">
        <v>412</v>
      </c>
    </row>
    <row r="1138" spans="3:11" s="437" customFormat="1" x14ac:dyDescent="0.25">
      <c r="C1138" s="144" t="s">
        <v>2127</v>
      </c>
      <c r="D1138" s="150">
        <v>3</v>
      </c>
      <c r="E1138" s="122"/>
      <c r="F1138" s="96">
        <f t="shared" si="82"/>
        <v>0</v>
      </c>
      <c r="G1138" s="160" t="s">
        <v>1508</v>
      </c>
      <c r="H1138" s="141" t="s">
        <v>894</v>
      </c>
      <c r="I1138" s="129" t="str">
        <f>VLOOKUP(H1138,Presupuesto!$B$11:$C$565,2,0)</f>
        <v>PRODUCTOS QUIMICOS</v>
      </c>
      <c r="J1138" s="97" t="s">
        <v>1364</v>
      </c>
      <c r="K1138" s="97" t="s">
        <v>412</v>
      </c>
    </row>
    <row r="1139" spans="3:11" s="437" customFormat="1" x14ac:dyDescent="0.25">
      <c r="C1139" s="144" t="s">
        <v>2090</v>
      </c>
      <c r="D1139" s="150">
        <v>30</v>
      </c>
      <c r="E1139" s="122">
        <v>7854.96</v>
      </c>
      <c r="F1139" s="96">
        <f t="shared" si="82"/>
        <v>235648.8</v>
      </c>
      <c r="G1139" s="160" t="s">
        <v>1508</v>
      </c>
      <c r="H1139" s="141" t="s">
        <v>894</v>
      </c>
      <c r="I1139" s="129" t="str">
        <f>VLOOKUP(H1139,Presupuesto!$B$11:$C$565,2,0)</f>
        <v>PRODUCTOS QUIMICOS</v>
      </c>
      <c r="J1139" s="97" t="s">
        <v>1364</v>
      </c>
      <c r="K1139" s="97" t="s">
        <v>412</v>
      </c>
    </row>
    <row r="1140" spans="3:11" s="437" customFormat="1" x14ac:dyDescent="0.25">
      <c r="C1140" s="144" t="s">
        <v>2128</v>
      </c>
      <c r="D1140" s="150">
        <v>2</v>
      </c>
      <c r="E1140" s="122"/>
      <c r="F1140" s="96">
        <f t="shared" si="82"/>
        <v>0</v>
      </c>
      <c r="G1140" s="160" t="s">
        <v>1508</v>
      </c>
      <c r="H1140" s="141" t="s">
        <v>894</v>
      </c>
      <c r="I1140" s="129" t="str">
        <f>VLOOKUP(H1140,Presupuesto!$B$11:$C$565,2,0)</f>
        <v>PRODUCTOS QUIMICOS</v>
      </c>
      <c r="J1140" s="97" t="s">
        <v>1364</v>
      </c>
      <c r="K1140" s="97" t="s">
        <v>412</v>
      </c>
    </row>
    <row r="1141" spans="3:11" s="437" customFormat="1" x14ac:dyDescent="0.25">
      <c r="C1141" s="144" t="s">
        <v>2129</v>
      </c>
      <c r="D1141" s="150">
        <v>9</v>
      </c>
      <c r="E1141" s="122">
        <v>2369</v>
      </c>
      <c r="F1141" s="96">
        <f t="shared" si="82"/>
        <v>21321</v>
      </c>
      <c r="G1141" s="160" t="s">
        <v>1508</v>
      </c>
      <c r="H1141" s="141" t="s">
        <v>894</v>
      </c>
      <c r="I1141" s="129" t="str">
        <f>VLOOKUP(H1141,Presupuesto!$B$11:$C$565,2,0)</f>
        <v>PRODUCTOS QUIMICOS</v>
      </c>
      <c r="J1141" s="97" t="s">
        <v>1364</v>
      </c>
      <c r="K1141" s="97" t="s">
        <v>412</v>
      </c>
    </row>
    <row r="1142" spans="3:11" s="437" customFormat="1" x14ac:dyDescent="0.25">
      <c r="C1142" s="144" t="s">
        <v>2130</v>
      </c>
      <c r="D1142" s="150">
        <v>4</v>
      </c>
      <c r="E1142" s="122"/>
      <c r="F1142" s="96">
        <f t="shared" si="82"/>
        <v>0</v>
      </c>
      <c r="G1142" s="160" t="s">
        <v>1508</v>
      </c>
      <c r="H1142" s="141" t="s">
        <v>894</v>
      </c>
      <c r="I1142" s="129" t="str">
        <f>VLOOKUP(H1142,Presupuesto!$B$11:$C$565,2,0)</f>
        <v>PRODUCTOS QUIMICOS</v>
      </c>
      <c r="J1142" s="97" t="s">
        <v>1364</v>
      </c>
      <c r="K1142" s="97" t="s">
        <v>412</v>
      </c>
    </row>
    <row r="1143" spans="3:11" s="437" customFormat="1" x14ac:dyDescent="0.25">
      <c r="C1143" s="144" t="s">
        <v>2131</v>
      </c>
      <c r="D1143" s="150">
        <v>8</v>
      </c>
      <c r="E1143" s="122">
        <v>1300</v>
      </c>
      <c r="F1143" s="96">
        <f t="shared" si="82"/>
        <v>10400</v>
      </c>
      <c r="G1143" s="160" t="s">
        <v>1508</v>
      </c>
      <c r="H1143" s="141" t="s">
        <v>894</v>
      </c>
      <c r="I1143" s="129" t="str">
        <f>VLOOKUP(H1143,Presupuesto!$B$11:$C$565,2,0)</f>
        <v>PRODUCTOS QUIMICOS</v>
      </c>
      <c r="J1143" s="97" t="s">
        <v>1364</v>
      </c>
      <c r="K1143" s="97" t="s">
        <v>412</v>
      </c>
    </row>
    <row r="1144" spans="3:11" s="437" customFormat="1" x14ac:dyDescent="0.25">
      <c r="C1144" s="144" t="s">
        <v>2132</v>
      </c>
      <c r="D1144" s="150">
        <v>26</v>
      </c>
      <c r="E1144" s="122">
        <v>4186</v>
      </c>
      <c r="F1144" s="96">
        <f t="shared" si="82"/>
        <v>108836</v>
      </c>
      <c r="G1144" s="160" t="s">
        <v>1508</v>
      </c>
      <c r="H1144" s="141" t="s">
        <v>894</v>
      </c>
      <c r="I1144" s="129" t="str">
        <f>VLOOKUP(H1144,Presupuesto!$B$11:$C$565,2,0)</f>
        <v>PRODUCTOS QUIMICOS</v>
      </c>
      <c r="J1144" s="97" t="s">
        <v>1364</v>
      </c>
      <c r="K1144" s="97" t="s">
        <v>412</v>
      </c>
    </row>
    <row r="1145" spans="3:11" s="437" customFormat="1" x14ac:dyDescent="0.25">
      <c r="C1145" s="144" t="s">
        <v>2133</v>
      </c>
      <c r="D1145" s="150">
        <v>1</v>
      </c>
      <c r="E1145" s="122">
        <v>1506</v>
      </c>
      <c r="F1145" s="96">
        <f t="shared" si="82"/>
        <v>1506</v>
      </c>
      <c r="G1145" s="160" t="s">
        <v>1508</v>
      </c>
      <c r="H1145" s="141" t="s">
        <v>894</v>
      </c>
      <c r="I1145" s="129" t="str">
        <f>VLOOKUP(H1145,Presupuesto!$B$11:$C$565,2,0)</f>
        <v>PRODUCTOS QUIMICOS</v>
      </c>
      <c r="J1145" s="97" t="s">
        <v>1364</v>
      </c>
      <c r="K1145" s="97" t="s">
        <v>412</v>
      </c>
    </row>
    <row r="1146" spans="3:11" s="437" customFormat="1" x14ac:dyDescent="0.25">
      <c r="C1146" s="144" t="s">
        <v>2134</v>
      </c>
      <c r="D1146" s="150">
        <v>2</v>
      </c>
      <c r="E1146" s="122"/>
      <c r="F1146" s="96">
        <f t="shared" si="82"/>
        <v>0</v>
      </c>
      <c r="G1146" s="160" t="s">
        <v>1508</v>
      </c>
      <c r="H1146" s="141" t="s">
        <v>894</v>
      </c>
      <c r="I1146" s="129" t="str">
        <f>VLOOKUP(H1146,Presupuesto!$B$11:$C$565,2,0)</f>
        <v>PRODUCTOS QUIMICOS</v>
      </c>
      <c r="J1146" s="97" t="s">
        <v>1364</v>
      </c>
      <c r="K1146" s="97" t="s">
        <v>412</v>
      </c>
    </row>
    <row r="1147" spans="3:11" s="437" customFormat="1" x14ac:dyDescent="0.25">
      <c r="C1147" s="144" t="s">
        <v>2135</v>
      </c>
      <c r="D1147" s="150">
        <v>30</v>
      </c>
      <c r="E1147" s="122">
        <v>1551.66</v>
      </c>
      <c r="F1147" s="96">
        <f t="shared" si="82"/>
        <v>46549.8</v>
      </c>
      <c r="G1147" s="160" t="s">
        <v>1508</v>
      </c>
      <c r="H1147" s="141" t="s">
        <v>894</v>
      </c>
      <c r="I1147" s="129" t="str">
        <f>VLOOKUP(H1147,Presupuesto!$B$11:$C$565,2,0)</f>
        <v>PRODUCTOS QUIMICOS</v>
      </c>
      <c r="J1147" s="97" t="s">
        <v>1364</v>
      </c>
      <c r="K1147" s="97" t="s">
        <v>412</v>
      </c>
    </row>
    <row r="1148" spans="3:11" s="437" customFormat="1" x14ac:dyDescent="0.25">
      <c r="C1148" s="144" t="s">
        <v>2092</v>
      </c>
      <c r="D1148" s="150">
        <v>4</v>
      </c>
      <c r="E1148" s="122">
        <v>6800</v>
      </c>
      <c r="F1148" s="96">
        <f t="shared" si="82"/>
        <v>27200</v>
      </c>
      <c r="G1148" s="160" t="s">
        <v>1508</v>
      </c>
      <c r="H1148" s="141" t="s">
        <v>894</v>
      </c>
      <c r="I1148" s="129" t="str">
        <f>VLOOKUP(H1148,Presupuesto!$B$11:$C$565,2,0)</f>
        <v>PRODUCTOS QUIMICOS</v>
      </c>
      <c r="J1148" s="97" t="s">
        <v>1364</v>
      </c>
      <c r="K1148" s="97" t="s">
        <v>412</v>
      </c>
    </row>
    <row r="1149" spans="3:11" s="437" customFormat="1" x14ac:dyDescent="0.25">
      <c r="C1149" s="144" t="s">
        <v>2093</v>
      </c>
      <c r="D1149" s="150">
        <v>24</v>
      </c>
      <c r="E1149" s="122">
        <v>6829.95</v>
      </c>
      <c r="F1149" s="96">
        <f t="shared" si="82"/>
        <v>163918.79999999999</v>
      </c>
      <c r="G1149" s="160" t="s">
        <v>1508</v>
      </c>
      <c r="H1149" s="141" t="s">
        <v>894</v>
      </c>
      <c r="I1149" s="129" t="str">
        <f>VLOOKUP(H1149,Presupuesto!$B$11:$C$565,2,0)</f>
        <v>PRODUCTOS QUIMICOS</v>
      </c>
      <c r="J1149" s="97" t="s">
        <v>1364</v>
      </c>
      <c r="K1149" s="97" t="s">
        <v>412</v>
      </c>
    </row>
    <row r="1150" spans="3:11" s="437" customFormat="1" x14ac:dyDescent="0.25">
      <c r="C1150" s="144" t="s">
        <v>2094</v>
      </c>
      <c r="D1150" s="150">
        <v>30</v>
      </c>
      <c r="E1150" s="122">
        <v>7433</v>
      </c>
      <c r="F1150" s="96">
        <f t="shared" si="82"/>
        <v>222990</v>
      </c>
      <c r="G1150" s="160" t="s">
        <v>1508</v>
      </c>
      <c r="H1150" s="141" t="s">
        <v>894</v>
      </c>
      <c r="I1150" s="129" t="str">
        <f>VLOOKUP(H1150,Presupuesto!$B$11:$C$565,2,0)</f>
        <v>PRODUCTOS QUIMICOS</v>
      </c>
      <c r="J1150" s="97" t="s">
        <v>1364</v>
      </c>
      <c r="K1150" s="97" t="s">
        <v>412</v>
      </c>
    </row>
    <row r="1151" spans="3:11" s="437" customFormat="1" x14ac:dyDescent="0.25">
      <c r="C1151" s="144" t="s">
        <v>2095</v>
      </c>
      <c r="D1151" s="150">
        <v>16</v>
      </c>
      <c r="E1151" s="122">
        <v>3260.25</v>
      </c>
      <c r="F1151" s="96">
        <f t="shared" si="82"/>
        <v>52164</v>
      </c>
      <c r="G1151" s="160" t="s">
        <v>1508</v>
      </c>
      <c r="H1151" s="141" t="s">
        <v>894</v>
      </c>
      <c r="I1151" s="129" t="str">
        <f>VLOOKUP(H1151,Presupuesto!$B$11:$C$565,2,0)</f>
        <v>PRODUCTOS QUIMICOS</v>
      </c>
      <c r="J1151" s="97" t="s">
        <v>1364</v>
      </c>
      <c r="K1151" s="97" t="s">
        <v>412</v>
      </c>
    </row>
    <row r="1152" spans="3:11" s="437" customFormat="1" x14ac:dyDescent="0.25">
      <c r="C1152" s="144" t="s">
        <v>2136</v>
      </c>
      <c r="D1152" s="150">
        <v>6</v>
      </c>
      <c r="E1152" s="122">
        <v>6733</v>
      </c>
      <c r="F1152" s="96">
        <f t="shared" si="82"/>
        <v>40398</v>
      </c>
      <c r="G1152" s="160" t="s">
        <v>1508</v>
      </c>
      <c r="H1152" s="141" t="s">
        <v>894</v>
      </c>
      <c r="I1152" s="129" t="str">
        <f>VLOOKUP(H1152,Presupuesto!$B$11:$C$565,2,0)</f>
        <v>PRODUCTOS QUIMICOS</v>
      </c>
      <c r="J1152" s="97" t="s">
        <v>1364</v>
      </c>
      <c r="K1152" s="97" t="s">
        <v>412</v>
      </c>
    </row>
    <row r="1153" spans="3:11" s="437" customFormat="1" x14ac:dyDescent="0.25">
      <c r="C1153" s="144" t="s">
        <v>2137</v>
      </c>
      <c r="D1153" s="150">
        <v>4</v>
      </c>
      <c r="E1153" s="122">
        <v>4151.5</v>
      </c>
      <c r="F1153" s="96">
        <f t="shared" si="82"/>
        <v>16606</v>
      </c>
      <c r="G1153" s="160" t="s">
        <v>1508</v>
      </c>
      <c r="H1153" s="141" t="s">
        <v>894</v>
      </c>
      <c r="I1153" s="129" t="str">
        <f>VLOOKUP(H1153,Presupuesto!$B$11:$C$565,2,0)</f>
        <v>PRODUCTOS QUIMICOS</v>
      </c>
      <c r="J1153" s="97" t="s">
        <v>1364</v>
      </c>
      <c r="K1153" s="97" t="s">
        <v>412</v>
      </c>
    </row>
    <row r="1154" spans="3:11" s="437" customFormat="1" x14ac:dyDescent="0.25">
      <c r="C1154" s="144" t="s">
        <v>2138</v>
      </c>
      <c r="D1154" s="150">
        <v>8</v>
      </c>
      <c r="E1154" s="122">
        <v>221.03</v>
      </c>
      <c r="F1154" s="96">
        <f t="shared" si="82"/>
        <v>1768.24</v>
      </c>
      <c r="G1154" s="160" t="s">
        <v>1508</v>
      </c>
      <c r="H1154" s="141" t="s">
        <v>894</v>
      </c>
      <c r="I1154" s="129" t="str">
        <f>VLOOKUP(H1154,Presupuesto!$B$11:$C$565,2,0)</f>
        <v>PRODUCTOS QUIMICOS</v>
      </c>
      <c r="J1154" s="97" t="s">
        <v>1364</v>
      </c>
      <c r="K1154" s="97" t="s">
        <v>412</v>
      </c>
    </row>
    <row r="1155" spans="3:11" s="437" customFormat="1" x14ac:dyDescent="0.25">
      <c r="C1155" s="144" t="s">
        <v>2139</v>
      </c>
      <c r="D1155" s="150">
        <v>3</v>
      </c>
      <c r="E1155" s="122">
        <v>2762.93</v>
      </c>
      <c r="F1155" s="96">
        <f t="shared" si="82"/>
        <v>8288.7899999999991</v>
      </c>
      <c r="G1155" s="160" t="s">
        <v>1508</v>
      </c>
      <c r="H1155" s="141" t="s">
        <v>894</v>
      </c>
      <c r="I1155" s="129" t="str">
        <f>VLOOKUP(H1155,Presupuesto!$B$11:$C$565,2,0)</f>
        <v>PRODUCTOS QUIMICOS</v>
      </c>
      <c r="J1155" s="97" t="s">
        <v>1364</v>
      </c>
      <c r="K1155" s="97" t="s">
        <v>412</v>
      </c>
    </row>
    <row r="1156" spans="3:11" s="437" customFormat="1" x14ac:dyDescent="0.25">
      <c r="C1156" s="144" t="s">
        <v>2140</v>
      </c>
      <c r="D1156" s="150">
        <v>12</v>
      </c>
      <c r="E1156" s="122"/>
      <c r="F1156" s="96">
        <f t="shared" si="82"/>
        <v>0</v>
      </c>
      <c r="G1156" s="160" t="s">
        <v>1508</v>
      </c>
      <c r="H1156" s="141" t="s">
        <v>894</v>
      </c>
      <c r="I1156" s="129" t="str">
        <f>VLOOKUP(H1156,Presupuesto!$B$11:$C$565,2,0)</f>
        <v>PRODUCTOS QUIMICOS</v>
      </c>
      <c r="J1156" s="97" t="s">
        <v>1364</v>
      </c>
      <c r="K1156" s="97" t="s">
        <v>412</v>
      </c>
    </row>
    <row r="1157" spans="3:11" s="437" customFormat="1" x14ac:dyDescent="0.25">
      <c r="C1157" s="144" t="s">
        <v>2141</v>
      </c>
      <c r="D1157" s="150">
        <v>2</v>
      </c>
      <c r="E1157" s="122">
        <v>1384</v>
      </c>
      <c r="F1157" s="96">
        <f t="shared" si="82"/>
        <v>2768</v>
      </c>
      <c r="G1157" s="160" t="s">
        <v>1508</v>
      </c>
      <c r="H1157" s="141" t="s">
        <v>894</v>
      </c>
      <c r="I1157" s="129" t="str">
        <f>VLOOKUP(H1157,Presupuesto!$B$11:$C$565,2,0)</f>
        <v>PRODUCTOS QUIMICOS</v>
      </c>
      <c r="J1157" s="97" t="s">
        <v>1364</v>
      </c>
      <c r="K1157" s="97" t="s">
        <v>412</v>
      </c>
    </row>
    <row r="1158" spans="3:11" s="437" customFormat="1" x14ac:dyDescent="0.25">
      <c r="C1158" s="144" t="s">
        <v>2142</v>
      </c>
      <c r="D1158" s="150">
        <v>12</v>
      </c>
      <c r="E1158" s="122">
        <v>2426.5</v>
      </c>
      <c r="F1158" s="96">
        <f t="shared" si="82"/>
        <v>29118</v>
      </c>
      <c r="G1158" s="160" t="s">
        <v>1508</v>
      </c>
      <c r="H1158" s="141" t="s">
        <v>894</v>
      </c>
      <c r="I1158" s="129" t="str">
        <f>VLOOKUP(H1158,Presupuesto!$B$11:$C$565,2,0)</f>
        <v>PRODUCTOS QUIMICOS</v>
      </c>
      <c r="J1158" s="97" t="s">
        <v>1364</v>
      </c>
      <c r="K1158" s="97" t="s">
        <v>412</v>
      </c>
    </row>
    <row r="1159" spans="3:11" s="437" customFormat="1" x14ac:dyDescent="0.25">
      <c r="C1159" s="144" t="s">
        <v>2096</v>
      </c>
      <c r="D1159" s="150">
        <v>36</v>
      </c>
      <c r="E1159" s="122">
        <v>10810</v>
      </c>
      <c r="F1159" s="96">
        <f t="shared" si="82"/>
        <v>389160</v>
      </c>
      <c r="G1159" s="160" t="s">
        <v>1508</v>
      </c>
      <c r="H1159" s="141" t="s">
        <v>894</v>
      </c>
      <c r="I1159" s="129" t="str">
        <f>VLOOKUP(H1159,Presupuesto!$B$11:$C$565,2,0)</f>
        <v>PRODUCTOS QUIMICOS</v>
      </c>
      <c r="J1159" s="97" t="s">
        <v>1364</v>
      </c>
      <c r="K1159" s="97" t="s">
        <v>412</v>
      </c>
    </row>
    <row r="1160" spans="3:11" s="437" customFormat="1" x14ac:dyDescent="0.25">
      <c r="C1160" s="144" t="s">
        <v>2143</v>
      </c>
      <c r="D1160" s="150">
        <v>2</v>
      </c>
      <c r="E1160" s="122">
        <v>1386</v>
      </c>
      <c r="F1160" s="96">
        <f t="shared" si="82"/>
        <v>2772</v>
      </c>
      <c r="G1160" s="160" t="s">
        <v>1508</v>
      </c>
      <c r="H1160" s="141" t="s">
        <v>894</v>
      </c>
      <c r="I1160" s="129" t="str">
        <f>VLOOKUP(H1160,Presupuesto!$B$11:$C$565,2,0)</f>
        <v>PRODUCTOS QUIMICOS</v>
      </c>
      <c r="J1160" s="97" t="s">
        <v>1364</v>
      </c>
      <c r="K1160" s="97" t="s">
        <v>412</v>
      </c>
    </row>
    <row r="1161" spans="3:11" s="437" customFormat="1" x14ac:dyDescent="0.25">
      <c r="C1161" s="144" t="s">
        <v>2144</v>
      </c>
      <c r="D1161" s="150">
        <v>1</v>
      </c>
      <c r="E1161" s="122"/>
      <c r="F1161" s="96">
        <f t="shared" si="82"/>
        <v>0</v>
      </c>
      <c r="G1161" s="160" t="s">
        <v>1508</v>
      </c>
      <c r="H1161" s="141" t="s">
        <v>894</v>
      </c>
      <c r="I1161" s="129" t="str">
        <f>VLOOKUP(H1161,Presupuesto!$B$11:$C$565,2,0)</f>
        <v>PRODUCTOS QUIMICOS</v>
      </c>
      <c r="J1161" s="97" t="s">
        <v>1364</v>
      </c>
      <c r="K1161" s="97" t="s">
        <v>412</v>
      </c>
    </row>
    <row r="1162" spans="3:11" s="437" customFormat="1" x14ac:dyDescent="0.25">
      <c r="C1162" s="144" t="s">
        <v>2145</v>
      </c>
      <c r="D1162" s="150">
        <v>24</v>
      </c>
      <c r="E1162" s="122"/>
      <c r="F1162" s="96">
        <f t="shared" si="82"/>
        <v>0</v>
      </c>
      <c r="G1162" s="160" t="s">
        <v>1508</v>
      </c>
      <c r="H1162" s="141" t="s">
        <v>894</v>
      </c>
      <c r="I1162" s="129" t="str">
        <f>VLOOKUP(H1162,Presupuesto!$B$11:$C$565,2,0)</f>
        <v>PRODUCTOS QUIMICOS</v>
      </c>
      <c r="J1162" s="97" t="s">
        <v>1364</v>
      </c>
      <c r="K1162" s="97" t="s">
        <v>412</v>
      </c>
    </row>
    <row r="1163" spans="3:11" s="437" customFormat="1" x14ac:dyDescent="0.25">
      <c r="C1163" s="144" t="s">
        <v>2146</v>
      </c>
      <c r="D1163" s="150">
        <v>3</v>
      </c>
      <c r="E1163" s="122">
        <v>3496</v>
      </c>
      <c r="F1163" s="96">
        <f t="shared" si="82"/>
        <v>10488</v>
      </c>
      <c r="G1163" s="160" t="s">
        <v>1508</v>
      </c>
      <c r="H1163" s="141" t="s">
        <v>894</v>
      </c>
      <c r="I1163" s="129" t="str">
        <f>VLOOKUP(H1163,Presupuesto!$B$11:$C$565,2,0)</f>
        <v>PRODUCTOS QUIMICOS</v>
      </c>
      <c r="J1163" s="97" t="s">
        <v>1364</v>
      </c>
      <c r="K1163" s="97" t="s">
        <v>412</v>
      </c>
    </row>
    <row r="1164" spans="3:11" s="437" customFormat="1" x14ac:dyDescent="0.25">
      <c r="C1164" s="144" t="s">
        <v>2147</v>
      </c>
      <c r="D1164" s="150">
        <v>2</v>
      </c>
      <c r="E1164" s="122">
        <v>3323.5</v>
      </c>
      <c r="F1164" s="96">
        <f t="shared" si="82"/>
        <v>6647</v>
      </c>
      <c r="G1164" s="160" t="s">
        <v>1508</v>
      </c>
      <c r="H1164" s="141" t="s">
        <v>894</v>
      </c>
      <c r="I1164" s="129" t="str">
        <f>VLOOKUP(H1164,Presupuesto!$B$11:$C$565,2,0)</f>
        <v>PRODUCTOS QUIMICOS</v>
      </c>
      <c r="J1164" s="97" t="s">
        <v>1364</v>
      </c>
      <c r="K1164" s="97" t="s">
        <v>412</v>
      </c>
    </row>
    <row r="1165" spans="3:11" s="437" customFormat="1" x14ac:dyDescent="0.25">
      <c r="C1165" s="144" t="s">
        <v>2148</v>
      </c>
      <c r="D1165" s="150">
        <v>6</v>
      </c>
      <c r="E1165" s="122">
        <v>3254</v>
      </c>
      <c r="F1165" s="96">
        <f t="shared" si="82"/>
        <v>19524</v>
      </c>
      <c r="G1165" s="160" t="s">
        <v>1508</v>
      </c>
      <c r="H1165" s="141" t="s">
        <v>894</v>
      </c>
      <c r="I1165" s="129" t="str">
        <f>VLOOKUP(H1165,Presupuesto!$B$11:$C$565,2,0)</f>
        <v>PRODUCTOS QUIMICOS</v>
      </c>
      <c r="J1165" s="97" t="s">
        <v>1364</v>
      </c>
      <c r="K1165" s="97" t="s">
        <v>412</v>
      </c>
    </row>
    <row r="1166" spans="3:11" s="437" customFormat="1" x14ac:dyDescent="0.25">
      <c r="C1166" s="144" t="s">
        <v>2149</v>
      </c>
      <c r="D1166" s="150">
        <v>8</v>
      </c>
      <c r="E1166" s="122">
        <v>3726</v>
      </c>
      <c r="F1166" s="96">
        <f t="shared" si="82"/>
        <v>29808</v>
      </c>
      <c r="G1166" s="160" t="s">
        <v>1508</v>
      </c>
      <c r="H1166" s="141" t="s">
        <v>894</v>
      </c>
      <c r="I1166" s="129" t="str">
        <f>VLOOKUP(H1166,Presupuesto!$B$11:$C$565,2,0)</f>
        <v>PRODUCTOS QUIMICOS</v>
      </c>
      <c r="J1166" s="97" t="s">
        <v>1364</v>
      </c>
      <c r="K1166" s="97" t="s">
        <v>412</v>
      </c>
    </row>
    <row r="1167" spans="3:11" s="437" customFormat="1" x14ac:dyDescent="0.25">
      <c r="C1167" s="144" t="s">
        <v>2150</v>
      </c>
      <c r="D1167" s="150">
        <v>10</v>
      </c>
      <c r="E1167" s="122">
        <v>2909</v>
      </c>
      <c r="F1167" s="96">
        <f t="shared" si="82"/>
        <v>29090</v>
      </c>
      <c r="G1167" s="160" t="s">
        <v>1508</v>
      </c>
      <c r="H1167" s="141" t="s">
        <v>894</v>
      </c>
      <c r="I1167" s="129" t="str">
        <f>VLOOKUP(H1167,Presupuesto!$B$11:$C$565,2,0)</f>
        <v>PRODUCTOS QUIMICOS</v>
      </c>
      <c r="J1167" s="97" t="s">
        <v>1364</v>
      </c>
      <c r="K1167" s="97" t="s">
        <v>412</v>
      </c>
    </row>
    <row r="1168" spans="3:11" s="437" customFormat="1" x14ac:dyDescent="0.25">
      <c r="C1168" s="144" t="s">
        <v>2097</v>
      </c>
      <c r="D1168" s="150">
        <v>18</v>
      </c>
      <c r="E1168" s="122">
        <v>8774.5</v>
      </c>
      <c r="F1168" s="96">
        <f t="shared" si="82"/>
        <v>157941</v>
      </c>
      <c r="G1168" s="160" t="s">
        <v>1508</v>
      </c>
      <c r="H1168" s="141" t="s">
        <v>894</v>
      </c>
      <c r="I1168" s="129" t="str">
        <f>VLOOKUP(H1168,Presupuesto!$B$11:$C$565,2,0)</f>
        <v>PRODUCTOS QUIMICOS</v>
      </c>
      <c r="J1168" s="97" t="s">
        <v>1364</v>
      </c>
      <c r="K1168" s="97" t="s">
        <v>412</v>
      </c>
    </row>
    <row r="1169" spans="3:11" s="437" customFormat="1" x14ac:dyDescent="0.25">
      <c r="C1169" s="144" t="s">
        <v>2151</v>
      </c>
      <c r="D1169" s="150">
        <v>12</v>
      </c>
      <c r="E1169" s="122">
        <v>8562.9</v>
      </c>
      <c r="F1169" s="96">
        <f t="shared" si="82"/>
        <v>102754.79999999999</v>
      </c>
      <c r="G1169" s="160" t="s">
        <v>1508</v>
      </c>
      <c r="H1169" s="141" t="s">
        <v>894</v>
      </c>
      <c r="I1169" s="129" t="str">
        <f>VLOOKUP(H1169,Presupuesto!$B$11:$C$565,2,0)</f>
        <v>PRODUCTOS QUIMICOS</v>
      </c>
      <c r="J1169" s="97" t="s">
        <v>1364</v>
      </c>
      <c r="K1169" s="97" t="s">
        <v>412</v>
      </c>
    </row>
    <row r="1170" spans="3:11" s="437" customFormat="1" x14ac:dyDescent="0.25">
      <c r="C1170" s="144" t="s">
        <v>2098</v>
      </c>
      <c r="D1170" s="150">
        <v>2</v>
      </c>
      <c r="E1170" s="122">
        <v>3096.49</v>
      </c>
      <c r="F1170" s="96">
        <f t="shared" si="82"/>
        <v>6192.98</v>
      </c>
      <c r="G1170" s="160" t="s">
        <v>1508</v>
      </c>
      <c r="H1170" s="141" t="s">
        <v>894</v>
      </c>
      <c r="I1170" s="129" t="str">
        <f>VLOOKUP(H1170,Presupuesto!$B$11:$C$565,2,0)</f>
        <v>PRODUCTOS QUIMICOS</v>
      </c>
      <c r="J1170" s="97" t="s">
        <v>1364</v>
      </c>
      <c r="K1170" s="97" t="s">
        <v>412</v>
      </c>
    </row>
    <row r="1171" spans="3:11" s="437" customFormat="1" x14ac:dyDescent="0.25">
      <c r="C1171" s="144" t="s">
        <v>2152</v>
      </c>
      <c r="D1171" s="150">
        <v>2</v>
      </c>
      <c r="E1171" s="122">
        <v>1418.87</v>
      </c>
      <c r="F1171" s="96">
        <f t="shared" si="82"/>
        <v>2837.74</v>
      </c>
      <c r="G1171" s="160" t="s">
        <v>1508</v>
      </c>
      <c r="H1171" s="141" t="s">
        <v>894</v>
      </c>
      <c r="I1171" s="129" t="str">
        <f>VLOOKUP(H1171,Presupuesto!$B$11:$C$565,2,0)</f>
        <v>PRODUCTOS QUIMICOS</v>
      </c>
      <c r="J1171" s="97" t="s">
        <v>1364</v>
      </c>
      <c r="K1171" s="97" t="s">
        <v>412</v>
      </c>
    </row>
    <row r="1172" spans="3:11" s="437" customFormat="1" x14ac:dyDescent="0.25">
      <c r="C1172" s="144" t="s">
        <v>2153</v>
      </c>
      <c r="D1172" s="150">
        <v>4</v>
      </c>
      <c r="E1172" s="122">
        <v>1354.01</v>
      </c>
      <c r="F1172" s="96">
        <f t="shared" si="82"/>
        <v>5416.04</v>
      </c>
      <c r="G1172" s="160" t="s">
        <v>1508</v>
      </c>
      <c r="H1172" s="141" t="s">
        <v>894</v>
      </c>
      <c r="I1172" s="129" t="str">
        <f>VLOOKUP(H1172,Presupuesto!$B$11:$C$565,2,0)</f>
        <v>PRODUCTOS QUIMICOS</v>
      </c>
      <c r="J1172" s="97" t="s">
        <v>1364</v>
      </c>
      <c r="K1172" s="97" t="s">
        <v>412</v>
      </c>
    </row>
    <row r="1173" spans="3:11" s="437" customFormat="1" x14ac:dyDescent="0.25">
      <c r="C1173" s="144" t="s">
        <v>2154</v>
      </c>
      <c r="D1173" s="150">
        <v>8</v>
      </c>
      <c r="E1173" s="122">
        <v>1391.5</v>
      </c>
      <c r="F1173" s="96">
        <f t="shared" si="82"/>
        <v>11132</v>
      </c>
      <c r="G1173" s="160" t="s">
        <v>1508</v>
      </c>
      <c r="H1173" s="141" t="s">
        <v>894</v>
      </c>
      <c r="I1173" s="129" t="str">
        <f>VLOOKUP(H1173,Presupuesto!$B$11:$C$565,2,0)</f>
        <v>PRODUCTOS QUIMICOS</v>
      </c>
      <c r="J1173" s="97" t="s">
        <v>1364</v>
      </c>
      <c r="K1173" s="97" t="s">
        <v>412</v>
      </c>
    </row>
    <row r="1174" spans="3:11" s="437" customFormat="1" x14ac:dyDescent="0.25">
      <c r="C1174" s="144" t="s">
        <v>2155</v>
      </c>
      <c r="D1174" s="150">
        <v>4</v>
      </c>
      <c r="E1174" s="122">
        <v>5143.72</v>
      </c>
      <c r="F1174" s="96">
        <f t="shared" si="82"/>
        <v>20574.88</v>
      </c>
      <c r="G1174" s="160" t="s">
        <v>1508</v>
      </c>
      <c r="H1174" s="141" t="s">
        <v>894</v>
      </c>
      <c r="I1174" s="129" t="str">
        <f>VLOOKUP(H1174,Presupuesto!$B$11:$C$565,2,0)</f>
        <v>PRODUCTOS QUIMICOS</v>
      </c>
      <c r="J1174" s="97" t="s">
        <v>1364</v>
      </c>
      <c r="K1174" s="97" t="s">
        <v>412</v>
      </c>
    </row>
    <row r="1175" spans="3:11" s="437" customFormat="1" x14ac:dyDescent="0.25">
      <c r="C1175" s="144" t="s">
        <v>2156</v>
      </c>
      <c r="D1175" s="150">
        <v>4</v>
      </c>
      <c r="E1175" s="117">
        <v>1390.58</v>
      </c>
      <c r="F1175" s="96">
        <f t="shared" si="82"/>
        <v>5562.32</v>
      </c>
      <c r="G1175" s="160" t="s">
        <v>1508</v>
      </c>
      <c r="H1175" s="141" t="s">
        <v>894</v>
      </c>
      <c r="I1175" s="129" t="str">
        <f>VLOOKUP(H1175,Presupuesto!$B$11:$C$565,2,0)</f>
        <v>PRODUCTOS QUIMICOS</v>
      </c>
      <c r="J1175" s="97" t="s">
        <v>1364</v>
      </c>
      <c r="K1175" s="97" t="s">
        <v>412</v>
      </c>
    </row>
    <row r="1176" spans="3:11" s="437" customFormat="1" x14ac:dyDescent="0.25">
      <c r="C1176" s="144" t="s">
        <v>2157</v>
      </c>
      <c r="D1176" s="150">
        <v>2</v>
      </c>
      <c r="E1176" s="117">
        <v>1376.55</v>
      </c>
      <c r="F1176" s="96">
        <f t="shared" si="82"/>
        <v>2753.1</v>
      </c>
      <c r="G1176" s="160" t="s">
        <v>1508</v>
      </c>
      <c r="H1176" s="141" t="s">
        <v>894</v>
      </c>
      <c r="I1176" s="129" t="str">
        <f>VLOOKUP(H1176,Presupuesto!$B$11:$C$565,2,0)</f>
        <v>PRODUCTOS QUIMICOS</v>
      </c>
      <c r="J1176" s="97" t="s">
        <v>1364</v>
      </c>
      <c r="K1176" s="97" t="s">
        <v>412</v>
      </c>
    </row>
    <row r="1177" spans="3:11" s="437" customFormat="1" x14ac:dyDescent="0.25">
      <c r="C1177" s="144" t="s">
        <v>2158</v>
      </c>
      <c r="D1177" s="150">
        <v>12</v>
      </c>
      <c r="E1177" s="117">
        <v>1040.75</v>
      </c>
      <c r="F1177" s="96">
        <f t="shared" si="82"/>
        <v>12489</v>
      </c>
      <c r="G1177" s="160" t="s">
        <v>1508</v>
      </c>
      <c r="H1177" s="141" t="s">
        <v>894</v>
      </c>
      <c r="I1177" s="129" t="str">
        <f>VLOOKUP(H1177,Presupuesto!$B$11:$C$565,2,0)</f>
        <v>PRODUCTOS QUIMICOS</v>
      </c>
      <c r="J1177" s="97" t="s">
        <v>1364</v>
      </c>
      <c r="K1177" s="97" t="s">
        <v>412</v>
      </c>
    </row>
    <row r="1178" spans="3:11" s="437" customFormat="1" x14ac:dyDescent="0.25">
      <c r="C1178" s="144" t="s">
        <v>2159</v>
      </c>
      <c r="D1178" s="150">
        <v>4</v>
      </c>
      <c r="E1178" s="117">
        <v>6213.22</v>
      </c>
      <c r="F1178" s="96">
        <f t="shared" si="82"/>
        <v>24852.880000000001</v>
      </c>
      <c r="G1178" s="160" t="s">
        <v>1508</v>
      </c>
      <c r="H1178" s="141" t="s">
        <v>894</v>
      </c>
      <c r="I1178" s="129" t="str">
        <f>VLOOKUP(H1178,Presupuesto!$B$11:$C$565,2,0)</f>
        <v>PRODUCTOS QUIMICOS</v>
      </c>
      <c r="J1178" s="97" t="s">
        <v>1364</v>
      </c>
      <c r="K1178" s="97" t="s">
        <v>412</v>
      </c>
    </row>
    <row r="1179" spans="3:11" s="437" customFormat="1" x14ac:dyDescent="0.25">
      <c r="C1179" s="144" t="s">
        <v>2099</v>
      </c>
      <c r="D1179" s="150">
        <v>10</v>
      </c>
      <c r="E1179" s="117">
        <v>2093</v>
      </c>
      <c r="F1179" s="96">
        <f t="shared" si="82"/>
        <v>20930</v>
      </c>
      <c r="G1179" s="160" t="s">
        <v>1508</v>
      </c>
      <c r="H1179" s="141" t="s">
        <v>894</v>
      </c>
      <c r="I1179" s="129" t="str">
        <f>VLOOKUP(H1179,Presupuesto!$B$11:$C$565,2,0)</f>
        <v>PRODUCTOS QUIMICOS</v>
      </c>
      <c r="J1179" s="97" t="s">
        <v>1364</v>
      </c>
      <c r="K1179" s="97" t="s">
        <v>412</v>
      </c>
    </row>
    <row r="1180" spans="3:11" s="437" customFormat="1" x14ac:dyDescent="0.25">
      <c r="C1180" s="144" t="s">
        <v>2160</v>
      </c>
      <c r="D1180" s="150">
        <v>1</v>
      </c>
      <c r="E1180" s="117">
        <v>2093</v>
      </c>
      <c r="F1180" s="96">
        <f t="shared" si="82"/>
        <v>2093</v>
      </c>
      <c r="G1180" s="160" t="s">
        <v>1508</v>
      </c>
      <c r="H1180" s="141" t="s">
        <v>894</v>
      </c>
      <c r="I1180" s="129" t="str">
        <f>VLOOKUP(H1180,Presupuesto!$B$11:$C$565,2,0)</f>
        <v>PRODUCTOS QUIMICOS</v>
      </c>
      <c r="J1180" s="97" t="s">
        <v>1364</v>
      </c>
      <c r="K1180" s="97" t="s">
        <v>412</v>
      </c>
    </row>
    <row r="1181" spans="3:11" s="437" customFormat="1" x14ac:dyDescent="0.25">
      <c r="C1181" s="144" t="s">
        <v>2161</v>
      </c>
      <c r="D1181" s="150">
        <v>1</v>
      </c>
      <c r="E1181" s="117">
        <v>2093</v>
      </c>
      <c r="F1181" s="96">
        <f t="shared" si="82"/>
        <v>2093</v>
      </c>
      <c r="G1181" s="160" t="s">
        <v>1508</v>
      </c>
      <c r="H1181" s="141" t="s">
        <v>894</v>
      </c>
      <c r="I1181" s="129" t="str">
        <f>VLOOKUP(H1181,Presupuesto!$B$11:$C$565,2,0)</f>
        <v>PRODUCTOS QUIMICOS</v>
      </c>
      <c r="J1181" s="97" t="s">
        <v>1364</v>
      </c>
      <c r="K1181" s="97" t="s">
        <v>412</v>
      </c>
    </row>
    <row r="1182" spans="3:11" s="437" customFormat="1" x14ac:dyDescent="0.25">
      <c r="C1182" s="144" t="s">
        <v>2162</v>
      </c>
      <c r="D1182" s="150">
        <v>3</v>
      </c>
      <c r="E1182" s="117">
        <v>1497</v>
      </c>
      <c r="F1182" s="96">
        <f t="shared" si="82"/>
        <v>4491</v>
      </c>
      <c r="G1182" s="160" t="s">
        <v>1508</v>
      </c>
      <c r="H1182" s="141" t="s">
        <v>894</v>
      </c>
      <c r="I1182" s="129" t="str">
        <f>VLOOKUP(H1182,Presupuesto!$B$11:$C$565,2,0)</f>
        <v>PRODUCTOS QUIMICOS</v>
      </c>
      <c r="J1182" s="97" t="s">
        <v>1364</v>
      </c>
      <c r="K1182" s="97" t="s">
        <v>412</v>
      </c>
    </row>
    <row r="1183" spans="3:11" s="437" customFormat="1" x14ac:dyDescent="0.25">
      <c r="C1183" s="144" t="s">
        <v>2163</v>
      </c>
      <c r="D1183" s="150">
        <v>1</v>
      </c>
      <c r="E1183" s="117">
        <v>4496</v>
      </c>
      <c r="F1183" s="96">
        <f t="shared" si="82"/>
        <v>4496</v>
      </c>
      <c r="G1183" s="160" t="s">
        <v>1508</v>
      </c>
      <c r="H1183" s="141" t="s">
        <v>894</v>
      </c>
      <c r="I1183" s="129" t="str">
        <f>VLOOKUP(H1183,Presupuesto!$B$11:$C$565,2,0)</f>
        <v>PRODUCTOS QUIMICOS</v>
      </c>
      <c r="J1183" s="97" t="s">
        <v>1364</v>
      </c>
      <c r="K1183" s="97" t="s">
        <v>412</v>
      </c>
    </row>
    <row r="1184" spans="3:11" s="437" customFormat="1" x14ac:dyDescent="0.25">
      <c r="C1184" s="144" t="s">
        <v>2164</v>
      </c>
      <c r="D1184" s="150">
        <v>1</v>
      </c>
      <c r="E1184" s="117">
        <v>24610</v>
      </c>
      <c r="F1184" s="96">
        <f t="shared" si="82"/>
        <v>24610</v>
      </c>
      <c r="G1184" s="160" t="s">
        <v>1508</v>
      </c>
      <c r="H1184" s="141" t="s">
        <v>894</v>
      </c>
      <c r="I1184" s="129" t="str">
        <f>VLOOKUP(H1184,Presupuesto!$B$11:$C$565,2,0)</f>
        <v>PRODUCTOS QUIMICOS</v>
      </c>
      <c r="J1184" s="97" t="s">
        <v>1364</v>
      </c>
      <c r="K1184" s="97" t="s">
        <v>412</v>
      </c>
    </row>
    <row r="1185" spans="3:11" s="437" customFormat="1" x14ac:dyDescent="0.25">
      <c r="C1185" s="144" t="s">
        <v>2165</v>
      </c>
      <c r="D1185" s="150">
        <v>1</v>
      </c>
      <c r="E1185" s="117">
        <v>8050</v>
      </c>
      <c r="F1185" s="96">
        <f t="shared" si="82"/>
        <v>8050</v>
      </c>
      <c r="G1185" s="160" t="s">
        <v>1508</v>
      </c>
      <c r="H1185" s="141" t="s">
        <v>894</v>
      </c>
      <c r="I1185" s="129" t="str">
        <f>VLOOKUP(H1185,Presupuesto!$B$11:$C$565,2,0)</f>
        <v>PRODUCTOS QUIMICOS</v>
      </c>
      <c r="J1185" s="97" t="s">
        <v>1364</v>
      </c>
      <c r="K1185" s="97" t="s">
        <v>412</v>
      </c>
    </row>
    <row r="1186" spans="3:11" s="437" customFormat="1" x14ac:dyDescent="0.25">
      <c r="C1186" s="144" t="s">
        <v>2166</v>
      </c>
      <c r="D1186" s="150">
        <v>1</v>
      </c>
      <c r="E1186" s="117">
        <v>25116</v>
      </c>
      <c r="F1186" s="96">
        <f t="shared" si="82"/>
        <v>25116</v>
      </c>
      <c r="G1186" s="160" t="s">
        <v>1508</v>
      </c>
      <c r="H1186" s="141" t="s">
        <v>894</v>
      </c>
      <c r="I1186" s="129" t="str">
        <f>VLOOKUP(H1186,Presupuesto!$B$11:$C$565,2,0)</f>
        <v>PRODUCTOS QUIMICOS</v>
      </c>
      <c r="J1186" s="97" t="s">
        <v>1364</v>
      </c>
      <c r="K1186" s="97" t="s">
        <v>412</v>
      </c>
    </row>
    <row r="1187" spans="3:11" s="437" customFormat="1" x14ac:dyDescent="0.25">
      <c r="C1187" s="144" t="s">
        <v>2167</v>
      </c>
      <c r="D1187" s="150">
        <v>4</v>
      </c>
      <c r="E1187" s="117">
        <v>2311</v>
      </c>
      <c r="F1187" s="96">
        <f t="shared" si="82"/>
        <v>9244</v>
      </c>
      <c r="G1187" s="160" t="s">
        <v>1508</v>
      </c>
      <c r="H1187" s="141" t="s">
        <v>894</v>
      </c>
      <c r="I1187" s="129" t="str">
        <f>VLOOKUP(H1187,Presupuesto!$B$11:$C$565,2,0)</f>
        <v>PRODUCTOS QUIMICOS</v>
      </c>
      <c r="J1187" s="97" t="s">
        <v>1364</v>
      </c>
      <c r="K1187" s="97" t="s">
        <v>412</v>
      </c>
    </row>
    <row r="1188" spans="3:11" s="437" customFormat="1" x14ac:dyDescent="0.25">
      <c r="C1188" s="144" t="s">
        <v>2168</v>
      </c>
      <c r="D1188" s="150">
        <v>1</v>
      </c>
      <c r="E1188" s="117">
        <v>1518</v>
      </c>
      <c r="F1188" s="96">
        <f t="shared" si="82"/>
        <v>1518</v>
      </c>
      <c r="G1188" s="160" t="s">
        <v>1508</v>
      </c>
      <c r="H1188" s="141" t="s">
        <v>894</v>
      </c>
      <c r="I1188" s="129" t="str">
        <f>VLOOKUP(H1188,Presupuesto!$B$11:$C$565,2,0)</f>
        <v>PRODUCTOS QUIMICOS</v>
      </c>
      <c r="J1188" s="97" t="s">
        <v>1364</v>
      </c>
      <c r="K1188" s="97" t="s">
        <v>412</v>
      </c>
    </row>
    <row r="1189" spans="3:11" s="437" customFormat="1" x14ac:dyDescent="0.25">
      <c r="C1189" s="144" t="s">
        <v>2169</v>
      </c>
      <c r="D1189" s="150">
        <v>2</v>
      </c>
      <c r="E1189" s="117">
        <v>1403</v>
      </c>
      <c r="F1189" s="96">
        <f t="shared" si="82"/>
        <v>2806</v>
      </c>
      <c r="G1189" s="160" t="s">
        <v>1508</v>
      </c>
      <c r="H1189" s="141" t="s">
        <v>894</v>
      </c>
      <c r="I1189" s="129" t="str">
        <f>VLOOKUP(H1189,Presupuesto!$B$11:$C$565,2,0)</f>
        <v>PRODUCTOS QUIMICOS</v>
      </c>
      <c r="J1189" s="97" t="s">
        <v>1364</v>
      </c>
      <c r="K1189" s="97" t="s">
        <v>412</v>
      </c>
    </row>
    <row r="1190" spans="3:11" s="437" customFormat="1" x14ac:dyDescent="0.25">
      <c r="C1190" s="144" t="s">
        <v>2170</v>
      </c>
      <c r="D1190" s="150">
        <v>1</v>
      </c>
      <c r="E1190" s="117">
        <v>1216</v>
      </c>
      <c r="F1190" s="96">
        <f t="shared" si="82"/>
        <v>1216</v>
      </c>
      <c r="G1190" s="160" t="s">
        <v>1508</v>
      </c>
      <c r="H1190" s="141" t="s">
        <v>894</v>
      </c>
      <c r="I1190" s="129" t="str">
        <f>VLOOKUP(H1190,Presupuesto!$B$11:$C$565,2,0)</f>
        <v>PRODUCTOS QUIMICOS</v>
      </c>
      <c r="J1190" s="97" t="s">
        <v>1364</v>
      </c>
      <c r="K1190" s="97" t="s">
        <v>412</v>
      </c>
    </row>
    <row r="1191" spans="3:11" s="437" customFormat="1" x14ac:dyDescent="0.25">
      <c r="C1191" s="144" t="s">
        <v>2171</v>
      </c>
      <c r="D1191" s="150">
        <v>1</v>
      </c>
      <c r="E1191" s="117">
        <v>35236</v>
      </c>
      <c r="F1191" s="96">
        <f t="shared" si="82"/>
        <v>35236</v>
      </c>
      <c r="G1191" s="160" t="s">
        <v>1508</v>
      </c>
      <c r="H1191" s="141" t="s">
        <v>894</v>
      </c>
      <c r="I1191" s="129" t="str">
        <f>VLOOKUP(H1191,Presupuesto!$B$11:$C$565,2,0)</f>
        <v>PRODUCTOS QUIMICOS</v>
      </c>
      <c r="J1191" s="97" t="s">
        <v>1364</v>
      </c>
      <c r="K1191" s="97" t="s">
        <v>412</v>
      </c>
    </row>
    <row r="1192" spans="3:11" s="437" customFormat="1" x14ac:dyDescent="0.25">
      <c r="C1192" s="144" t="s">
        <v>2172</v>
      </c>
      <c r="D1192" s="150">
        <v>1</v>
      </c>
      <c r="E1192" s="117">
        <v>25116</v>
      </c>
      <c r="F1192" s="96">
        <f t="shared" si="82"/>
        <v>25116</v>
      </c>
      <c r="G1192" s="160" t="s">
        <v>1508</v>
      </c>
      <c r="H1192" s="141" t="s">
        <v>894</v>
      </c>
      <c r="I1192" s="129" t="str">
        <f>VLOOKUP(H1192,Presupuesto!$B$11:$C$565,2,0)</f>
        <v>PRODUCTOS QUIMICOS</v>
      </c>
      <c r="J1192" s="97" t="s">
        <v>1364</v>
      </c>
      <c r="K1192" s="97" t="s">
        <v>412</v>
      </c>
    </row>
    <row r="1193" spans="3:11" s="437" customFormat="1" x14ac:dyDescent="0.25">
      <c r="C1193" s="144" t="s">
        <v>2173</v>
      </c>
      <c r="D1193" s="150">
        <v>10</v>
      </c>
      <c r="E1193" s="117">
        <v>478</v>
      </c>
      <c r="F1193" s="96">
        <f t="shared" si="82"/>
        <v>4780</v>
      </c>
      <c r="G1193" s="160" t="s">
        <v>1508</v>
      </c>
      <c r="H1193" s="141" t="s">
        <v>894</v>
      </c>
      <c r="I1193" s="129" t="str">
        <f>VLOOKUP(H1193,Presupuesto!$B$11:$C$565,2,0)</f>
        <v>PRODUCTOS QUIMICOS</v>
      </c>
      <c r="J1193" s="97" t="s">
        <v>1364</v>
      </c>
      <c r="K1193" s="97" t="s">
        <v>412</v>
      </c>
    </row>
    <row r="1194" spans="3:11" s="437" customFormat="1" x14ac:dyDescent="0.25">
      <c r="C1194" s="144" t="s">
        <v>2174</v>
      </c>
      <c r="D1194" s="150">
        <v>1</v>
      </c>
      <c r="E1194" s="117">
        <v>4140</v>
      </c>
      <c r="F1194" s="96">
        <f t="shared" si="82"/>
        <v>4140</v>
      </c>
      <c r="G1194" s="160" t="s">
        <v>1508</v>
      </c>
      <c r="H1194" s="141" t="s">
        <v>894</v>
      </c>
      <c r="I1194" s="129" t="str">
        <f>VLOOKUP(H1194,Presupuesto!$B$11:$C$565,2,0)</f>
        <v>PRODUCTOS QUIMICOS</v>
      </c>
      <c r="J1194" s="97" t="s">
        <v>1364</v>
      </c>
      <c r="K1194" s="97" t="s">
        <v>412</v>
      </c>
    </row>
    <row r="1195" spans="3:11" s="437" customFormat="1" x14ac:dyDescent="0.25">
      <c r="C1195" s="144" t="s">
        <v>2175</v>
      </c>
      <c r="D1195" s="150">
        <v>10</v>
      </c>
      <c r="E1195" s="117">
        <v>975</v>
      </c>
      <c r="F1195" s="96">
        <f t="shared" si="82"/>
        <v>9750</v>
      </c>
      <c r="G1195" s="160" t="s">
        <v>1508</v>
      </c>
      <c r="H1195" s="141" t="s">
        <v>894</v>
      </c>
      <c r="I1195" s="129" t="str">
        <f>VLOOKUP(H1195,Presupuesto!$B$11:$C$565,2,0)</f>
        <v>PRODUCTOS QUIMICOS</v>
      </c>
      <c r="J1195" s="97" t="s">
        <v>1364</v>
      </c>
      <c r="K1195" s="97" t="s">
        <v>412</v>
      </c>
    </row>
    <row r="1196" spans="3:11" s="437" customFormat="1" x14ac:dyDescent="0.25">
      <c r="C1196" s="144" t="s">
        <v>2176</v>
      </c>
      <c r="D1196" s="150">
        <v>4</v>
      </c>
      <c r="E1196" s="117">
        <v>4324</v>
      </c>
      <c r="F1196" s="96">
        <f t="shared" si="82"/>
        <v>17296</v>
      </c>
      <c r="G1196" s="160" t="s">
        <v>1508</v>
      </c>
      <c r="H1196" s="141" t="s">
        <v>894</v>
      </c>
      <c r="I1196" s="129" t="str">
        <f>VLOOKUP(H1196,Presupuesto!$B$11:$C$565,2,0)</f>
        <v>PRODUCTOS QUIMICOS</v>
      </c>
      <c r="J1196" s="97" t="s">
        <v>1364</v>
      </c>
      <c r="K1196" s="97" t="s">
        <v>412</v>
      </c>
    </row>
    <row r="1197" spans="3:11" s="437" customFormat="1" x14ac:dyDescent="0.25">
      <c r="C1197" s="144" t="s">
        <v>2177</v>
      </c>
      <c r="D1197" s="150">
        <v>4</v>
      </c>
      <c r="E1197" s="117">
        <v>4324</v>
      </c>
      <c r="F1197" s="96">
        <f t="shared" si="82"/>
        <v>17296</v>
      </c>
      <c r="G1197" s="160" t="s">
        <v>1508</v>
      </c>
      <c r="H1197" s="141" t="s">
        <v>894</v>
      </c>
      <c r="I1197" s="129" t="str">
        <f>VLOOKUP(H1197,Presupuesto!$B$11:$C$565,2,0)</f>
        <v>PRODUCTOS QUIMICOS</v>
      </c>
      <c r="J1197" s="97" t="s">
        <v>1364</v>
      </c>
      <c r="K1197" s="97" t="s">
        <v>412</v>
      </c>
    </row>
    <row r="1198" spans="3:11" s="437" customFormat="1" x14ac:dyDescent="0.25">
      <c r="C1198" s="144" t="s">
        <v>2178</v>
      </c>
      <c r="D1198" s="150">
        <v>1</v>
      </c>
      <c r="E1198" s="117">
        <v>8372</v>
      </c>
      <c r="F1198" s="96">
        <f t="shared" si="82"/>
        <v>8372</v>
      </c>
      <c r="G1198" s="160" t="s">
        <v>1508</v>
      </c>
      <c r="H1198" s="141" t="s">
        <v>894</v>
      </c>
      <c r="I1198" s="129" t="str">
        <f>VLOOKUP(H1198,Presupuesto!$B$11:$C$565,2,0)</f>
        <v>PRODUCTOS QUIMICOS</v>
      </c>
      <c r="J1198" s="97" t="s">
        <v>1364</v>
      </c>
      <c r="K1198" s="97" t="s">
        <v>412</v>
      </c>
    </row>
    <row r="1199" spans="3:11" s="437" customFormat="1" x14ac:dyDescent="0.25">
      <c r="C1199" s="144" t="s">
        <v>2179</v>
      </c>
      <c r="D1199" s="150">
        <v>2</v>
      </c>
      <c r="E1199" s="117"/>
      <c r="F1199" s="96">
        <f t="shared" si="82"/>
        <v>0</v>
      </c>
      <c r="G1199" s="160" t="s">
        <v>1508</v>
      </c>
      <c r="H1199" s="141" t="s">
        <v>894</v>
      </c>
      <c r="I1199" s="129" t="str">
        <f>VLOOKUP(H1199,Presupuesto!$B$11:$C$565,2,0)</f>
        <v>PRODUCTOS QUIMICOS</v>
      </c>
      <c r="J1199" s="97" t="s">
        <v>1364</v>
      </c>
      <c r="K1199" s="97" t="s">
        <v>412</v>
      </c>
    </row>
    <row r="1200" spans="3:11" s="437" customFormat="1" x14ac:dyDescent="0.25">
      <c r="C1200" s="144" t="s">
        <v>2180</v>
      </c>
      <c r="D1200" s="150">
        <v>10</v>
      </c>
      <c r="E1200" s="117">
        <v>16515</v>
      </c>
      <c r="F1200" s="96">
        <f t="shared" si="82"/>
        <v>165150</v>
      </c>
      <c r="G1200" s="160" t="s">
        <v>1508</v>
      </c>
      <c r="H1200" s="141" t="s">
        <v>894</v>
      </c>
      <c r="I1200" s="129" t="str">
        <f>VLOOKUP(H1200,Presupuesto!$B$11:$C$565,2,0)</f>
        <v>PRODUCTOS QUIMICOS</v>
      </c>
      <c r="J1200" s="97" t="s">
        <v>1364</v>
      </c>
      <c r="K1200" s="97" t="s">
        <v>412</v>
      </c>
    </row>
    <row r="1201" spans="3:11" s="437" customFormat="1" x14ac:dyDescent="0.25">
      <c r="C1201" s="144" t="s">
        <v>2181</v>
      </c>
      <c r="D1201" s="150">
        <v>2</v>
      </c>
      <c r="E1201" s="117">
        <v>2691</v>
      </c>
      <c r="F1201" s="96">
        <f t="shared" si="82"/>
        <v>5382</v>
      </c>
      <c r="G1201" s="160" t="s">
        <v>1508</v>
      </c>
      <c r="H1201" s="141" t="s">
        <v>894</v>
      </c>
      <c r="I1201" s="129" t="str">
        <f>VLOOKUP(H1201,Presupuesto!$B$11:$C$565,2,0)</f>
        <v>PRODUCTOS QUIMICOS</v>
      </c>
      <c r="J1201" s="97" t="s">
        <v>1364</v>
      </c>
      <c r="K1201" s="97" t="s">
        <v>412</v>
      </c>
    </row>
    <row r="1202" spans="3:11" s="437" customFormat="1" x14ac:dyDescent="0.25">
      <c r="C1202" s="144" t="s">
        <v>2182</v>
      </c>
      <c r="D1202" s="150">
        <v>1</v>
      </c>
      <c r="E1202" s="117"/>
      <c r="F1202" s="96">
        <f t="shared" si="82"/>
        <v>0</v>
      </c>
      <c r="G1202" s="160" t="s">
        <v>1508</v>
      </c>
      <c r="H1202" s="141" t="s">
        <v>894</v>
      </c>
      <c r="I1202" s="129" t="str">
        <f>VLOOKUP(H1202,Presupuesto!$B$11:$C$565,2,0)</f>
        <v>PRODUCTOS QUIMICOS</v>
      </c>
      <c r="J1202" s="97" t="s">
        <v>1364</v>
      </c>
      <c r="K1202" s="97" t="s">
        <v>412</v>
      </c>
    </row>
    <row r="1203" spans="3:11" s="437" customFormat="1" x14ac:dyDescent="0.25">
      <c r="C1203" s="144" t="s">
        <v>2183</v>
      </c>
      <c r="D1203" s="150">
        <v>1</v>
      </c>
      <c r="E1203" s="117">
        <v>357.12</v>
      </c>
      <c r="F1203" s="96">
        <f t="shared" si="82"/>
        <v>357.12</v>
      </c>
      <c r="G1203" s="160" t="s">
        <v>1508</v>
      </c>
      <c r="H1203" s="141" t="s">
        <v>894</v>
      </c>
      <c r="I1203" s="129" t="str">
        <f>VLOOKUP(H1203,Presupuesto!$B$11:$C$565,2,0)</f>
        <v>PRODUCTOS QUIMICOS</v>
      </c>
      <c r="J1203" s="97" t="s">
        <v>1364</v>
      </c>
      <c r="K1203" s="97" t="s">
        <v>412</v>
      </c>
    </row>
    <row r="1204" spans="3:11" s="437" customFormat="1" x14ac:dyDescent="0.25">
      <c r="C1204" s="144" t="s">
        <v>2184</v>
      </c>
      <c r="D1204" s="150">
        <v>2</v>
      </c>
      <c r="E1204" s="117"/>
      <c r="F1204" s="96">
        <f t="shared" si="82"/>
        <v>0</v>
      </c>
      <c r="G1204" s="160" t="s">
        <v>1508</v>
      </c>
      <c r="H1204" s="141" t="s">
        <v>894</v>
      </c>
      <c r="I1204" s="129" t="str">
        <f>VLOOKUP(H1204,Presupuesto!$B$11:$C$565,2,0)</f>
        <v>PRODUCTOS QUIMICOS</v>
      </c>
      <c r="J1204" s="97" t="s">
        <v>1364</v>
      </c>
      <c r="K1204" s="97" t="s">
        <v>412</v>
      </c>
    </row>
    <row r="1205" spans="3:11" s="437" customFormat="1" x14ac:dyDescent="0.25">
      <c r="C1205" s="144" t="s">
        <v>2185</v>
      </c>
      <c r="D1205" s="150">
        <v>3</v>
      </c>
      <c r="E1205" s="117">
        <v>2916</v>
      </c>
      <c r="F1205" s="96">
        <f t="shared" si="82"/>
        <v>8748</v>
      </c>
      <c r="G1205" s="160" t="s">
        <v>1508</v>
      </c>
      <c r="H1205" s="141" t="s">
        <v>894</v>
      </c>
      <c r="I1205" s="129" t="str">
        <f>VLOOKUP(H1205,Presupuesto!$B$11:$C$565,2,0)</f>
        <v>PRODUCTOS QUIMICOS</v>
      </c>
      <c r="J1205" s="97" t="s">
        <v>1364</v>
      </c>
      <c r="K1205" s="97" t="s">
        <v>412</v>
      </c>
    </row>
    <row r="1206" spans="3:11" s="437" customFormat="1" x14ac:dyDescent="0.25">
      <c r="C1206" s="144" t="s">
        <v>2186</v>
      </c>
      <c r="D1206" s="150">
        <v>3</v>
      </c>
      <c r="E1206" s="117"/>
      <c r="F1206" s="96">
        <f t="shared" si="82"/>
        <v>0</v>
      </c>
      <c r="G1206" s="160" t="s">
        <v>1508</v>
      </c>
      <c r="H1206" s="141" t="s">
        <v>894</v>
      </c>
      <c r="I1206" s="129" t="str">
        <f>VLOOKUP(H1206,Presupuesto!$B$11:$C$565,2,0)</f>
        <v>PRODUCTOS QUIMICOS</v>
      </c>
      <c r="J1206" s="97" t="s">
        <v>1364</v>
      </c>
      <c r="K1206" s="97" t="s">
        <v>412</v>
      </c>
    </row>
    <row r="1207" spans="3:11" s="437" customFormat="1" x14ac:dyDescent="0.25">
      <c r="C1207" s="144" t="s">
        <v>2187</v>
      </c>
      <c r="D1207" s="150">
        <v>2</v>
      </c>
      <c r="E1207" s="117">
        <v>8763</v>
      </c>
      <c r="F1207" s="96">
        <f t="shared" si="82"/>
        <v>17526</v>
      </c>
      <c r="G1207" s="160" t="s">
        <v>1508</v>
      </c>
      <c r="H1207" s="141" t="s">
        <v>894</v>
      </c>
      <c r="I1207" s="129" t="str">
        <f>VLOOKUP(H1207,Presupuesto!$B$11:$C$565,2,0)</f>
        <v>PRODUCTOS QUIMICOS</v>
      </c>
      <c r="J1207" s="97" t="s">
        <v>1364</v>
      </c>
      <c r="K1207" s="97" t="s">
        <v>412</v>
      </c>
    </row>
    <row r="1208" spans="3:11" s="437" customFormat="1" x14ac:dyDescent="0.25">
      <c r="C1208" s="144" t="s">
        <v>2188</v>
      </c>
      <c r="D1208" s="150">
        <v>4</v>
      </c>
      <c r="E1208" s="117">
        <v>4381</v>
      </c>
      <c r="F1208" s="96">
        <f t="shared" si="82"/>
        <v>17524</v>
      </c>
      <c r="G1208" s="160" t="s">
        <v>1508</v>
      </c>
      <c r="H1208" s="141" t="s">
        <v>894</v>
      </c>
      <c r="I1208" s="129" t="str">
        <f>VLOOKUP(H1208,Presupuesto!$B$11:$C$565,2,0)</f>
        <v>PRODUCTOS QUIMICOS</v>
      </c>
      <c r="J1208" s="97" t="s">
        <v>1364</v>
      </c>
      <c r="K1208" s="97" t="s">
        <v>412</v>
      </c>
    </row>
    <row r="1209" spans="3:11" s="437" customFormat="1" x14ac:dyDescent="0.25">
      <c r="C1209" s="144" t="s">
        <v>2189</v>
      </c>
      <c r="D1209" s="150">
        <v>1</v>
      </c>
      <c r="E1209" s="117">
        <v>23230</v>
      </c>
      <c r="F1209" s="96">
        <f t="shared" si="82"/>
        <v>23230</v>
      </c>
      <c r="G1209" s="160" t="s">
        <v>1508</v>
      </c>
      <c r="H1209" s="141" t="s">
        <v>894</v>
      </c>
      <c r="I1209" s="129" t="str">
        <f>VLOOKUP(H1209,Presupuesto!$B$11:$C$565,2,0)</f>
        <v>PRODUCTOS QUIMICOS</v>
      </c>
      <c r="J1209" s="97" t="s">
        <v>1364</v>
      </c>
      <c r="K1209" s="97" t="s">
        <v>412</v>
      </c>
    </row>
    <row r="1210" spans="3:11" s="437" customFormat="1" x14ac:dyDescent="0.25">
      <c r="C1210" s="144" t="s">
        <v>2190</v>
      </c>
      <c r="D1210" s="150">
        <v>1</v>
      </c>
      <c r="E1210" s="117">
        <v>3024</v>
      </c>
      <c r="F1210" s="96">
        <f t="shared" si="82"/>
        <v>3024</v>
      </c>
      <c r="G1210" s="160" t="s">
        <v>1508</v>
      </c>
      <c r="H1210" s="141" t="s">
        <v>894</v>
      </c>
      <c r="I1210" s="129" t="str">
        <f>VLOOKUP(H1210,Presupuesto!$B$11:$C$565,2,0)</f>
        <v>PRODUCTOS QUIMICOS</v>
      </c>
      <c r="J1210" s="97" t="s">
        <v>1364</v>
      </c>
      <c r="K1210" s="97" t="s">
        <v>412</v>
      </c>
    </row>
    <row r="1211" spans="3:11" s="437" customFormat="1" x14ac:dyDescent="0.25">
      <c r="C1211" s="144" t="s">
        <v>2191</v>
      </c>
      <c r="D1211" s="150">
        <v>1</v>
      </c>
      <c r="E1211" s="117">
        <v>5014</v>
      </c>
      <c r="F1211" s="96">
        <f t="shared" si="82"/>
        <v>5014</v>
      </c>
      <c r="G1211" s="160" t="s">
        <v>1508</v>
      </c>
      <c r="H1211" s="141" t="s">
        <v>894</v>
      </c>
      <c r="I1211" s="129" t="str">
        <f>VLOOKUP(H1211,Presupuesto!$B$11:$C$565,2,0)</f>
        <v>PRODUCTOS QUIMICOS</v>
      </c>
      <c r="J1211" s="97" t="s">
        <v>1364</v>
      </c>
      <c r="K1211" s="97" t="s">
        <v>412</v>
      </c>
    </row>
    <row r="1212" spans="3:11" s="437" customFormat="1" x14ac:dyDescent="0.25">
      <c r="C1212" s="144" t="s">
        <v>2192</v>
      </c>
      <c r="D1212" s="150">
        <v>1</v>
      </c>
      <c r="E1212" s="117">
        <v>14628</v>
      </c>
      <c r="F1212" s="96">
        <f t="shared" si="82"/>
        <v>14628</v>
      </c>
      <c r="G1212" s="160" t="s">
        <v>1508</v>
      </c>
      <c r="H1212" s="141" t="s">
        <v>894</v>
      </c>
      <c r="I1212" s="129" t="str">
        <f>VLOOKUP(H1212,Presupuesto!$B$11:$C$565,2,0)</f>
        <v>PRODUCTOS QUIMICOS</v>
      </c>
      <c r="J1212" s="97" t="s">
        <v>1364</v>
      </c>
      <c r="K1212" s="97" t="s">
        <v>412</v>
      </c>
    </row>
    <row r="1213" spans="3:11" s="437" customFormat="1" x14ac:dyDescent="0.25">
      <c r="C1213" s="144" t="s">
        <v>2193</v>
      </c>
      <c r="D1213" s="150">
        <v>1</v>
      </c>
      <c r="E1213" s="117">
        <v>8383</v>
      </c>
      <c r="F1213" s="96">
        <f t="shared" si="82"/>
        <v>8383</v>
      </c>
      <c r="G1213" s="160" t="s">
        <v>1508</v>
      </c>
      <c r="H1213" s="141" t="s">
        <v>894</v>
      </c>
      <c r="I1213" s="129" t="str">
        <f>VLOOKUP(H1213,Presupuesto!$B$11:$C$565,2,0)</f>
        <v>PRODUCTOS QUIMICOS</v>
      </c>
      <c r="J1213" s="97" t="s">
        <v>1364</v>
      </c>
      <c r="K1213" s="97" t="s">
        <v>412</v>
      </c>
    </row>
    <row r="1214" spans="3:11" s="437" customFormat="1" x14ac:dyDescent="0.25">
      <c r="C1214" s="144" t="s">
        <v>2194</v>
      </c>
      <c r="D1214" s="150">
        <v>1</v>
      </c>
      <c r="E1214" s="117">
        <v>4324</v>
      </c>
      <c r="F1214" s="96">
        <f t="shared" si="82"/>
        <v>4324</v>
      </c>
      <c r="G1214" s="160" t="s">
        <v>1508</v>
      </c>
      <c r="H1214" s="141" t="s">
        <v>894</v>
      </c>
      <c r="I1214" s="129" t="str">
        <f>VLOOKUP(H1214,Presupuesto!$B$11:$C$565,2,0)</f>
        <v>PRODUCTOS QUIMICOS</v>
      </c>
      <c r="J1214" s="97" t="s">
        <v>1364</v>
      </c>
      <c r="K1214" s="97" t="s">
        <v>412</v>
      </c>
    </row>
    <row r="1215" spans="3:11" s="437" customFormat="1" x14ac:dyDescent="0.25">
      <c r="C1215" s="144" t="s">
        <v>2195</v>
      </c>
      <c r="D1215" s="150">
        <v>1</v>
      </c>
      <c r="E1215" s="117">
        <v>4600</v>
      </c>
      <c r="F1215" s="96">
        <f t="shared" si="82"/>
        <v>4600</v>
      </c>
      <c r="G1215" s="160" t="s">
        <v>1508</v>
      </c>
      <c r="H1215" s="141" t="s">
        <v>894</v>
      </c>
      <c r="I1215" s="129" t="str">
        <f>VLOOKUP(H1215,Presupuesto!$B$11:$C$565,2,0)</f>
        <v>PRODUCTOS QUIMICOS</v>
      </c>
      <c r="J1215" s="97" t="s">
        <v>1364</v>
      </c>
      <c r="K1215" s="97" t="s">
        <v>412</v>
      </c>
    </row>
    <row r="1216" spans="3:11" s="437" customFormat="1" x14ac:dyDescent="0.25">
      <c r="C1216" s="144" t="s">
        <v>2196</v>
      </c>
      <c r="D1216" s="150">
        <v>2</v>
      </c>
      <c r="E1216" s="117">
        <v>6463</v>
      </c>
      <c r="F1216" s="96">
        <f t="shared" si="82"/>
        <v>12926</v>
      </c>
      <c r="G1216" s="160" t="s">
        <v>1508</v>
      </c>
      <c r="H1216" s="141" t="s">
        <v>894</v>
      </c>
      <c r="I1216" s="129" t="str">
        <f>VLOOKUP(H1216,Presupuesto!$B$11:$C$565,2,0)</f>
        <v>PRODUCTOS QUIMICOS</v>
      </c>
      <c r="J1216" s="97" t="s">
        <v>1364</v>
      </c>
      <c r="K1216" s="97" t="s">
        <v>412</v>
      </c>
    </row>
    <row r="1217" spans="3:11" s="437" customFormat="1" x14ac:dyDescent="0.25">
      <c r="C1217" s="144" t="s">
        <v>2197</v>
      </c>
      <c r="D1217" s="150">
        <v>6</v>
      </c>
      <c r="E1217" s="117">
        <v>24380</v>
      </c>
      <c r="F1217" s="96">
        <f t="shared" si="82"/>
        <v>146280</v>
      </c>
      <c r="G1217" s="160" t="s">
        <v>1508</v>
      </c>
      <c r="H1217" s="141" t="s">
        <v>894</v>
      </c>
      <c r="I1217" s="129" t="str">
        <f>VLOOKUP(H1217,Presupuesto!$B$11:$C$565,2,0)</f>
        <v>PRODUCTOS QUIMICOS</v>
      </c>
      <c r="J1217" s="97" t="s">
        <v>1364</v>
      </c>
      <c r="K1217" s="97" t="s">
        <v>412</v>
      </c>
    </row>
    <row r="1218" spans="3:11" s="437" customFormat="1" x14ac:dyDescent="0.25">
      <c r="C1218" s="144" t="s">
        <v>2198</v>
      </c>
      <c r="D1218" s="150">
        <v>1</v>
      </c>
      <c r="E1218" s="117">
        <v>3657</v>
      </c>
      <c r="F1218" s="96">
        <f t="shared" si="82"/>
        <v>3657</v>
      </c>
      <c r="G1218" s="160" t="s">
        <v>1508</v>
      </c>
      <c r="H1218" s="141" t="s">
        <v>894</v>
      </c>
      <c r="I1218" s="129" t="str">
        <f>VLOOKUP(H1218,Presupuesto!$B$11:$C$565,2,0)</f>
        <v>PRODUCTOS QUIMICOS</v>
      </c>
      <c r="J1218" s="97" t="s">
        <v>1364</v>
      </c>
      <c r="K1218" s="97" t="s">
        <v>412</v>
      </c>
    </row>
    <row r="1219" spans="3:11" s="437" customFormat="1" x14ac:dyDescent="0.25">
      <c r="C1219" s="144" t="s">
        <v>2199</v>
      </c>
      <c r="D1219" s="150">
        <v>1</v>
      </c>
      <c r="E1219" s="117">
        <v>5140</v>
      </c>
      <c r="F1219" s="96">
        <f t="shared" si="82"/>
        <v>5140</v>
      </c>
      <c r="G1219" s="160" t="s">
        <v>1508</v>
      </c>
      <c r="H1219" s="141" t="s">
        <v>894</v>
      </c>
      <c r="I1219" s="129" t="str">
        <f>VLOOKUP(H1219,Presupuesto!$B$11:$C$565,2,0)</f>
        <v>PRODUCTOS QUIMICOS</v>
      </c>
      <c r="J1219" s="97" t="s">
        <v>1364</v>
      </c>
      <c r="K1219" s="97" t="s">
        <v>412</v>
      </c>
    </row>
    <row r="1220" spans="3:11" s="437" customFormat="1" x14ac:dyDescent="0.25">
      <c r="C1220" s="144" t="s">
        <v>2200</v>
      </c>
      <c r="D1220" s="150">
        <v>1</v>
      </c>
      <c r="E1220" s="117">
        <v>3280</v>
      </c>
      <c r="F1220" s="96">
        <f t="shared" si="82"/>
        <v>3280</v>
      </c>
      <c r="G1220" s="160" t="s">
        <v>1508</v>
      </c>
      <c r="H1220" s="141" t="s">
        <v>894</v>
      </c>
      <c r="I1220" s="129" t="str">
        <f>VLOOKUP(H1220,Presupuesto!$B$11:$C$565,2,0)</f>
        <v>PRODUCTOS QUIMICOS</v>
      </c>
      <c r="J1220" s="97" t="s">
        <v>1364</v>
      </c>
      <c r="K1220" s="97" t="s">
        <v>412</v>
      </c>
    </row>
    <row r="1221" spans="3:11" s="437" customFormat="1" x14ac:dyDescent="0.25">
      <c r="C1221" s="144" t="s">
        <v>2201</v>
      </c>
      <c r="D1221" s="150">
        <v>2</v>
      </c>
      <c r="E1221" s="117">
        <v>2783</v>
      </c>
      <c r="F1221" s="96">
        <f t="shared" si="82"/>
        <v>5566</v>
      </c>
      <c r="G1221" s="160" t="s">
        <v>1508</v>
      </c>
      <c r="H1221" s="141" t="s">
        <v>894</v>
      </c>
      <c r="I1221" s="129" t="str">
        <f>VLOOKUP(H1221,Presupuesto!$B$11:$C$565,2,0)</f>
        <v>PRODUCTOS QUIMICOS</v>
      </c>
      <c r="J1221" s="97" t="s">
        <v>1364</v>
      </c>
      <c r="K1221" s="97" t="s">
        <v>412</v>
      </c>
    </row>
    <row r="1222" spans="3:11" s="437" customFormat="1" x14ac:dyDescent="0.25">
      <c r="C1222" s="144" t="s">
        <v>2202</v>
      </c>
      <c r="D1222" s="150">
        <v>1</v>
      </c>
      <c r="E1222" s="117">
        <v>20079</v>
      </c>
      <c r="F1222" s="96">
        <f t="shared" si="82"/>
        <v>20079</v>
      </c>
      <c r="G1222" s="160" t="s">
        <v>1508</v>
      </c>
      <c r="H1222" s="141" t="s">
        <v>894</v>
      </c>
      <c r="I1222" s="129" t="str">
        <f>VLOOKUP(H1222,Presupuesto!$B$11:$C$565,2,0)</f>
        <v>PRODUCTOS QUIMICOS</v>
      </c>
      <c r="J1222" s="97" t="s">
        <v>1364</v>
      </c>
      <c r="K1222" s="97" t="s">
        <v>412</v>
      </c>
    </row>
    <row r="1223" spans="3:11" s="437" customFormat="1" x14ac:dyDescent="0.25">
      <c r="C1223" s="144" t="s">
        <v>2203</v>
      </c>
      <c r="D1223" s="150">
        <v>1</v>
      </c>
      <c r="E1223" s="117"/>
      <c r="F1223" s="96">
        <f t="shared" si="82"/>
        <v>0</v>
      </c>
      <c r="G1223" s="160" t="s">
        <v>1508</v>
      </c>
      <c r="H1223" s="141" t="s">
        <v>894</v>
      </c>
      <c r="I1223" s="129" t="str">
        <f>VLOOKUP(H1223,Presupuesto!$B$11:$C$565,2,0)</f>
        <v>PRODUCTOS QUIMICOS</v>
      </c>
      <c r="J1223" s="97" t="s">
        <v>1364</v>
      </c>
      <c r="K1223" s="97" t="s">
        <v>412</v>
      </c>
    </row>
    <row r="1224" spans="3:11" s="437" customFormat="1" x14ac:dyDescent="0.25">
      <c r="C1224" s="144" t="s">
        <v>2204</v>
      </c>
      <c r="D1224" s="150">
        <v>2</v>
      </c>
      <c r="E1224" s="117"/>
      <c r="F1224" s="96">
        <f t="shared" si="82"/>
        <v>0</v>
      </c>
      <c r="G1224" s="160" t="s">
        <v>1508</v>
      </c>
      <c r="H1224" s="141" t="s">
        <v>894</v>
      </c>
      <c r="I1224" s="129" t="str">
        <f>VLOOKUP(H1224,Presupuesto!$B$11:$C$565,2,0)</f>
        <v>PRODUCTOS QUIMICOS</v>
      </c>
      <c r="J1224" s="97" t="s">
        <v>1364</v>
      </c>
      <c r="K1224" s="97" t="s">
        <v>412</v>
      </c>
    </row>
    <row r="1225" spans="3:11" s="437" customFormat="1" x14ac:dyDescent="0.25">
      <c r="C1225" s="144" t="s">
        <v>2205</v>
      </c>
      <c r="D1225" s="150">
        <v>1</v>
      </c>
      <c r="E1225" s="117">
        <v>3588</v>
      </c>
      <c r="F1225" s="96">
        <f t="shared" si="82"/>
        <v>3588</v>
      </c>
      <c r="G1225" s="160" t="s">
        <v>1508</v>
      </c>
      <c r="H1225" s="141" t="s">
        <v>894</v>
      </c>
      <c r="I1225" s="129" t="str">
        <f>VLOOKUP(H1225,Presupuesto!$B$11:$C$565,2,0)</f>
        <v>PRODUCTOS QUIMICOS</v>
      </c>
      <c r="J1225" s="97" t="s">
        <v>1364</v>
      </c>
      <c r="K1225" s="97" t="s">
        <v>412</v>
      </c>
    </row>
    <row r="1226" spans="3:11" s="437" customFormat="1" x14ac:dyDescent="0.25">
      <c r="C1226" s="144" t="s">
        <v>2206</v>
      </c>
      <c r="D1226" s="150">
        <v>4</v>
      </c>
      <c r="E1226" s="117"/>
      <c r="F1226" s="96">
        <f t="shared" si="82"/>
        <v>0</v>
      </c>
      <c r="G1226" s="160" t="s">
        <v>1508</v>
      </c>
      <c r="H1226" s="141" t="s">
        <v>894</v>
      </c>
      <c r="I1226" s="129" t="str">
        <f>VLOOKUP(H1226,Presupuesto!$B$11:$C$565,2,0)</f>
        <v>PRODUCTOS QUIMICOS</v>
      </c>
      <c r="J1226" s="97" t="s">
        <v>1364</v>
      </c>
      <c r="K1226" s="97" t="s">
        <v>412</v>
      </c>
    </row>
    <row r="1227" spans="3:11" s="437" customFormat="1" x14ac:dyDescent="0.25">
      <c r="C1227" s="144" t="s">
        <v>2207</v>
      </c>
      <c r="D1227" s="150">
        <v>1</v>
      </c>
      <c r="E1227" s="117">
        <v>4324</v>
      </c>
      <c r="F1227" s="96">
        <f t="shared" si="82"/>
        <v>4324</v>
      </c>
      <c r="G1227" s="160" t="s">
        <v>1508</v>
      </c>
      <c r="H1227" s="141" t="s">
        <v>894</v>
      </c>
      <c r="I1227" s="129" t="str">
        <f>VLOOKUP(H1227,Presupuesto!$B$11:$C$565,2,0)</f>
        <v>PRODUCTOS QUIMICOS</v>
      </c>
      <c r="J1227" s="97" t="s">
        <v>1364</v>
      </c>
      <c r="K1227" s="97" t="s">
        <v>412</v>
      </c>
    </row>
    <row r="1228" spans="3:11" s="437" customFormat="1" x14ac:dyDescent="0.25">
      <c r="C1228" s="144" t="s">
        <v>2208</v>
      </c>
      <c r="D1228" s="150">
        <v>2</v>
      </c>
      <c r="E1228" s="117">
        <v>9154</v>
      </c>
      <c r="F1228" s="96">
        <f t="shared" si="82"/>
        <v>18308</v>
      </c>
      <c r="G1228" s="160" t="s">
        <v>1508</v>
      </c>
      <c r="H1228" s="141" t="s">
        <v>894</v>
      </c>
      <c r="I1228" s="129" t="str">
        <f>VLOOKUP(H1228,Presupuesto!$B$11:$C$565,2,0)</f>
        <v>PRODUCTOS QUIMICOS</v>
      </c>
      <c r="J1228" s="97" t="s">
        <v>1364</v>
      </c>
      <c r="K1228" s="97" t="s">
        <v>412</v>
      </c>
    </row>
    <row r="1229" spans="3:11" s="437" customFormat="1" x14ac:dyDescent="0.25">
      <c r="C1229" s="144" t="s">
        <v>2209</v>
      </c>
      <c r="D1229" s="150">
        <v>2</v>
      </c>
      <c r="E1229" s="117">
        <v>5014</v>
      </c>
      <c r="F1229" s="96">
        <f t="shared" si="82"/>
        <v>10028</v>
      </c>
      <c r="G1229" s="160" t="s">
        <v>1508</v>
      </c>
      <c r="H1229" s="141" t="s">
        <v>894</v>
      </c>
      <c r="I1229" s="129" t="str">
        <f>VLOOKUP(H1229,Presupuesto!$B$11:$C$565,2,0)</f>
        <v>PRODUCTOS QUIMICOS</v>
      </c>
      <c r="J1229" s="97" t="s">
        <v>1364</v>
      </c>
      <c r="K1229" s="97" t="s">
        <v>412</v>
      </c>
    </row>
    <row r="1230" spans="3:11" s="437" customFormat="1" x14ac:dyDescent="0.25">
      <c r="C1230" s="144" t="s">
        <v>2210</v>
      </c>
      <c r="D1230" s="150">
        <v>1</v>
      </c>
      <c r="E1230" s="117">
        <v>7774</v>
      </c>
      <c r="F1230" s="96">
        <f t="shared" si="82"/>
        <v>7774</v>
      </c>
      <c r="G1230" s="160" t="s">
        <v>1508</v>
      </c>
      <c r="H1230" s="141" t="s">
        <v>894</v>
      </c>
      <c r="I1230" s="129" t="str">
        <f>VLOOKUP(H1230,Presupuesto!$B$11:$C$565,2,0)</f>
        <v>PRODUCTOS QUIMICOS</v>
      </c>
      <c r="J1230" s="97" t="s">
        <v>1364</v>
      </c>
      <c r="K1230" s="97" t="s">
        <v>412</v>
      </c>
    </row>
    <row r="1231" spans="3:11" s="437" customFormat="1" x14ac:dyDescent="0.25">
      <c r="C1231" s="144" t="s">
        <v>2211</v>
      </c>
      <c r="D1231" s="150">
        <v>1</v>
      </c>
      <c r="E1231" s="117">
        <v>9591</v>
      </c>
      <c r="F1231" s="96">
        <f t="shared" si="82"/>
        <v>9591</v>
      </c>
      <c r="G1231" s="160" t="s">
        <v>1508</v>
      </c>
      <c r="H1231" s="141" t="s">
        <v>894</v>
      </c>
      <c r="I1231" s="129" t="str">
        <f>VLOOKUP(H1231,Presupuesto!$B$11:$C$565,2,0)</f>
        <v>PRODUCTOS QUIMICOS</v>
      </c>
      <c r="J1231" s="97" t="s">
        <v>1364</v>
      </c>
      <c r="K1231" s="97" t="s">
        <v>412</v>
      </c>
    </row>
    <row r="1232" spans="3:11" s="437" customFormat="1" x14ac:dyDescent="0.25">
      <c r="C1232" s="144" t="s">
        <v>2212</v>
      </c>
      <c r="D1232" s="150">
        <v>1</v>
      </c>
      <c r="E1232" s="117"/>
      <c r="F1232" s="96">
        <f t="shared" si="82"/>
        <v>0</v>
      </c>
      <c r="G1232" s="160" t="s">
        <v>1508</v>
      </c>
      <c r="H1232" s="141" t="s">
        <v>894</v>
      </c>
      <c r="I1232" s="129" t="str">
        <f>VLOOKUP(H1232,Presupuesto!$B$11:$C$565,2,0)</f>
        <v>PRODUCTOS QUIMICOS</v>
      </c>
      <c r="J1232" s="97" t="s">
        <v>1364</v>
      </c>
      <c r="K1232" s="97" t="s">
        <v>412</v>
      </c>
    </row>
    <row r="1233" spans="3:11" s="437" customFormat="1" x14ac:dyDescent="0.25">
      <c r="C1233" s="144" t="s">
        <v>2213</v>
      </c>
      <c r="D1233" s="150">
        <v>1</v>
      </c>
      <c r="E1233" s="117"/>
      <c r="F1233" s="96">
        <f t="shared" si="82"/>
        <v>0</v>
      </c>
      <c r="G1233" s="160" t="s">
        <v>1508</v>
      </c>
      <c r="H1233" s="141" t="s">
        <v>894</v>
      </c>
      <c r="I1233" s="129" t="str">
        <f>VLOOKUP(H1233,Presupuesto!$B$11:$C$565,2,0)</f>
        <v>PRODUCTOS QUIMICOS</v>
      </c>
      <c r="J1233" s="97" t="s">
        <v>1364</v>
      </c>
      <c r="K1233" s="97" t="s">
        <v>412</v>
      </c>
    </row>
    <row r="1234" spans="3:11" s="437" customFormat="1" x14ac:dyDescent="0.25">
      <c r="C1234" s="144" t="s">
        <v>2214</v>
      </c>
      <c r="D1234" s="150">
        <v>1</v>
      </c>
      <c r="E1234" s="117"/>
      <c r="F1234" s="96">
        <f t="shared" si="82"/>
        <v>0</v>
      </c>
      <c r="G1234" s="160" t="s">
        <v>1508</v>
      </c>
      <c r="H1234" s="141" t="s">
        <v>894</v>
      </c>
      <c r="I1234" s="129" t="str">
        <f>VLOOKUP(H1234,Presupuesto!$B$11:$C$565,2,0)</f>
        <v>PRODUCTOS QUIMICOS</v>
      </c>
      <c r="J1234" s="97" t="s">
        <v>1364</v>
      </c>
      <c r="K1234" s="97" t="s">
        <v>412</v>
      </c>
    </row>
    <row r="1235" spans="3:11" s="437" customFormat="1" x14ac:dyDescent="0.25">
      <c r="C1235" s="144" t="s">
        <v>2215</v>
      </c>
      <c r="D1235" s="150">
        <v>1</v>
      </c>
      <c r="E1235" s="117">
        <v>1729.82</v>
      </c>
      <c r="F1235" s="96">
        <f t="shared" si="82"/>
        <v>1729.82</v>
      </c>
      <c r="G1235" s="160" t="s">
        <v>1508</v>
      </c>
      <c r="H1235" s="141" t="s">
        <v>894</v>
      </c>
      <c r="I1235" s="129" t="str">
        <f>VLOOKUP(H1235,Presupuesto!$B$11:$C$565,2,0)</f>
        <v>PRODUCTOS QUIMICOS</v>
      </c>
      <c r="J1235" s="97" t="s">
        <v>1364</v>
      </c>
      <c r="K1235" s="97" t="s">
        <v>412</v>
      </c>
    </row>
    <row r="1236" spans="3:11" s="437" customFormat="1" x14ac:dyDescent="0.25">
      <c r="C1236" s="144" t="s">
        <v>2216</v>
      </c>
      <c r="D1236" s="150">
        <v>2</v>
      </c>
      <c r="E1236" s="117">
        <v>13156</v>
      </c>
      <c r="F1236" s="96">
        <f t="shared" si="82"/>
        <v>26312</v>
      </c>
      <c r="G1236" s="160" t="s">
        <v>1508</v>
      </c>
      <c r="H1236" s="141" t="s">
        <v>894</v>
      </c>
      <c r="I1236" s="129" t="str">
        <f>VLOOKUP(H1236,Presupuesto!$B$11:$C$565,2,0)</f>
        <v>PRODUCTOS QUIMICOS</v>
      </c>
      <c r="J1236" s="97" t="s">
        <v>1364</v>
      </c>
      <c r="K1236" s="97" t="s">
        <v>412</v>
      </c>
    </row>
    <row r="1237" spans="3:11" s="437" customFormat="1" x14ac:dyDescent="0.25">
      <c r="C1237" s="144" t="s">
        <v>2217</v>
      </c>
      <c r="D1237" s="150">
        <v>3</v>
      </c>
      <c r="E1237" s="117">
        <v>1518</v>
      </c>
      <c r="F1237" s="96">
        <f t="shared" si="82"/>
        <v>4554</v>
      </c>
      <c r="G1237" s="160" t="s">
        <v>1508</v>
      </c>
      <c r="H1237" s="141" t="s">
        <v>894</v>
      </c>
      <c r="I1237" s="129" t="str">
        <f>VLOOKUP(H1237,Presupuesto!$B$11:$C$565,2,0)</f>
        <v>PRODUCTOS QUIMICOS</v>
      </c>
      <c r="J1237" s="97" t="s">
        <v>1364</v>
      </c>
      <c r="K1237" s="97" t="s">
        <v>412</v>
      </c>
    </row>
    <row r="1238" spans="3:11" s="437" customFormat="1" x14ac:dyDescent="0.25">
      <c r="C1238" s="144" t="s">
        <v>2218</v>
      </c>
      <c r="D1238" s="150">
        <v>2</v>
      </c>
      <c r="E1238" s="117">
        <v>3266</v>
      </c>
      <c r="F1238" s="96">
        <f t="shared" si="82"/>
        <v>6532</v>
      </c>
      <c r="G1238" s="160" t="s">
        <v>1508</v>
      </c>
      <c r="H1238" s="141" t="s">
        <v>894</v>
      </c>
      <c r="I1238" s="129" t="str">
        <f>VLOOKUP(H1238,Presupuesto!$B$11:$C$565,2,0)</f>
        <v>PRODUCTOS QUIMICOS</v>
      </c>
      <c r="J1238" s="97" t="s">
        <v>1364</v>
      </c>
      <c r="K1238" s="97" t="s">
        <v>412</v>
      </c>
    </row>
    <row r="1239" spans="3:11" s="437" customFormat="1" x14ac:dyDescent="0.25">
      <c r="C1239" s="144" t="s">
        <v>2219</v>
      </c>
      <c r="D1239" s="150">
        <v>1</v>
      </c>
      <c r="E1239" s="117">
        <v>11730</v>
      </c>
      <c r="F1239" s="96">
        <f t="shared" si="82"/>
        <v>11730</v>
      </c>
      <c r="G1239" s="160" t="s">
        <v>1508</v>
      </c>
      <c r="H1239" s="141" t="s">
        <v>894</v>
      </c>
      <c r="I1239" s="129" t="str">
        <f>VLOOKUP(H1239,Presupuesto!$B$11:$C$565,2,0)</f>
        <v>PRODUCTOS QUIMICOS</v>
      </c>
      <c r="J1239" s="97" t="s">
        <v>1364</v>
      </c>
      <c r="K1239" s="97" t="s">
        <v>412</v>
      </c>
    </row>
    <row r="1240" spans="3:11" s="437" customFormat="1" x14ac:dyDescent="0.25">
      <c r="C1240" s="144" t="s">
        <v>2220</v>
      </c>
      <c r="D1240" s="150">
        <v>1</v>
      </c>
      <c r="E1240" s="117">
        <v>4519</v>
      </c>
      <c r="F1240" s="96">
        <f t="shared" si="82"/>
        <v>4519</v>
      </c>
      <c r="G1240" s="160" t="s">
        <v>1508</v>
      </c>
      <c r="H1240" s="141" t="s">
        <v>894</v>
      </c>
      <c r="I1240" s="129" t="str">
        <f>VLOOKUP(H1240,Presupuesto!$B$11:$C$565,2,0)</f>
        <v>PRODUCTOS QUIMICOS</v>
      </c>
      <c r="J1240" s="97" t="s">
        <v>1364</v>
      </c>
      <c r="K1240" s="97" t="s">
        <v>412</v>
      </c>
    </row>
    <row r="1241" spans="3:11" s="437" customFormat="1" x14ac:dyDescent="0.25">
      <c r="C1241" s="144" t="s">
        <v>2221</v>
      </c>
      <c r="D1241" s="150">
        <v>1</v>
      </c>
      <c r="E1241" s="117">
        <v>3013</v>
      </c>
      <c r="F1241" s="96">
        <f t="shared" si="82"/>
        <v>3013</v>
      </c>
      <c r="G1241" s="160" t="s">
        <v>1508</v>
      </c>
      <c r="H1241" s="141" t="s">
        <v>894</v>
      </c>
      <c r="I1241" s="129" t="str">
        <f>VLOOKUP(H1241,Presupuesto!$B$11:$C$565,2,0)</f>
        <v>PRODUCTOS QUIMICOS</v>
      </c>
      <c r="J1241" s="97" t="s">
        <v>1364</v>
      </c>
      <c r="K1241" s="97" t="s">
        <v>412</v>
      </c>
    </row>
    <row r="1242" spans="3:11" s="437" customFormat="1" x14ac:dyDescent="0.25">
      <c r="C1242" s="144" t="s">
        <v>2222</v>
      </c>
      <c r="D1242" s="150">
        <v>1</v>
      </c>
      <c r="E1242" s="117">
        <v>304.85000000000002</v>
      </c>
      <c r="F1242" s="96">
        <f t="shared" si="82"/>
        <v>304.85000000000002</v>
      </c>
      <c r="G1242" s="160" t="s">
        <v>1508</v>
      </c>
      <c r="H1242" s="141" t="s">
        <v>894</v>
      </c>
      <c r="I1242" s="129" t="str">
        <f>VLOOKUP(H1242,Presupuesto!$B$11:$C$565,2,0)</f>
        <v>PRODUCTOS QUIMICOS</v>
      </c>
      <c r="J1242" s="97" t="s">
        <v>1364</v>
      </c>
      <c r="K1242" s="97" t="s">
        <v>412</v>
      </c>
    </row>
    <row r="1243" spans="3:11" s="437" customFormat="1" x14ac:dyDescent="0.25">
      <c r="C1243" s="144" t="s">
        <v>2223</v>
      </c>
      <c r="D1243" s="150">
        <v>10</v>
      </c>
      <c r="E1243" s="117">
        <v>68.25</v>
      </c>
      <c r="F1243" s="96">
        <f t="shared" si="82"/>
        <v>682.5</v>
      </c>
      <c r="G1243" s="160" t="s">
        <v>1508</v>
      </c>
      <c r="H1243" s="141" t="s">
        <v>894</v>
      </c>
      <c r="I1243" s="129" t="str">
        <f>VLOOKUP(H1243,Presupuesto!$B$11:$C$565,2,0)</f>
        <v>PRODUCTOS QUIMICOS</v>
      </c>
      <c r="J1243" s="97" t="s">
        <v>1364</v>
      </c>
      <c r="K1243" s="97" t="s">
        <v>412</v>
      </c>
    </row>
    <row r="1244" spans="3:11" s="437" customFormat="1" x14ac:dyDescent="0.25">
      <c r="C1244" s="144" t="s">
        <v>2224</v>
      </c>
      <c r="D1244" s="150">
        <v>1</v>
      </c>
      <c r="E1244" s="117">
        <v>4945</v>
      </c>
      <c r="F1244" s="96">
        <f t="shared" si="82"/>
        <v>4945</v>
      </c>
      <c r="G1244" s="160" t="s">
        <v>1508</v>
      </c>
      <c r="H1244" s="141" t="s">
        <v>894</v>
      </c>
      <c r="I1244" s="129" t="str">
        <f>VLOOKUP(H1244,Presupuesto!$B$11:$C$565,2,0)</f>
        <v>PRODUCTOS QUIMICOS</v>
      </c>
      <c r="J1244" s="97" t="s">
        <v>1364</v>
      </c>
      <c r="K1244" s="97" t="s">
        <v>412</v>
      </c>
    </row>
    <row r="1245" spans="3:11" s="437" customFormat="1" x14ac:dyDescent="0.25">
      <c r="C1245" s="144" t="s">
        <v>2225</v>
      </c>
      <c r="D1245" s="150">
        <v>2</v>
      </c>
      <c r="E1245" s="117">
        <v>2093</v>
      </c>
      <c r="F1245" s="96">
        <f t="shared" si="82"/>
        <v>4186</v>
      </c>
      <c r="G1245" s="160" t="s">
        <v>1508</v>
      </c>
      <c r="H1245" s="141" t="s">
        <v>894</v>
      </c>
      <c r="I1245" s="129" t="str">
        <f>VLOOKUP(H1245,Presupuesto!$B$11:$C$565,2,0)</f>
        <v>PRODUCTOS QUIMICOS</v>
      </c>
      <c r="J1245" s="97" t="s">
        <v>1364</v>
      </c>
      <c r="K1245" s="97" t="s">
        <v>412</v>
      </c>
    </row>
    <row r="1246" spans="3:11" s="437" customFormat="1" x14ac:dyDescent="0.25">
      <c r="C1246" s="144" t="s">
        <v>2226</v>
      </c>
      <c r="D1246" s="150">
        <v>2</v>
      </c>
      <c r="E1246" s="117">
        <v>3473</v>
      </c>
      <c r="F1246" s="96">
        <f t="shared" si="82"/>
        <v>6946</v>
      </c>
      <c r="G1246" s="160" t="s">
        <v>1508</v>
      </c>
      <c r="H1246" s="141" t="s">
        <v>894</v>
      </c>
      <c r="I1246" s="129" t="str">
        <f>VLOOKUP(H1246,Presupuesto!$B$11:$C$565,2,0)</f>
        <v>PRODUCTOS QUIMICOS</v>
      </c>
      <c r="J1246" s="97" t="s">
        <v>1364</v>
      </c>
      <c r="K1246" s="97" t="s">
        <v>412</v>
      </c>
    </row>
    <row r="1247" spans="3:11" s="437" customFormat="1" x14ac:dyDescent="0.25">
      <c r="C1247" s="144" t="s">
        <v>2227</v>
      </c>
      <c r="D1247" s="150">
        <v>4</v>
      </c>
      <c r="E1247" s="117">
        <v>1462.8</v>
      </c>
      <c r="F1247" s="96">
        <f t="shared" si="82"/>
        <v>5851.2</v>
      </c>
      <c r="G1247" s="160" t="s">
        <v>1508</v>
      </c>
      <c r="H1247" s="141" t="s">
        <v>894</v>
      </c>
      <c r="I1247" s="129" t="str">
        <f>VLOOKUP(H1247,Presupuesto!$B$11:$C$565,2,0)</f>
        <v>PRODUCTOS QUIMICOS</v>
      </c>
      <c r="J1247" s="97" t="s">
        <v>1364</v>
      </c>
      <c r="K1247" s="97" t="s">
        <v>412</v>
      </c>
    </row>
    <row r="1248" spans="3:11" s="437" customFormat="1" x14ac:dyDescent="0.25">
      <c r="C1248" s="144" t="s">
        <v>2228</v>
      </c>
      <c r="D1248" s="150">
        <v>2</v>
      </c>
      <c r="E1248" s="117">
        <v>4151.3</v>
      </c>
      <c r="F1248" s="96">
        <f t="shared" si="82"/>
        <v>8302.6</v>
      </c>
      <c r="G1248" s="160" t="s">
        <v>1508</v>
      </c>
      <c r="H1248" s="141" t="s">
        <v>894</v>
      </c>
      <c r="I1248" s="129" t="str">
        <f>VLOOKUP(H1248,Presupuesto!$B$11:$C$565,2,0)</f>
        <v>PRODUCTOS QUIMICOS</v>
      </c>
      <c r="J1248" s="97" t="s">
        <v>1364</v>
      </c>
      <c r="K1248" s="97" t="s">
        <v>412</v>
      </c>
    </row>
    <row r="1249" spans="3:11" s="437" customFormat="1" x14ac:dyDescent="0.25">
      <c r="C1249" s="144" t="s">
        <v>2229</v>
      </c>
      <c r="D1249" s="150">
        <v>2</v>
      </c>
      <c r="E1249" s="117">
        <v>2723</v>
      </c>
      <c r="F1249" s="96">
        <f t="shared" si="82"/>
        <v>5446</v>
      </c>
      <c r="G1249" s="160" t="s">
        <v>1508</v>
      </c>
      <c r="H1249" s="141" t="s">
        <v>894</v>
      </c>
      <c r="I1249" s="129" t="str">
        <f>VLOOKUP(H1249,Presupuesto!$B$11:$C$565,2,0)</f>
        <v>PRODUCTOS QUIMICOS</v>
      </c>
      <c r="J1249" s="97" t="s">
        <v>1364</v>
      </c>
      <c r="K1249" s="97" t="s">
        <v>412</v>
      </c>
    </row>
    <row r="1250" spans="3:11" s="437" customFormat="1" x14ac:dyDescent="0.25">
      <c r="C1250" s="144" t="s">
        <v>2230</v>
      </c>
      <c r="D1250" s="150">
        <v>1</v>
      </c>
      <c r="E1250" s="117">
        <v>8372</v>
      </c>
      <c r="F1250" s="96">
        <f t="shared" si="82"/>
        <v>8372</v>
      </c>
      <c r="G1250" s="160" t="s">
        <v>1508</v>
      </c>
      <c r="H1250" s="141" t="s">
        <v>894</v>
      </c>
      <c r="I1250" s="129" t="str">
        <f>VLOOKUP(H1250,Presupuesto!$B$11:$C$565,2,0)</f>
        <v>PRODUCTOS QUIMICOS</v>
      </c>
      <c r="J1250" s="97" t="s">
        <v>1364</v>
      </c>
      <c r="K1250" s="97" t="s">
        <v>412</v>
      </c>
    </row>
    <row r="1251" spans="3:11" s="437" customFormat="1" x14ac:dyDescent="0.25">
      <c r="C1251" s="144" t="s">
        <v>2231</v>
      </c>
      <c r="D1251" s="150">
        <v>1</v>
      </c>
      <c r="E1251" s="117">
        <v>24389</v>
      </c>
      <c r="F1251" s="96">
        <f t="shared" si="82"/>
        <v>24389</v>
      </c>
      <c r="G1251" s="160" t="s">
        <v>1508</v>
      </c>
      <c r="H1251" s="141" t="s">
        <v>894</v>
      </c>
      <c r="I1251" s="129" t="str">
        <f>VLOOKUP(H1251,Presupuesto!$B$11:$C$565,2,0)</f>
        <v>PRODUCTOS QUIMICOS</v>
      </c>
      <c r="J1251" s="97" t="s">
        <v>1364</v>
      </c>
      <c r="K1251" s="97" t="s">
        <v>412</v>
      </c>
    </row>
    <row r="1252" spans="3:11" s="437" customFormat="1" x14ac:dyDescent="0.25">
      <c r="C1252" s="144" t="s">
        <v>2232</v>
      </c>
      <c r="D1252" s="150">
        <v>2</v>
      </c>
      <c r="E1252" s="117">
        <v>9521</v>
      </c>
      <c r="F1252" s="96">
        <f t="shared" si="82"/>
        <v>19042</v>
      </c>
      <c r="G1252" s="160" t="s">
        <v>1508</v>
      </c>
      <c r="H1252" s="141" t="s">
        <v>894</v>
      </c>
      <c r="I1252" s="129" t="str">
        <f>VLOOKUP(H1252,Presupuesto!$B$11:$C$565,2,0)</f>
        <v>PRODUCTOS QUIMICOS</v>
      </c>
      <c r="J1252" s="97" t="s">
        <v>1364</v>
      </c>
      <c r="K1252" s="97" t="s">
        <v>412</v>
      </c>
    </row>
    <row r="1253" spans="3:11" s="437" customFormat="1" x14ac:dyDescent="0.25">
      <c r="C1253" s="144" t="s">
        <v>2233</v>
      </c>
      <c r="D1253" s="150">
        <v>1</v>
      </c>
      <c r="E1253" s="117">
        <v>13984</v>
      </c>
      <c r="F1253" s="96">
        <f t="shared" si="82"/>
        <v>13984</v>
      </c>
      <c r="G1253" s="160" t="s">
        <v>1508</v>
      </c>
      <c r="H1253" s="141" t="s">
        <v>894</v>
      </c>
      <c r="I1253" s="129" t="str">
        <f>VLOOKUP(H1253,Presupuesto!$B$11:$C$565,2,0)</f>
        <v>PRODUCTOS QUIMICOS</v>
      </c>
      <c r="J1253" s="97" t="s">
        <v>1364</v>
      </c>
      <c r="K1253" s="97" t="s">
        <v>412</v>
      </c>
    </row>
    <row r="1254" spans="3:11" s="437" customFormat="1" x14ac:dyDescent="0.25">
      <c r="C1254" s="144" t="s">
        <v>2234</v>
      </c>
      <c r="D1254" s="150">
        <v>1</v>
      </c>
      <c r="E1254" s="117">
        <v>3047</v>
      </c>
      <c r="F1254" s="96">
        <f t="shared" si="82"/>
        <v>3047</v>
      </c>
      <c r="G1254" s="160" t="s">
        <v>1508</v>
      </c>
      <c r="H1254" s="141" t="s">
        <v>894</v>
      </c>
      <c r="I1254" s="129" t="str">
        <f>VLOOKUP(H1254,Presupuesto!$B$11:$C$565,2,0)</f>
        <v>PRODUCTOS QUIMICOS</v>
      </c>
      <c r="J1254" s="97" t="s">
        <v>1364</v>
      </c>
      <c r="K1254" s="97" t="s">
        <v>412</v>
      </c>
    </row>
    <row r="1255" spans="3:11" s="437" customFormat="1" x14ac:dyDescent="0.25">
      <c r="C1255" s="144" t="s">
        <v>2235</v>
      </c>
      <c r="D1255" s="150">
        <v>2</v>
      </c>
      <c r="E1255" s="117">
        <v>9200</v>
      </c>
      <c r="F1255" s="96">
        <f t="shared" si="82"/>
        <v>18400</v>
      </c>
      <c r="G1255" s="160" t="s">
        <v>1508</v>
      </c>
      <c r="H1255" s="141" t="s">
        <v>894</v>
      </c>
      <c r="I1255" s="129" t="str">
        <f>VLOOKUP(H1255,Presupuesto!$B$11:$C$565,2,0)</f>
        <v>PRODUCTOS QUIMICOS</v>
      </c>
      <c r="J1255" s="97" t="s">
        <v>1364</v>
      </c>
      <c r="K1255" s="97" t="s">
        <v>412</v>
      </c>
    </row>
    <row r="1256" spans="3:11" s="437" customFormat="1" x14ac:dyDescent="0.25">
      <c r="C1256" s="144" t="s">
        <v>2236</v>
      </c>
      <c r="D1256" s="150">
        <v>3</v>
      </c>
      <c r="E1256" s="117">
        <v>1325.42</v>
      </c>
      <c r="F1256" s="96">
        <f t="shared" si="82"/>
        <v>3976.26</v>
      </c>
      <c r="G1256" s="160" t="s">
        <v>1508</v>
      </c>
      <c r="H1256" s="141" t="s">
        <v>894</v>
      </c>
      <c r="I1256" s="129" t="str">
        <f>VLOOKUP(H1256,Presupuesto!$B$11:$C$565,2,0)</f>
        <v>PRODUCTOS QUIMICOS</v>
      </c>
      <c r="J1256" s="97" t="s">
        <v>1364</v>
      </c>
      <c r="K1256" s="97" t="s">
        <v>412</v>
      </c>
    </row>
    <row r="1257" spans="3:11" s="437" customFormat="1" x14ac:dyDescent="0.25">
      <c r="C1257" s="144" t="s">
        <v>2237</v>
      </c>
      <c r="D1257" s="150">
        <v>1</v>
      </c>
      <c r="E1257" s="117">
        <v>6693</v>
      </c>
      <c r="F1257" s="96">
        <f t="shared" si="82"/>
        <v>6693</v>
      </c>
      <c r="G1257" s="160" t="s">
        <v>1508</v>
      </c>
      <c r="H1257" s="141" t="s">
        <v>894</v>
      </c>
      <c r="I1257" s="129" t="str">
        <f>VLOOKUP(H1257,Presupuesto!$B$11:$C$565,2,0)</f>
        <v>PRODUCTOS QUIMICOS</v>
      </c>
      <c r="J1257" s="97" t="s">
        <v>1364</v>
      </c>
      <c r="K1257" s="97" t="s">
        <v>412</v>
      </c>
    </row>
    <row r="1258" spans="3:11" s="437" customFormat="1" x14ac:dyDescent="0.25">
      <c r="C1258" s="144" t="s">
        <v>2238</v>
      </c>
      <c r="D1258" s="150">
        <v>2</v>
      </c>
      <c r="E1258" s="117">
        <v>93.38</v>
      </c>
      <c r="F1258" s="96">
        <f t="shared" si="82"/>
        <v>186.76</v>
      </c>
      <c r="G1258" s="160" t="s">
        <v>1508</v>
      </c>
      <c r="H1258" s="141" t="s">
        <v>894</v>
      </c>
      <c r="I1258" s="129" t="str">
        <f>VLOOKUP(H1258,Presupuesto!$B$11:$C$565,2,0)</f>
        <v>PRODUCTOS QUIMICOS</v>
      </c>
      <c r="J1258" s="97" t="s">
        <v>1364</v>
      </c>
      <c r="K1258" s="97" t="s">
        <v>412</v>
      </c>
    </row>
    <row r="1259" spans="3:11" s="437" customFormat="1" x14ac:dyDescent="0.25">
      <c r="C1259" s="144" t="s">
        <v>2239</v>
      </c>
      <c r="D1259" s="150">
        <v>5</v>
      </c>
      <c r="E1259" s="117">
        <v>3652</v>
      </c>
      <c r="F1259" s="96">
        <f t="shared" si="82"/>
        <v>18260</v>
      </c>
      <c r="G1259" s="160" t="s">
        <v>1508</v>
      </c>
      <c r="H1259" s="141" t="s">
        <v>894</v>
      </c>
      <c r="I1259" s="129" t="str">
        <f>VLOOKUP(H1259,Presupuesto!$B$11:$C$565,2,0)</f>
        <v>PRODUCTOS QUIMICOS</v>
      </c>
      <c r="J1259" s="97" t="s">
        <v>1364</v>
      </c>
      <c r="K1259" s="97" t="s">
        <v>412</v>
      </c>
    </row>
    <row r="1260" spans="3:11" s="437" customFormat="1" x14ac:dyDescent="0.25">
      <c r="C1260" s="144" t="s">
        <v>2240</v>
      </c>
      <c r="D1260" s="150">
        <v>1</v>
      </c>
      <c r="E1260" s="117">
        <v>3551</v>
      </c>
      <c r="F1260" s="96">
        <f t="shared" si="82"/>
        <v>3551</v>
      </c>
      <c r="G1260" s="160" t="s">
        <v>1508</v>
      </c>
      <c r="H1260" s="141" t="s">
        <v>894</v>
      </c>
      <c r="I1260" s="129" t="str">
        <f>VLOOKUP(H1260,Presupuesto!$B$11:$C$565,2,0)</f>
        <v>PRODUCTOS QUIMICOS</v>
      </c>
      <c r="J1260" s="97" t="s">
        <v>1364</v>
      </c>
      <c r="K1260" s="97" t="s">
        <v>412</v>
      </c>
    </row>
    <row r="1261" spans="3:11" s="437" customFormat="1" x14ac:dyDescent="0.25">
      <c r="C1261" s="144" t="s">
        <v>2241</v>
      </c>
      <c r="D1261" s="150">
        <v>1</v>
      </c>
      <c r="E1261" s="117">
        <v>8675</v>
      </c>
      <c r="F1261" s="96">
        <f t="shared" si="82"/>
        <v>8675</v>
      </c>
      <c r="G1261" s="160" t="s">
        <v>1508</v>
      </c>
      <c r="H1261" s="141" t="s">
        <v>894</v>
      </c>
      <c r="I1261" s="129" t="str">
        <f>VLOOKUP(H1261,Presupuesto!$B$11:$C$565,2,0)</f>
        <v>PRODUCTOS QUIMICOS</v>
      </c>
      <c r="J1261" s="97" t="s">
        <v>1364</v>
      </c>
      <c r="K1261" s="97" t="s">
        <v>412</v>
      </c>
    </row>
    <row r="1262" spans="3:11" s="437" customFormat="1" x14ac:dyDescent="0.25">
      <c r="C1262" s="144" t="s">
        <v>2242</v>
      </c>
      <c r="D1262" s="150">
        <v>1</v>
      </c>
      <c r="E1262" s="117">
        <v>8373</v>
      </c>
      <c r="F1262" s="96">
        <f t="shared" si="82"/>
        <v>8373</v>
      </c>
      <c r="G1262" s="160" t="s">
        <v>1508</v>
      </c>
      <c r="H1262" s="141" t="s">
        <v>894</v>
      </c>
      <c r="I1262" s="129" t="str">
        <f>VLOOKUP(H1262,Presupuesto!$B$11:$C$565,2,0)</f>
        <v>PRODUCTOS QUIMICOS</v>
      </c>
      <c r="J1262" s="97" t="s">
        <v>1364</v>
      </c>
      <c r="K1262" s="97" t="s">
        <v>412</v>
      </c>
    </row>
    <row r="1263" spans="3:11" s="437" customFormat="1" x14ac:dyDescent="0.25">
      <c r="C1263" s="144" t="s">
        <v>2243</v>
      </c>
      <c r="D1263" s="150">
        <v>2</v>
      </c>
      <c r="E1263" s="117">
        <v>4324</v>
      </c>
      <c r="F1263" s="96">
        <f t="shared" si="82"/>
        <v>8648</v>
      </c>
      <c r="G1263" s="160" t="s">
        <v>1508</v>
      </c>
      <c r="H1263" s="141" t="s">
        <v>894</v>
      </c>
      <c r="I1263" s="129" t="str">
        <f>VLOOKUP(H1263,Presupuesto!$B$11:$C$565,2,0)</f>
        <v>PRODUCTOS QUIMICOS</v>
      </c>
      <c r="J1263" s="97" t="s">
        <v>1364</v>
      </c>
      <c r="K1263" s="97" t="s">
        <v>412</v>
      </c>
    </row>
    <row r="1264" spans="3:11" s="437" customFormat="1" x14ac:dyDescent="0.25">
      <c r="C1264" s="144" t="s">
        <v>2244</v>
      </c>
      <c r="D1264" s="150">
        <v>1</v>
      </c>
      <c r="E1264" s="117">
        <v>8383.5</v>
      </c>
      <c r="F1264" s="96">
        <f t="shared" si="82"/>
        <v>8383.5</v>
      </c>
      <c r="G1264" s="160" t="s">
        <v>1508</v>
      </c>
      <c r="H1264" s="141" t="s">
        <v>894</v>
      </c>
      <c r="I1264" s="129" t="str">
        <f>VLOOKUP(H1264,Presupuesto!$B$11:$C$565,2,0)</f>
        <v>PRODUCTOS QUIMICOS</v>
      </c>
      <c r="J1264" s="97" t="s">
        <v>1364</v>
      </c>
      <c r="K1264" s="97" t="s">
        <v>412</v>
      </c>
    </row>
    <row r="1265" spans="3:11" s="437" customFormat="1" x14ac:dyDescent="0.25">
      <c r="C1265" s="144" t="s">
        <v>2245</v>
      </c>
      <c r="D1265" s="150">
        <v>10</v>
      </c>
      <c r="E1265" s="117">
        <v>6256</v>
      </c>
      <c r="F1265" s="96">
        <f t="shared" si="82"/>
        <v>62560</v>
      </c>
      <c r="G1265" s="160" t="s">
        <v>1508</v>
      </c>
      <c r="H1265" s="141" t="s">
        <v>894</v>
      </c>
      <c r="I1265" s="129" t="str">
        <f>VLOOKUP(H1265,Presupuesto!$B$11:$C$565,2,0)</f>
        <v>PRODUCTOS QUIMICOS</v>
      </c>
      <c r="J1265" s="97" t="s">
        <v>1364</v>
      </c>
      <c r="K1265" s="97" t="s">
        <v>412</v>
      </c>
    </row>
    <row r="1266" spans="3:11" s="437" customFormat="1" x14ac:dyDescent="0.25">
      <c r="C1266" s="144" t="s">
        <v>2246</v>
      </c>
      <c r="D1266" s="150">
        <v>1</v>
      </c>
      <c r="E1266" s="117">
        <v>12834</v>
      </c>
      <c r="F1266" s="96">
        <f t="shared" si="82"/>
        <v>12834</v>
      </c>
      <c r="G1266" s="160" t="s">
        <v>1508</v>
      </c>
      <c r="H1266" s="141" t="s">
        <v>894</v>
      </c>
      <c r="I1266" s="129" t="str">
        <f>VLOOKUP(H1266,Presupuesto!$B$11:$C$565,2,0)</f>
        <v>PRODUCTOS QUIMICOS</v>
      </c>
      <c r="J1266" s="97" t="s">
        <v>1364</v>
      </c>
      <c r="K1266" s="97" t="s">
        <v>412</v>
      </c>
    </row>
    <row r="1267" spans="3:11" s="437" customFormat="1" x14ac:dyDescent="0.25">
      <c r="C1267" s="144" t="s">
        <v>2247</v>
      </c>
      <c r="D1267" s="150">
        <v>1</v>
      </c>
      <c r="E1267" s="117">
        <v>280</v>
      </c>
      <c r="F1267" s="96">
        <f t="shared" si="82"/>
        <v>280</v>
      </c>
      <c r="G1267" s="160" t="s">
        <v>1508</v>
      </c>
      <c r="H1267" s="141" t="s">
        <v>894</v>
      </c>
      <c r="I1267" s="129" t="str">
        <f>VLOOKUP(H1267,Presupuesto!$B$11:$C$565,2,0)</f>
        <v>PRODUCTOS QUIMICOS</v>
      </c>
      <c r="J1267" s="97" t="s">
        <v>1364</v>
      </c>
      <c r="K1267" s="97" t="s">
        <v>412</v>
      </c>
    </row>
    <row r="1268" spans="3:11" s="437" customFormat="1" x14ac:dyDescent="0.25">
      <c r="C1268" s="144" t="s">
        <v>2248</v>
      </c>
      <c r="D1268" s="150">
        <v>1</v>
      </c>
      <c r="E1268" s="117">
        <v>277.77</v>
      </c>
      <c r="F1268" s="96">
        <f t="shared" si="82"/>
        <v>277.77</v>
      </c>
      <c r="G1268" s="160" t="s">
        <v>1508</v>
      </c>
      <c r="H1268" s="141" t="s">
        <v>894</v>
      </c>
      <c r="I1268" s="129" t="str">
        <f>VLOOKUP(H1268,Presupuesto!$B$11:$C$565,2,0)</f>
        <v>PRODUCTOS QUIMICOS</v>
      </c>
      <c r="J1268" s="97" t="s">
        <v>1364</v>
      </c>
      <c r="K1268" s="97" t="s">
        <v>412</v>
      </c>
    </row>
    <row r="1269" spans="3:11" s="437" customFormat="1" x14ac:dyDescent="0.25">
      <c r="C1269" s="144" t="s">
        <v>2249</v>
      </c>
      <c r="D1269" s="150">
        <v>1</v>
      </c>
      <c r="E1269" s="117">
        <v>280</v>
      </c>
      <c r="F1269" s="96">
        <f t="shared" si="82"/>
        <v>280</v>
      </c>
      <c r="G1269" s="160" t="s">
        <v>1508</v>
      </c>
      <c r="H1269" s="141" t="s">
        <v>894</v>
      </c>
      <c r="I1269" s="129" t="str">
        <f>VLOOKUP(H1269,Presupuesto!$B$11:$C$565,2,0)</f>
        <v>PRODUCTOS QUIMICOS</v>
      </c>
      <c r="J1269" s="97" t="s">
        <v>1364</v>
      </c>
      <c r="K1269" s="97" t="s">
        <v>412</v>
      </c>
    </row>
    <row r="1270" spans="3:11" s="437" customFormat="1" x14ac:dyDescent="0.25">
      <c r="C1270" s="144" t="s">
        <v>2250</v>
      </c>
      <c r="D1270" s="150">
        <v>1</v>
      </c>
      <c r="E1270" s="117">
        <v>280</v>
      </c>
      <c r="F1270" s="96">
        <f t="shared" si="82"/>
        <v>280</v>
      </c>
      <c r="G1270" s="160" t="s">
        <v>1508</v>
      </c>
      <c r="H1270" s="141" t="s">
        <v>894</v>
      </c>
      <c r="I1270" s="129" t="str">
        <f>VLOOKUP(H1270,Presupuesto!$B$11:$C$565,2,0)</f>
        <v>PRODUCTOS QUIMICOS</v>
      </c>
      <c r="J1270" s="97" t="s">
        <v>1364</v>
      </c>
      <c r="K1270" s="97" t="s">
        <v>412</v>
      </c>
    </row>
    <row r="1271" spans="3:11" s="437" customFormat="1" x14ac:dyDescent="0.25">
      <c r="C1271" s="144" t="s">
        <v>2251</v>
      </c>
      <c r="D1271" s="150">
        <v>1</v>
      </c>
      <c r="E1271" s="117">
        <v>233.99</v>
      </c>
      <c r="F1271" s="96">
        <f t="shared" si="82"/>
        <v>233.99</v>
      </c>
      <c r="G1271" s="160" t="s">
        <v>1508</v>
      </c>
      <c r="H1271" s="141" t="s">
        <v>894</v>
      </c>
      <c r="I1271" s="129" t="str">
        <f>VLOOKUP(H1271,Presupuesto!$B$11:$C$565,2,0)</f>
        <v>PRODUCTOS QUIMICOS</v>
      </c>
      <c r="J1271" s="97" t="s">
        <v>1364</v>
      </c>
      <c r="K1271" s="97" t="s">
        <v>412</v>
      </c>
    </row>
    <row r="1272" spans="3:11" s="437" customFormat="1" x14ac:dyDescent="0.25">
      <c r="C1272" s="144" t="s">
        <v>2252</v>
      </c>
      <c r="D1272" s="150">
        <v>5</v>
      </c>
      <c r="E1272" s="117">
        <v>3942</v>
      </c>
      <c r="F1272" s="96">
        <f t="shared" si="82"/>
        <v>19710</v>
      </c>
      <c r="G1272" s="160" t="s">
        <v>1508</v>
      </c>
      <c r="H1272" s="141" t="s">
        <v>894</v>
      </c>
      <c r="I1272" s="129" t="str">
        <f>VLOOKUP(H1272,Presupuesto!$B$11:$C$565,2,0)</f>
        <v>PRODUCTOS QUIMICOS</v>
      </c>
      <c r="J1272" s="97" t="s">
        <v>1364</v>
      </c>
      <c r="K1272" s="97" t="s">
        <v>412</v>
      </c>
    </row>
    <row r="1273" spans="3:11" s="437" customFormat="1" x14ac:dyDescent="0.25">
      <c r="C1273" s="144" t="s">
        <v>2253</v>
      </c>
      <c r="D1273" s="150">
        <v>5</v>
      </c>
      <c r="E1273" s="117">
        <v>1757.89</v>
      </c>
      <c r="F1273" s="96">
        <f t="shared" si="82"/>
        <v>8789.4500000000007</v>
      </c>
      <c r="G1273" s="160" t="s">
        <v>1508</v>
      </c>
      <c r="H1273" s="141" t="s">
        <v>894</v>
      </c>
      <c r="I1273" s="129" t="str">
        <f>VLOOKUP(H1273,Presupuesto!$B$11:$C$565,2,0)</f>
        <v>PRODUCTOS QUIMICOS</v>
      </c>
      <c r="J1273" s="97" t="s">
        <v>1364</v>
      </c>
      <c r="K1273" s="97" t="s">
        <v>412</v>
      </c>
    </row>
    <row r="1274" spans="3:11" s="437" customFormat="1" x14ac:dyDescent="0.25">
      <c r="C1274" s="144" t="s">
        <v>2254</v>
      </c>
      <c r="D1274" s="150">
        <v>1</v>
      </c>
      <c r="E1274" s="117">
        <v>16652</v>
      </c>
      <c r="F1274" s="96">
        <f t="shared" si="82"/>
        <v>16652</v>
      </c>
      <c r="G1274" s="160" t="s">
        <v>1508</v>
      </c>
      <c r="H1274" s="141" t="s">
        <v>894</v>
      </c>
      <c r="I1274" s="129" t="str">
        <f>VLOOKUP(H1274,Presupuesto!$B$11:$C$565,2,0)</f>
        <v>PRODUCTOS QUIMICOS</v>
      </c>
      <c r="J1274" s="97" t="s">
        <v>1364</v>
      </c>
      <c r="K1274" s="97" t="s">
        <v>412</v>
      </c>
    </row>
    <row r="1275" spans="3:11" s="437" customFormat="1" x14ac:dyDescent="0.25">
      <c r="C1275" s="144" t="s">
        <v>2255</v>
      </c>
      <c r="D1275" s="150">
        <v>1</v>
      </c>
      <c r="E1275" s="117">
        <v>4324</v>
      </c>
      <c r="F1275" s="96">
        <f t="shared" si="82"/>
        <v>4324</v>
      </c>
      <c r="G1275" s="160" t="s">
        <v>1508</v>
      </c>
      <c r="H1275" s="141" t="s">
        <v>894</v>
      </c>
      <c r="I1275" s="129" t="str">
        <f>VLOOKUP(H1275,Presupuesto!$B$11:$C$565,2,0)</f>
        <v>PRODUCTOS QUIMICOS</v>
      </c>
      <c r="J1275" s="97" t="s">
        <v>1364</v>
      </c>
      <c r="K1275" s="97" t="s">
        <v>412</v>
      </c>
    </row>
    <row r="1276" spans="3:11" s="437" customFormat="1" x14ac:dyDescent="0.25">
      <c r="C1276" s="144" t="s">
        <v>2256</v>
      </c>
      <c r="D1276" s="150">
        <v>2</v>
      </c>
      <c r="E1276" s="117">
        <v>133.77000000000001</v>
      </c>
      <c r="F1276" s="96">
        <f t="shared" si="82"/>
        <v>267.54000000000002</v>
      </c>
      <c r="G1276" s="160" t="s">
        <v>1508</v>
      </c>
      <c r="H1276" s="141" t="s">
        <v>894</v>
      </c>
      <c r="I1276" s="129" t="str">
        <f>VLOOKUP(H1276,Presupuesto!$B$11:$C$565,2,0)</f>
        <v>PRODUCTOS QUIMICOS</v>
      </c>
      <c r="J1276" s="97" t="s">
        <v>1364</v>
      </c>
      <c r="K1276" s="97" t="s">
        <v>412</v>
      </c>
    </row>
    <row r="1277" spans="3:11" s="437" customFormat="1" x14ac:dyDescent="0.25">
      <c r="C1277" s="144" t="s">
        <v>2257</v>
      </c>
      <c r="D1277" s="150">
        <v>2</v>
      </c>
      <c r="E1277" s="117">
        <v>4554</v>
      </c>
      <c r="F1277" s="96">
        <f t="shared" si="82"/>
        <v>9108</v>
      </c>
      <c r="G1277" s="160" t="s">
        <v>1508</v>
      </c>
      <c r="H1277" s="141" t="s">
        <v>894</v>
      </c>
      <c r="I1277" s="129" t="str">
        <f>VLOOKUP(H1277,Presupuesto!$B$11:$C$565,2,0)</f>
        <v>PRODUCTOS QUIMICOS</v>
      </c>
      <c r="J1277" s="97" t="s">
        <v>1364</v>
      </c>
      <c r="K1277" s="97" t="s">
        <v>412</v>
      </c>
    </row>
    <row r="1278" spans="3:11" s="437" customFormat="1" x14ac:dyDescent="0.25">
      <c r="C1278" s="144" t="s">
        <v>2258</v>
      </c>
      <c r="D1278" s="150">
        <v>1</v>
      </c>
      <c r="E1278" s="117">
        <v>609.5</v>
      </c>
      <c r="F1278" s="96">
        <f t="shared" si="82"/>
        <v>609.5</v>
      </c>
      <c r="G1278" s="160" t="s">
        <v>1508</v>
      </c>
      <c r="H1278" s="141" t="s">
        <v>894</v>
      </c>
      <c r="I1278" s="129" t="str">
        <f>VLOOKUP(H1278,Presupuesto!$B$11:$C$565,2,0)</f>
        <v>PRODUCTOS QUIMICOS</v>
      </c>
      <c r="J1278" s="97" t="s">
        <v>1364</v>
      </c>
      <c r="K1278" s="97" t="s">
        <v>412</v>
      </c>
    </row>
    <row r="1279" spans="3:11" s="437" customFormat="1" x14ac:dyDescent="0.25">
      <c r="C1279" s="144" t="s">
        <v>2259</v>
      </c>
      <c r="D1279" s="150">
        <v>1</v>
      </c>
      <c r="E1279" s="117">
        <v>3300.05</v>
      </c>
      <c r="F1279" s="96">
        <f t="shared" si="82"/>
        <v>3300.05</v>
      </c>
      <c r="G1279" s="160" t="s">
        <v>1508</v>
      </c>
      <c r="H1279" s="141" t="s">
        <v>894</v>
      </c>
      <c r="I1279" s="129" t="str">
        <f>VLOOKUP(H1279,Presupuesto!$B$11:$C$565,2,0)</f>
        <v>PRODUCTOS QUIMICOS</v>
      </c>
      <c r="J1279" s="97" t="s">
        <v>1364</v>
      </c>
      <c r="K1279" s="97" t="s">
        <v>412</v>
      </c>
    </row>
    <row r="1280" spans="3:11" s="437" customFormat="1" x14ac:dyDescent="0.25">
      <c r="C1280" s="144" t="s">
        <v>2260</v>
      </c>
      <c r="D1280" s="150">
        <v>1</v>
      </c>
      <c r="E1280" s="117">
        <v>25829</v>
      </c>
      <c r="F1280" s="96">
        <f t="shared" si="82"/>
        <v>25829</v>
      </c>
      <c r="G1280" s="160" t="s">
        <v>1508</v>
      </c>
      <c r="H1280" s="141" t="s">
        <v>894</v>
      </c>
      <c r="I1280" s="129" t="str">
        <f>VLOOKUP(H1280,Presupuesto!$B$11:$C$565,2,0)</f>
        <v>PRODUCTOS QUIMICOS</v>
      </c>
      <c r="J1280" s="97" t="s">
        <v>1364</v>
      </c>
      <c r="K1280" s="97" t="s">
        <v>412</v>
      </c>
    </row>
    <row r="1281" spans="3:11" s="437" customFormat="1" x14ac:dyDescent="0.25">
      <c r="C1281" s="144" t="s">
        <v>2261</v>
      </c>
      <c r="D1281" s="150">
        <v>4</v>
      </c>
      <c r="E1281" s="117">
        <v>2864.68</v>
      </c>
      <c r="F1281" s="96">
        <f t="shared" si="82"/>
        <v>11458.72</v>
      </c>
      <c r="G1281" s="160" t="s">
        <v>1508</v>
      </c>
      <c r="H1281" s="141" t="s">
        <v>894</v>
      </c>
      <c r="I1281" s="129" t="str">
        <f>VLOOKUP(H1281,Presupuesto!$B$11:$C$565,2,0)</f>
        <v>PRODUCTOS QUIMICOS</v>
      </c>
      <c r="J1281" s="97" t="s">
        <v>1364</v>
      </c>
      <c r="K1281" s="97" t="s">
        <v>412</v>
      </c>
    </row>
    <row r="1282" spans="3:11" s="437" customFormat="1" x14ac:dyDescent="0.25">
      <c r="C1282" s="144" t="s">
        <v>2262</v>
      </c>
      <c r="D1282" s="150">
        <v>1</v>
      </c>
      <c r="E1282" s="117">
        <v>8717</v>
      </c>
      <c r="F1282" s="96">
        <f t="shared" si="82"/>
        <v>8717</v>
      </c>
      <c r="G1282" s="160" t="s">
        <v>1508</v>
      </c>
      <c r="H1282" s="141" t="s">
        <v>894</v>
      </c>
      <c r="I1282" s="129" t="str">
        <f>VLOOKUP(H1282,Presupuesto!$B$11:$C$565,2,0)</f>
        <v>PRODUCTOS QUIMICOS</v>
      </c>
      <c r="J1282" s="97" t="s">
        <v>1364</v>
      </c>
      <c r="K1282" s="97" t="s">
        <v>412</v>
      </c>
    </row>
    <row r="1283" spans="3:11" s="437" customFormat="1" x14ac:dyDescent="0.25">
      <c r="C1283" s="144" t="s">
        <v>2263</v>
      </c>
      <c r="D1283" s="150">
        <v>4</v>
      </c>
      <c r="E1283" s="117">
        <v>16744</v>
      </c>
      <c r="F1283" s="96">
        <f t="shared" si="82"/>
        <v>66976</v>
      </c>
      <c r="G1283" s="160" t="s">
        <v>1508</v>
      </c>
      <c r="H1283" s="141" t="s">
        <v>894</v>
      </c>
      <c r="I1283" s="129" t="str">
        <f>VLOOKUP(H1283,Presupuesto!$B$11:$C$565,2,0)</f>
        <v>PRODUCTOS QUIMICOS</v>
      </c>
      <c r="J1283" s="97" t="s">
        <v>1364</v>
      </c>
      <c r="K1283" s="97" t="s">
        <v>412</v>
      </c>
    </row>
    <row r="1284" spans="3:11" s="437" customFormat="1" x14ac:dyDescent="0.25">
      <c r="C1284" s="144" t="s">
        <v>2264</v>
      </c>
      <c r="D1284" s="150">
        <v>3</v>
      </c>
      <c r="E1284" s="117"/>
      <c r="F1284" s="96">
        <f t="shared" si="82"/>
        <v>0</v>
      </c>
      <c r="G1284" s="160" t="s">
        <v>1508</v>
      </c>
      <c r="H1284" s="141" t="s">
        <v>894</v>
      </c>
      <c r="I1284" s="129" t="str">
        <f>VLOOKUP(H1284,Presupuesto!$B$11:$C$565,2,0)</f>
        <v>PRODUCTOS QUIMICOS</v>
      </c>
      <c r="J1284" s="97" t="s">
        <v>1364</v>
      </c>
      <c r="K1284" s="97" t="s">
        <v>412</v>
      </c>
    </row>
    <row r="1285" spans="3:11" s="437" customFormat="1" x14ac:dyDescent="0.25">
      <c r="C1285" s="144" t="s">
        <v>2265</v>
      </c>
      <c r="D1285" s="150">
        <v>1</v>
      </c>
      <c r="E1285" s="117">
        <v>1380</v>
      </c>
      <c r="F1285" s="96">
        <f t="shared" si="82"/>
        <v>1380</v>
      </c>
      <c r="G1285" s="160" t="s">
        <v>1508</v>
      </c>
      <c r="H1285" s="141" t="s">
        <v>894</v>
      </c>
      <c r="I1285" s="129" t="str">
        <f>VLOOKUP(H1285,Presupuesto!$B$11:$C$565,2,0)</f>
        <v>PRODUCTOS QUIMICOS</v>
      </c>
      <c r="J1285" s="97" t="s">
        <v>1364</v>
      </c>
      <c r="K1285" s="97" t="s">
        <v>412</v>
      </c>
    </row>
    <row r="1286" spans="3:11" s="437" customFormat="1" x14ac:dyDescent="0.25">
      <c r="C1286" s="144" t="s">
        <v>2266</v>
      </c>
      <c r="D1286" s="150">
        <v>1</v>
      </c>
      <c r="E1286" s="117">
        <v>9930.48</v>
      </c>
      <c r="F1286" s="96"/>
      <c r="G1286" s="160" t="s">
        <v>1508</v>
      </c>
      <c r="H1286" s="141" t="s">
        <v>894</v>
      </c>
      <c r="I1286" s="129" t="str">
        <f>VLOOKUP(H1286,Presupuesto!$B$11:$C$565,2,0)</f>
        <v>PRODUCTOS QUIMICOS</v>
      </c>
      <c r="J1286" s="97" t="s">
        <v>1364</v>
      </c>
      <c r="K1286" s="97" t="s">
        <v>412</v>
      </c>
    </row>
    <row r="1287" spans="3:11" s="437" customFormat="1" x14ac:dyDescent="0.25">
      <c r="C1287" s="144" t="s">
        <v>2267</v>
      </c>
      <c r="D1287" s="150">
        <v>1</v>
      </c>
      <c r="E1287" s="117">
        <v>8964.48</v>
      </c>
      <c r="F1287" s="96"/>
      <c r="G1287" s="160" t="s">
        <v>1508</v>
      </c>
      <c r="H1287" s="141" t="s">
        <v>894</v>
      </c>
      <c r="I1287" s="129" t="str">
        <f>VLOOKUP(H1287,Presupuesto!$B$11:$C$565,2,0)</f>
        <v>PRODUCTOS QUIMICOS</v>
      </c>
      <c r="J1287" s="97" t="s">
        <v>1364</v>
      </c>
      <c r="K1287" s="97" t="s">
        <v>412</v>
      </c>
    </row>
    <row r="1288" spans="3:11" s="437" customFormat="1" x14ac:dyDescent="0.25">
      <c r="C1288" s="144" t="s">
        <v>2268</v>
      </c>
      <c r="D1288" s="150">
        <v>10</v>
      </c>
      <c r="E1288" s="117">
        <v>8635.2000000000007</v>
      </c>
      <c r="F1288" s="96">
        <f t="shared" si="82"/>
        <v>86352</v>
      </c>
      <c r="G1288" s="160" t="s">
        <v>1508</v>
      </c>
      <c r="H1288" s="141" t="s">
        <v>894</v>
      </c>
      <c r="I1288" s="129" t="str">
        <f>VLOOKUP(H1288,Presupuesto!$B$11:$C$565,2,0)</f>
        <v>PRODUCTOS QUIMICOS</v>
      </c>
      <c r="J1288" s="97" t="s">
        <v>1364</v>
      </c>
      <c r="K1288" s="97" t="s">
        <v>412</v>
      </c>
    </row>
    <row r="1289" spans="3:11" s="437" customFormat="1" x14ac:dyDescent="0.25">
      <c r="C1289" s="144" t="s">
        <v>2101</v>
      </c>
      <c r="D1289" s="150">
        <v>30</v>
      </c>
      <c r="E1289" s="117">
        <v>933.48</v>
      </c>
      <c r="F1289" s="96">
        <f t="shared" si="82"/>
        <v>28004.400000000001</v>
      </c>
      <c r="G1289" s="160" t="s">
        <v>1508</v>
      </c>
      <c r="H1289" s="141" t="s">
        <v>894</v>
      </c>
      <c r="I1289" s="129" t="str">
        <f>VLOOKUP(H1289,Presupuesto!$B$11:$C$565,2,0)</f>
        <v>PRODUCTOS QUIMICOS</v>
      </c>
      <c r="J1289" s="97" t="s">
        <v>1364</v>
      </c>
      <c r="K1289" s="97" t="s">
        <v>412</v>
      </c>
    </row>
    <row r="1290" spans="3:11" s="437" customFormat="1" x14ac:dyDescent="0.25">
      <c r="C1290" s="144" t="s">
        <v>2102</v>
      </c>
      <c r="D1290" s="150">
        <v>25</v>
      </c>
      <c r="E1290" s="117"/>
      <c r="F1290" s="96">
        <f t="shared" si="82"/>
        <v>0</v>
      </c>
      <c r="G1290" s="160" t="s">
        <v>1508</v>
      </c>
      <c r="H1290" s="141" t="s">
        <v>894</v>
      </c>
      <c r="I1290" s="129" t="str">
        <f>VLOOKUP(H1290,Presupuesto!$B$11:$C$565,2,0)</f>
        <v>PRODUCTOS QUIMICOS</v>
      </c>
      <c r="J1290" s="97" t="s">
        <v>1364</v>
      </c>
      <c r="K1290" s="97" t="s">
        <v>412</v>
      </c>
    </row>
    <row r="1291" spans="3:11" s="437" customFormat="1" x14ac:dyDescent="0.25">
      <c r="C1291" s="144" t="s">
        <v>2103</v>
      </c>
      <c r="D1291" s="150">
        <v>150</v>
      </c>
      <c r="E1291" s="117"/>
      <c r="F1291" s="96">
        <f t="shared" si="82"/>
        <v>0</v>
      </c>
      <c r="G1291" s="160" t="s">
        <v>1508</v>
      </c>
      <c r="H1291" s="141" t="s">
        <v>894</v>
      </c>
      <c r="I1291" s="129" t="str">
        <f>VLOOKUP(H1291,Presupuesto!$B$11:$C$565,2,0)</f>
        <v>PRODUCTOS QUIMICOS</v>
      </c>
      <c r="J1291" s="97" t="s">
        <v>1364</v>
      </c>
      <c r="K1291" s="97" t="s">
        <v>412</v>
      </c>
    </row>
    <row r="1292" spans="3:11" s="437" customFormat="1" x14ac:dyDescent="0.25">
      <c r="C1292" s="634" t="s">
        <v>2102</v>
      </c>
      <c r="D1292" s="150">
        <v>10</v>
      </c>
      <c r="E1292" s="117">
        <v>608.58000000000004</v>
      </c>
      <c r="F1292" s="96">
        <f t="shared" si="82"/>
        <v>6085.8</v>
      </c>
      <c r="G1292" s="160" t="s">
        <v>1508</v>
      </c>
      <c r="H1292" s="141" t="s">
        <v>894</v>
      </c>
      <c r="I1292" s="129" t="str">
        <f>VLOOKUP(H1292,Presupuesto!$B$11:$C$565,2,0)</f>
        <v>PRODUCTOS QUIMICOS</v>
      </c>
      <c r="J1292" s="97" t="s">
        <v>1364</v>
      </c>
      <c r="K1292" s="97" t="s">
        <v>412</v>
      </c>
    </row>
    <row r="1294" spans="3:11" s="437" customFormat="1" x14ac:dyDescent="0.25">
      <c r="G1294" s="424"/>
    </row>
    <row r="1295" spans="3:11" s="437" customFormat="1" ht="15.75" thickBot="1" x14ac:dyDescent="0.3">
      <c r="G1295" s="424"/>
    </row>
    <row r="1296" spans="3:11" s="437" customFormat="1" ht="15.75" thickBot="1" x14ac:dyDescent="0.3">
      <c r="C1296" s="156" t="s">
        <v>53</v>
      </c>
      <c r="D1296" s="352">
        <f>SUM(F1303:F1303)</f>
        <v>240000</v>
      </c>
      <c r="F1296" s="70"/>
      <c r="G1296" s="78"/>
      <c r="H1296" s="70"/>
      <c r="I1296" s="70"/>
    </row>
    <row r="1297" spans="3:11" s="437" customFormat="1" x14ac:dyDescent="0.25">
      <c r="C1297" s="70"/>
      <c r="D1297" s="31"/>
      <c r="E1297" s="92"/>
      <c r="F1297" s="92"/>
      <c r="G1297" s="92"/>
      <c r="H1297" s="75"/>
      <c r="I1297" s="75"/>
      <c r="J1297" s="75"/>
      <c r="K1297" s="111"/>
    </row>
    <row r="1298" spans="3:11" s="437" customFormat="1" x14ac:dyDescent="0.25">
      <c r="C1298" s="70"/>
      <c r="D1298" s="31"/>
      <c r="E1298" s="92"/>
      <c r="F1298" s="92"/>
      <c r="G1298" s="92"/>
      <c r="H1298" s="75"/>
      <c r="I1298" s="75"/>
      <c r="J1298" s="75"/>
      <c r="K1298" s="111"/>
    </row>
    <row r="1299" spans="3:11" s="437" customFormat="1" ht="15.75" x14ac:dyDescent="0.25">
      <c r="C1299" s="201" t="s">
        <v>392</v>
      </c>
      <c r="D1299" s="571">
        <f>'11. Gestion Administrativa'!E46</f>
        <v>11.32</v>
      </c>
      <c r="E1299" s="92"/>
      <c r="F1299" s="92"/>
      <c r="G1299" s="92"/>
      <c r="H1299" s="75"/>
      <c r="I1299" s="75"/>
      <c r="J1299" s="75"/>
      <c r="K1299" s="111"/>
    </row>
    <row r="1300" spans="3:11" s="437" customFormat="1" ht="18.75" x14ac:dyDescent="0.25">
      <c r="C1300" s="207" t="str">
        <f>IFERROR(VLOOKUP(D1299,'1. Desarrollo e Innov. Curricu.'!$E:$F,2,FALSE),IFERROR(VLOOKUP(D1299,'2. Investigación Científica'!$E:$F,2,FALSE),IFERROR(VLOOKUP(D1299,'3. Vinculación Univ. Sociedad'!$E:$F,2,FALSE),IFERROR(VLOOKUP(D1299,'4. Docencia y Profesorado Univ.'!$E:$F,2,FALSE),IFERROR(VLOOKUP(D1299,'5. Estudiantes y Graduados'!$E:$F,2,FALSE),IFERROR(VLOOKUP(D1299,'11. Gestion Administrativa'!$E:$F,2,FALSE),IFERROR(VLOOKUP(D1299,'13. Gestión Académica'!$E:$F,2,FALSE),IFERROR(VLOOKUP(D1299,'8. Asegura. de la Calid. y M'!$E:$F,2,FALSE),IFERROR(VLOOKUP(D1299,'6. Gestión del Conocimiento'!$E:$F,2,FALSE),IFERROR(VLOOKUP(D1299,'15. Gobernabilidad y Proceso...'!$E:$F,2,FALSE),IFERROR(VLOOKUP(D1299,'12. Gestión del Talento Humano'!$E:$F,2,FALSE),IFERROR(VLOOKUP(D1299,'14. Internacional... de la E.S.'!$E:$F,2,FALSE),IFERROR(VLOOKUP(D1299,'10. Posgrado'!$E:$F,2,FALSE),IFERROR(VLOOKUP(D1299,'17. Gestión TIC'!$E:$F,2,FALSE),IFERROR(VLOOKUP(D1299,'16. Desa. del Sistema Educ.Sup.'!$E:$F,2,FALSE),IFERROR(VLOOKUP(D1299,'9. Cultura de Inno. Insti...'!$E:$F,2,FALSE),VLOOKUP(D1299,'7. Lo Esencial de la Reforma U.'!$E:$F,2,0)))))))))))))))))</f>
        <v>Realizar la requisición de compra de material cristalería utilizada en las prácticas en laboratorios de la Facultad. (240,000.00)</v>
      </c>
      <c r="D1300" s="31"/>
      <c r="E1300" s="92"/>
      <c r="F1300" s="92"/>
      <c r="G1300" s="92"/>
      <c r="H1300" s="75"/>
      <c r="I1300" s="75"/>
      <c r="J1300" s="75"/>
      <c r="K1300" s="111"/>
    </row>
    <row r="1301" spans="3:11" s="437" customFormat="1" ht="15.75" thickBot="1" x14ac:dyDescent="0.3">
      <c r="F1301" s="92"/>
      <c r="G1301" s="75"/>
      <c r="H1301" s="75"/>
      <c r="I1301" s="75"/>
    </row>
    <row r="1302" spans="3:11" s="437" customFormat="1" ht="15.75" thickBot="1" x14ac:dyDescent="0.3">
      <c r="C1302" s="128" t="s">
        <v>44</v>
      </c>
      <c r="D1302" s="128" t="s">
        <v>55</v>
      </c>
      <c r="E1302" s="135" t="s">
        <v>57</v>
      </c>
      <c r="F1302" s="134" t="s">
        <v>27</v>
      </c>
      <c r="G1302" s="132" t="s">
        <v>131</v>
      </c>
      <c r="H1302" s="135" t="s">
        <v>46</v>
      </c>
      <c r="I1302" s="132" t="s">
        <v>132</v>
      </c>
      <c r="J1302" s="132" t="s">
        <v>410</v>
      </c>
      <c r="K1302" s="132" t="s">
        <v>411</v>
      </c>
    </row>
    <row r="1303" spans="3:11" s="437" customFormat="1" x14ac:dyDescent="0.25">
      <c r="C1303" s="699" t="s">
        <v>2706</v>
      </c>
      <c r="D1303" s="703">
        <v>1</v>
      </c>
      <c r="E1303" s="701">
        <v>240000</v>
      </c>
      <c r="F1303" s="96">
        <f t="shared" ref="F1303" si="83">D1303*E1303</f>
        <v>240000</v>
      </c>
      <c r="G1303" s="160" t="s">
        <v>129</v>
      </c>
      <c r="H1303" s="141" t="s">
        <v>913</v>
      </c>
      <c r="I1303" s="129" t="str">
        <f>VLOOKUP(H1303,Presupuesto!$B$11:$C$565,2,0)</f>
        <v>PRODUCTOS DE VIDRIO</v>
      </c>
      <c r="J1303" s="97" t="s">
        <v>1364</v>
      </c>
      <c r="K1303" s="97" t="s">
        <v>412</v>
      </c>
    </row>
    <row r="1304" spans="3:11" s="437" customFormat="1" x14ac:dyDescent="0.25">
      <c r="G1304" s="424"/>
    </row>
    <row r="1306" spans="3:11" ht="15.75" thickBot="1" x14ac:dyDescent="0.3"/>
    <row r="1307" spans="3:11" s="437" customFormat="1" ht="15.75" thickBot="1" x14ac:dyDescent="0.3">
      <c r="C1307" s="156" t="s">
        <v>53</v>
      </c>
      <c r="D1307" s="352">
        <f>SUM(F1314:F1314)</f>
        <v>10000000</v>
      </c>
      <c r="F1307" s="70"/>
      <c r="G1307" s="78"/>
      <c r="H1307" s="70"/>
      <c r="I1307" s="70"/>
    </row>
    <row r="1308" spans="3:11" s="437" customFormat="1" x14ac:dyDescent="0.25">
      <c r="C1308" s="70"/>
      <c r="D1308" s="31"/>
      <c r="E1308" s="92"/>
      <c r="F1308" s="92"/>
      <c r="G1308" s="92"/>
      <c r="H1308" s="75"/>
      <c r="I1308" s="75"/>
      <c r="J1308" s="75"/>
      <c r="K1308" s="111"/>
    </row>
    <row r="1309" spans="3:11" s="437" customFormat="1" x14ac:dyDescent="0.25">
      <c r="C1309" s="70"/>
      <c r="D1309" s="31"/>
      <c r="E1309" s="92"/>
      <c r="F1309" s="92"/>
      <c r="G1309" s="92"/>
      <c r="H1309" s="75"/>
      <c r="I1309" s="75"/>
      <c r="J1309" s="75"/>
      <c r="K1309" s="111"/>
    </row>
    <row r="1310" spans="3:11" s="437" customFormat="1" ht="15.75" x14ac:dyDescent="0.25">
      <c r="C1310" s="201" t="s">
        <v>392</v>
      </c>
      <c r="D1310" s="571">
        <f>'11. Gestion Administrativa'!E47</f>
        <v>11.33</v>
      </c>
      <c r="E1310" s="92"/>
      <c r="F1310" s="92"/>
      <c r="G1310" s="92"/>
      <c r="H1310" s="75"/>
      <c r="I1310" s="75"/>
      <c r="J1310" s="75"/>
      <c r="K1310" s="111"/>
    </row>
    <row r="1311" spans="3:11" s="437" customFormat="1" ht="18.75" x14ac:dyDescent="0.25">
      <c r="C1311" s="207" t="str">
        <f>IFERROR(VLOOKUP(D1310,'1. Desarrollo e Innov. Curricu.'!$E:$F,2,FALSE),IFERROR(VLOOKUP(D1310,'2. Investigación Científica'!$E:$F,2,FALSE),IFERROR(VLOOKUP(D1310,'3. Vinculación Univ. Sociedad'!$E:$F,2,FALSE),IFERROR(VLOOKUP(D1310,'4. Docencia y Profesorado Univ.'!$E:$F,2,FALSE),IFERROR(VLOOKUP(D1310,'5. Estudiantes y Graduados'!$E:$F,2,FALSE),IFERROR(VLOOKUP(D1310,'11. Gestion Administrativa'!$E:$F,2,FALSE),IFERROR(VLOOKUP(D1310,'13. Gestión Académica'!$E:$F,2,FALSE),IFERROR(VLOOKUP(D1310,'8. Asegura. de la Calid. y M'!$E:$F,2,FALSE),IFERROR(VLOOKUP(D1310,'6. Gestión del Conocimiento'!$E:$F,2,FALSE),IFERROR(VLOOKUP(D1310,'15. Gobernabilidad y Proceso...'!$E:$F,2,FALSE),IFERROR(VLOOKUP(D1310,'12. Gestión del Talento Humano'!$E:$F,2,FALSE),IFERROR(VLOOKUP(D1310,'14. Internacional... de la E.S.'!$E:$F,2,FALSE),IFERROR(VLOOKUP(D1310,'10. Posgrado'!$E:$F,2,FALSE),IFERROR(VLOOKUP(D1310,'17. Gestión TIC'!$E:$F,2,FALSE),IFERROR(VLOOKUP(D1310,'16. Desa. del Sistema Educ.Sup.'!$E:$F,2,FALSE),IFERROR(VLOOKUP(D1310,'9. Cultura de Inno. Insti...'!$E:$F,2,FALSE),VLOOKUP(D1310,'7. Lo Esencial de la Reforma U.'!$E:$F,2,0)))))))))))))))))</f>
        <v xml:space="preserve">Gestión para la presentación del Proyecto de compra de Equipo de Laboratorio de la Facultad. </v>
      </c>
      <c r="D1311" s="31"/>
      <c r="E1311" s="92"/>
      <c r="F1311" s="92"/>
      <c r="G1311" s="92"/>
      <c r="H1311" s="75"/>
      <c r="I1311" s="75"/>
      <c r="J1311" s="75"/>
      <c r="K1311" s="111"/>
    </row>
    <row r="1312" spans="3:11" s="437" customFormat="1" ht="15.75" thickBot="1" x14ac:dyDescent="0.3">
      <c r="F1312" s="92"/>
      <c r="G1312" s="75"/>
      <c r="H1312" s="75"/>
      <c r="I1312" s="75"/>
    </row>
    <row r="1313" spans="3:11" s="437" customFormat="1" ht="15.75" thickBot="1" x14ac:dyDescent="0.3">
      <c r="C1313" s="128" t="s">
        <v>44</v>
      </c>
      <c r="D1313" s="128" t="s">
        <v>55</v>
      </c>
      <c r="E1313" s="135" t="s">
        <v>57</v>
      </c>
      <c r="F1313" s="134" t="s">
        <v>27</v>
      </c>
      <c r="G1313" s="132" t="s">
        <v>131</v>
      </c>
      <c r="H1313" s="135" t="s">
        <v>46</v>
      </c>
      <c r="I1313" s="132" t="s">
        <v>132</v>
      </c>
      <c r="J1313" s="132" t="s">
        <v>410</v>
      </c>
      <c r="K1313" s="132" t="s">
        <v>411</v>
      </c>
    </row>
    <row r="1314" spans="3:11" s="437" customFormat="1" x14ac:dyDescent="0.25">
      <c r="C1314" s="140" t="s">
        <v>2707</v>
      </c>
      <c r="D1314" s="157">
        <v>1</v>
      </c>
      <c r="E1314" s="122">
        <v>10000000</v>
      </c>
      <c r="F1314" s="96">
        <f t="shared" ref="F1314" si="84">D1314*E1314</f>
        <v>10000000</v>
      </c>
      <c r="G1314" s="160" t="s">
        <v>1508</v>
      </c>
      <c r="H1314" s="141" t="s">
        <v>1003</v>
      </c>
      <c r="I1314" s="129" t="str">
        <f>VLOOKUP(H1314,Presupuesto!$B$11:$C$565,2,0)</f>
        <v>EQUIPO MEDICO Y LABORATORIO</v>
      </c>
      <c r="J1314" s="97" t="s">
        <v>1364</v>
      </c>
      <c r="K1314" s="97" t="s">
        <v>412</v>
      </c>
    </row>
    <row r="1316" spans="3:11" s="437" customFormat="1" ht="15.75" thickBot="1" x14ac:dyDescent="0.3">
      <c r="G1316" s="424"/>
    </row>
    <row r="1317" spans="3:11" s="437" customFormat="1" ht="15.75" thickBot="1" x14ac:dyDescent="0.3">
      <c r="C1317" s="156" t="s">
        <v>53</v>
      </c>
      <c r="D1317" s="352">
        <f>SUM(F1324:F1329)</f>
        <v>141120</v>
      </c>
      <c r="F1317" s="70"/>
      <c r="G1317" s="78"/>
      <c r="H1317" s="70"/>
      <c r="I1317" s="70"/>
    </row>
    <row r="1318" spans="3:11" s="437" customFormat="1" x14ac:dyDescent="0.25">
      <c r="C1318" s="70"/>
      <c r="D1318" s="31"/>
      <c r="E1318" s="92"/>
      <c r="F1318" s="92"/>
      <c r="G1318" s="92"/>
      <c r="H1318" s="75"/>
      <c r="I1318" s="75"/>
      <c r="J1318" s="75"/>
      <c r="K1318" s="111"/>
    </row>
    <row r="1319" spans="3:11" s="437" customFormat="1" x14ac:dyDescent="0.25">
      <c r="C1319" s="70"/>
      <c r="D1319" s="31"/>
      <c r="E1319" s="92"/>
      <c r="F1319" s="92"/>
      <c r="G1319" s="92"/>
      <c r="H1319" s="75"/>
      <c r="I1319" s="75"/>
      <c r="J1319" s="75"/>
      <c r="K1319" s="111"/>
    </row>
    <row r="1320" spans="3:11" s="437" customFormat="1" ht="15.75" x14ac:dyDescent="0.25">
      <c r="C1320" s="201" t="s">
        <v>392</v>
      </c>
      <c r="D1320" s="571">
        <f>'11. Gestion Administrativa'!E48</f>
        <v>11.34</v>
      </c>
      <c r="E1320" s="92"/>
      <c r="F1320" s="92"/>
      <c r="G1320" s="92"/>
      <c r="H1320" s="75"/>
      <c r="I1320" s="75"/>
      <c r="J1320" s="75"/>
      <c r="K1320" s="111"/>
    </row>
    <row r="1321" spans="3:11" s="437" customFormat="1" ht="18.75" x14ac:dyDescent="0.25">
      <c r="C1321" s="207" t="str">
        <f>IFERROR(VLOOKUP(D1320,'1. Desarrollo e Innov. Curricu.'!$E:$F,2,FALSE),IFERROR(VLOOKUP(D1320,'2. Investigación Científica'!$E:$F,2,FALSE),IFERROR(VLOOKUP(D1320,'3. Vinculación Univ. Sociedad'!$E:$F,2,FALSE),IFERROR(VLOOKUP(D1320,'4. Docencia y Profesorado Univ.'!$E:$F,2,FALSE),IFERROR(VLOOKUP(D1320,'5. Estudiantes y Graduados'!$E:$F,2,FALSE),IFERROR(VLOOKUP(D1320,'11. Gestion Administrativa'!$E:$F,2,FALSE),IFERROR(VLOOKUP(D1320,'13. Gestión Académica'!$E:$F,2,FALSE),IFERROR(VLOOKUP(D1320,'8. Asegura. de la Calid. y M'!$E:$F,2,FALSE),IFERROR(VLOOKUP(D1320,'6. Gestión del Conocimiento'!$E:$F,2,FALSE),IFERROR(VLOOKUP(D1320,'15. Gobernabilidad y Proceso...'!$E:$F,2,FALSE),IFERROR(VLOOKUP(D1320,'12. Gestión del Talento Humano'!$E:$F,2,FALSE),IFERROR(VLOOKUP(D1320,'14. Internacional... de la E.S.'!$E:$F,2,FALSE),IFERROR(VLOOKUP(D1320,'10. Posgrado'!$E:$F,2,FALSE),IFERROR(VLOOKUP(D1320,'17. Gestión TIC'!$E:$F,2,FALSE),IFERROR(VLOOKUP(D1320,'16. Desa. del Sistema Educ.Sup.'!$E:$F,2,FALSE),IFERROR(VLOOKUP(D1320,'9. Cultura de Inno. Insti...'!$E:$F,2,FALSE),VLOOKUP(D1320,'7. Lo Esencial de la Reforma U.'!$E:$F,2,0)))))))))))))))))</f>
        <v>Realizar la requisición de compra de repuestos y accesorios menores para el área de reproducción de material didáctico de la Facultad. (Tinta, Master)</v>
      </c>
      <c r="D1321" s="31"/>
      <c r="E1321" s="92"/>
      <c r="F1321" s="92"/>
      <c r="G1321" s="92"/>
      <c r="H1321" s="75"/>
      <c r="I1321" s="75"/>
      <c r="J1321" s="75"/>
      <c r="K1321" s="111"/>
    </row>
    <row r="1322" spans="3:11" s="437" customFormat="1" ht="15.75" thickBot="1" x14ac:dyDescent="0.3">
      <c r="F1322" s="92"/>
      <c r="G1322" s="75"/>
      <c r="H1322" s="75"/>
      <c r="I1322" s="75"/>
    </row>
    <row r="1323" spans="3:11" s="437" customFormat="1" ht="15.75" thickBot="1" x14ac:dyDescent="0.3">
      <c r="C1323" s="128" t="s">
        <v>44</v>
      </c>
      <c r="D1323" s="128" t="s">
        <v>55</v>
      </c>
      <c r="E1323" s="135" t="s">
        <v>57</v>
      </c>
      <c r="F1323" s="134" t="s">
        <v>27</v>
      </c>
      <c r="G1323" s="132" t="s">
        <v>131</v>
      </c>
      <c r="H1323" s="135" t="s">
        <v>46</v>
      </c>
      <c r="I1323" s="132" t="s">
        <v>132</v>
      </c>
      <c r="J1323" s="132" t="s">
        <v>410</v>
      </c>
      <c r="K1323" s="132" t="s">
        <v>411</v>
      </c>
    </row>
    <row r="1324" spans="3:11" s="437" customFormat="1" x14ac:dyDescent="0.25">
      <c r="C1324" s="704" t="s">
        <v>2708</v>
      </c>
      <c r="D1324" s="157">
        <v>90</v>
      </c>
      <c r="E1324" s="122">
        <v>260</v>
      </c>
      <c r="F1324" s="96">
        <f t="shared" ref="F1324:F1329" si="85">D1324*E1324</f>
        <v>23400</v>
      </c>
      <c r="G1324" s="160" t="s">
        <v>129</v>
      </c>
      <c r="H1324" s="141" t="s">
        <v>955</v>
      </c>
      <c r="I1324" s="129" t="str">
        <f>VLOOKUP(H1324,Presupuesto!$B$11:$C$565,2,0)</f>
        <v>OTROS RESPUESTOS Y ACCESORIOS MENORES</v>
      </c>
      <c r="J1324" s="97" t="s">
        <v>1364</v>
      </c>
      <c r="K1324" s="97" t="s">
        <v>412</v>
      </c>
    </row>
    <row r="1325" spans="3:11" s="437" customFormat="1" x14ac:dyDescent="0.25">
      <c r="C1325" s="704" t="s">
        <v>2709</v>
      </c>
      <c r="D1325" s="157">
        <v>30</v>
      </c>
      <c r="E1325" s="122">
        <v>1100</v>
      </c>
      <c r="F1325" s="96">
        <f t="shared" si="85"/>
        <v>33000</v>
      </c>
      <c r="G1325" s="160" t="s">
        <v>129</v>
      </c>
      <c r="H1325" s="141" t="s">
        <v>955</v>
      </c>
      <c r="I1325" s="129" t="str">
        <f>VLOOKUP(H1325,Presupuesto!$B$11:$C$565,2,0)</f>
        <v>OTROS RESPUESTOS Y ACCESORIOS MENORES</v>
      </c>
      <c r="J1325" s="97" t="s">
        <v>1364</v>
      </c>
      <c r="K1325" s="97" t="s">
        <v>412</v>
      </c>
    </row>
    <row r="1326" spans="3:11" s="437" customFormat="1" x14ac:dyDescent="0.25">
      <c r="C1326" s="704" t="s">
        <v>2710</v>
      </c>
      <c r="D1326" s="157">
        <v>60</v>
      </c>
      <c r="E1326" s="122">
        <v>280</v>
      </c>
      <c r="F1326" s="96">
        <f t="shared" si="85"/>
        <v>16800</v>
      </c>
      <c r="G1326" s="160" t="s">
        <v>129</v>
      </c>
      <c r="H1326" s="141" t="s">
        <v>955</v>
      </c>
      <c r="I1326" s="129" t="str">
        <f>VLOOKUP(H1326,Presupuesto!$B$11:$C$565,2,0)</f>
        <v>OTROS RESPUESTOS Y ACCESORIOS MENORES</v>
      </c>
      <c r="J1326" s="97" t="s">
        <v>1364</v>
      </c>
      <c r="K1326" s="97" t="s">
        <v>412</v>
      </c>
    </row>
    <row r="1327" spans="3:11" s="437" customFormat="1" x14ac:dyDescent="0.25">
      <c r="C1327" s="704" t="s">
        <v>2711</v>
      </c>
      <c r="D1327" s="157">
        <v>3</v>
      </c>
      <c r="E1327" s="122">
        <v>10800</v>
      </c>
      <c r="F1327" s="96">
        <f t="shared" si="85"/>
        <v>32400</v>
      </c>
      <c r="G1327" s="160" t="s">
        <v>129</v>
      </c>
      <c r="H1327" s="141" t="s">
        <v>955</v>
      </c>
      <c r="I1327" s="129" t="str">
        <f>VLOOKUP(H1327,Presupuesto!$B$11:$C$565,2,0)</f>
        <v>OTROS RESPUESTOS Y ACCESORIOS MENORES</v>
      </c>
      <c r="J1327" s="97" t="s">
        <v>1364</v>
      </c>
      <c r="K1327" s="97" t="s">
        <v>412</v>
      </c>
    </row>
    <row r="1328" spans="3:11" s="437" customFormat="1" x14ac:dyDescent="0.25">
      <c r="C1328" s="704" t="s">
        <v>2712</v>
      </c>
      <c r="D1328" s="157">
        <v>6</v>
      </c>
      <c r="E1328" s="122">
        <v>4000</v>
      </c>
      <c r="F1328" s="96">
        <f t="shared" si="85"/>
        <v>24000</v>
      </c>
      <c r="G1328" s="160" t="s">
        <v>129</v>
      </c>
      <c r="H1328" s="141" t="s">
        <v>955</v>
      </c>
      <c r="I1328" s="129" t="str">
        <f>VLOOKUP(H1328,Presupuesto!$B$11:$C$565,2,0)</f>
        <v>OTROS RESPUESTOS Y ACCESORIOS MENORES</v>
      </c>
      <c r="J1328" s="97" t="s">
        <v>1364</v>
      </c>
      <c r="K1328" s="97" t="s">
        <v>412</v>
      </c>
    </row>
    <row r="1329" spans="3:11" s="437" customFormat="1" x14ac:dyDescent="0.25">
      <c r="C1329" s="704" t="s">
        <v>2713</v>
      </c>
      <c r="D1329" s="157">
        <v>36</v>
      </c>
      <c r="E1329" s="122">
        <v>320</v>
      </c>
      <c r="F1329" s="96">
        <f t="shared" si="85"/>
        <v>11520</v>
      </c>
      <c r="G1329" s="160" t="s">
        <v>129</v>
      </c>
      <c r="H1329" s="141" t="s">
        <v>955</v>
      </c>
      <c r="I1329" s="129" t="str">
        <f>VLOOKUP(H1329,Presupuesto!$B$11:$C$565,2,0)</f>
        <v>OTROS RESPUESTOS Y ACCESORIOS MENORES</v>
      </c>
      <c r="J1329" s="97" t="s">
        <v>1364</v>
      </c>
      <c r="K1329" s="97" t="s">
        <v>412</v>
      </c>
    </row>
    <row r="1330" spans="3:11" s="613" customFormat="1" x14ac:dyDescent="0.25">
      <c r="C1330" s="709"/>
      <c r="D1330" s="708"/>
      <c r="E1330" s="708"/>
      <c r="F1330" s="615"/>
      <c r="G1330" s="672"/>
      <c r="H1330" s="612"/>
      <c r="I1330" s="615"/>
      <c r="J1330" s="612"/>
      <c r="K1330" s="612"/>
    </row>
    <row r="1331" spans="3:11" s="613" customFormat="1" x14ac:dyDescent="0.25">
      <c r="C1331" s="709"/>
      <c r="D1331" s="708"/>
      <c r="E1331" s="708"/>
      <c r="F1331" s="615"/>
      <c r="G1331" s="672"/>
      <c r="H1331" s="612"/>
      <c r="I1331" s="615"/>
      <c r="J1331" s="612"/>
      <c r="K1331" s="612"/>
    </row>
    <row r="1332" spans="3:11" ht="15.75" thickBot="1" x14ac:dyDescent="0.3"/>
    <row r="1333" spans="3:11" s="437" customFormat="1" ht="15.75" thickBot="1" x14ac:dyDescent="0.3">
      <c r="C1333" s="156" t="s">
        <v>53</v>
      </c>
      <c r="D1333" s="352">
        <f>SUM(F1340:F1347)</f>
        <v>7463.6</v>
      </c>
      <c r="F1333" s="70"/>
      <c r="G1333" s="78"/>
      <c r="H1333" s="70"/>
      <c r="I1333" s="70"/>
    </row>
    <row r="1334" spans="3:11" s="437" customFormat="1" x14ac:dyDescent="0.25">
      <c r="C1334" s="70"/>
      <c r="D1334" s="31"/>
      <c r="E1334" s="92"/>
      <c r="F1334" s="92"/>
      <c r="G1334" s="92"/>
      <c r="H1334" s="75"/>
      <c r="I1334" s="75"/>
      <c r="J1334" s="75"/>
      <c r="K1334" s="111"/>
    </row>
    <row r="1335" spans="3:11" s="437" customFormat="1" x14ac:dyDescent="0.25">
      <c r="C1335" s="70"/>
      <c r="D1335" s="31"/>
      <c r="E1335" s="92"/>
      <c r="F1335" s="92"/>
      <c r="G1335" s="92"/>
      <c r="H1335" s="75"/>
      <c r="I1335" s="75"/>
      <c r="J1335" s="75"/>
      <c r="K1335" s="111"/>
    </row>
    <row r="1336" spans="3:11" s="437" customFormat="1" ht="15.75" x14ac:dyDescent="0.25">
      <c r="C1336" s="201" t="s">
        <v>392</v>
      </c>
      <c r="D1336" s="571">
        <f>'11. Gestion Administrativa'!E51</f>
        <v>11.37</v>
      </c>
      <c r="E1336" s="92"/>
      <c r="F1336" s="92"/>
      <c r="G1336" s="92"/>
      <c r="H1336" s="75"/>
      <c r="I1336" s="75"/>
      <c r="J1336" s="75"/>
      <c r="K1336" s="111"/>
    </row>
    <row r="1337" spans="3:11" s="437" customFormat="1" ht="18.75" x14ac:dyDescent="0.25">
      <c r="C1337" s="207" t="str">
        <f>IFERROR(VLOOKUP(D1336,'1. Desarrollo e Innov. Curricu.'!$E:$F,2,FALSE),IFERROR(VLOOKUP(D1336,'2. Investigación Científica'!$E:$F,2,FALSE),IFERROR(VLOOKUP(D1336,'3. Vinculación Univ. Sociedad'!$E:$F,2,FALSE),IFERROR(VLOOKUP(D1336,'4. Docencia y Profesorado Univ.'!$E:$F,2,FALSE),IFERROR(VLOOKUP(D1336,'5. Estudiantes y Graduados'!$E:$F,2,FALSE),IFERROR(VLOOKUP(D1336,'11. Gestion Administrativa'!$E:$F,2,FALSE),IFERROR(VLOOKUP(D1336,'13. Gestión Académica'!$E:$F,2,FALSE),IFERROR(VLOOKUP(D1336,'8. Asegura. de la Calid. y M'!$E:$F,2,FALSE),IFERROR(VLOOKUP(D1336,'6. Gestión del Conocimiento'!$E:$F,2,FALSE),IFERROR(VLOOKUP(D1336,'15. Gobernabilidad y Proceso...'!$E:$F,2,FALSE),IFERROR(VLOOKUP(D1336,'12. Gestión del Talento Humano'!$E:$F,2,FALSE),IFERROR(VLOOKUP(D1336,'14. Internacional... de la E.S.'!$E:$F,2,FALSE),IFERROR(VLOOKUP(D1336,'10. Posgrado'!$E:$F,2,FALSE),IFERROR(VLOOKUP(D1336,'17. Gestión TIC'!$E:$F,2,FALSE),IFERROR(VLOOKUP(D1336,'16. Desa. del Sistema Educ.Sup.'!$E:$F,2,FALSE),IFERROR(VLOOKUP(D1336,'9. Cultura de Inno. Insti...'!$E:$F,2,FALSE),VLOOKUP(D1336,'7. Lo Esencial de la Reforma U.'!$E:$F,2,0)))))))))))))))))</f>
        <v>Realizar la requisición de compra de alimentos y bebidas para reuniones de trabajo de la Dirección-Administración.</v>
      </c>
      <c r="D1337" s="31"/>
      <c r="E1337" s="92"/>
      <c r="F1337" s="92"/>
      <c r="G1337" s="92"/>
      <c r="H1337" s="75"/>
      <c r="I1337" s="75"/>
      <c r="J1337" s="75"/>
      <c r="K1337" s="111"/>
    </row>
    <row r="1338" spans="3:11" s="437" customFormat="1" ht="15.75" thickBot="1" x14ac:dyDescent="0.3">
      <c r="F1338" s="92"/>
      <c r="G1338" s="75"/>
      <c r="H1338" s="75"/>
      <c r="I1338" s="75"/>
    </row>
    <row r="1339" spans="3:11" s="437" customFormat="1" ht="15.75" thickBot="1" x14ac:dyDescent="0.3">
      <c r="C1339" s="128" t="s">
        <v>44</v>
      </c>
      <c r="D1339" s="128" t="s">
        <v>55</v>
      </c>
      <c r="E1339" s="135" t="s">
        <v>57</v>
      </c>
      <c r="F1339" s="134" t="s">
        <v>27</v>
      </c>
      <c r="G1339" s="132" t="s">
        <v>131</v>
      </c>
      <c r="H1339" s="135" t="s">
        <v>46</v>
      </c>
      <c r="I1339" s="132" t="s">
        <v>132</v>
      </c>
      <c r="J1339" s="132" t="s">
        <v>410</v>
      </c>
      <c r="K1339" s="132" t="s">
        <v>411</v>
      </c>
    </row>
    <row r="1340" spans="3:11" s="437" customFormat="1" x14ac:dyDescent="0.25">
      <c r="C1340" s="140" t="s">
        <v>2747</v>
      </c>
      <c r="D1340" s="157">
        <v>48</v>
      </c>
      <c r="E1340" s="122">
        <v>12</v>
      </c>
      <c r="F1340" s="96">
        <f t="shared" ref="F1340:F1347" si="86">D1340*E1340</f>
        <v>576</v>
      </c>
      <c r="G1340" s="160" t="s">
        <v>129</v>
      </c>
      <c r="H1340" s="141" t="s">
        <v>311</v>
      </c>
      <c r="I1340" s="129" t="str">
        <f>VLOOKUP(H1340,Presupuesto!$B$11:$C$565,2,0)</f>
        <v>ALIMENTOS Y BEBIDAS PARA PERSONAS (31100-00)</v>
      </c>
      <c r="J1340" s="97" t="s">
        <v>1364</v>
      </c>
      <c r="K1340" s="97" t="s">
        <v>412</v>
      </c>
    </row>
    <row r="1341" spans="3:11" s="437" customFormat="1" x14ac:dyDescent="0.25">
      <c r="C1341" s="140" t="s">
        <v>2748</v>
      </c>
      <c r="D1341" s="157">
        <v>48</v>
      </c>
      <c r="E1341" s="122">
        <v>10</v>
      </c>
      <c r="F1341" s="96">
        <f t="shared" si="86"/>
        <v>480</v>
      </c>
      <c r="G1341" s="160" t="s">
        <v>129</v>
      </c>
      <c r="H1341" s="141" t="s">
        <v>311</v>
      </c>
      <c r="I1341" s="129" t="str">
        <f>VLOOKUP(H1341,Presupuesto!$B$11:$C$565,2,0)</f>
        <v>ALIMENTOS Y BEBIDAS PARA PERSONAS (31100-00)</v>
      </c>
      <c r="J1341" s="97" t="s">
        <v>1364</v>
      </c>
      <c r="K1341" s="97" t="s">
        <v>412</v>
      </c>
    </row>
    <row r="1342" spans="3:11" s="437" customFormat="1" x14ac:dyDescent="0.25">
      <c r="C1342" s="140" t="s">
        <v>2749</v>
      </c>
      <c r="D1342" s="157">
        <v>48</v>
      </c>
      <c r="E1342" s="122">
        <v>0.95</v>
      </c>
      <c r="F1342" s="96">
        <f t="shared" si="86"/>
        <v>45.599999999999994</v>
      </c>
      <c r="G1342" s="160" t="s">
        <v>129</v>
      </c>
      <c r="H1342" s="141" t="s">
        <v>311</v>
      </c>
      <c r="I1342" s="129" t="str">
        <f>VLOOKUP(H1342,Presupuesto!$B$11:$C$565,2,0)</f>
        <v>ALIMENTOS Y BEBIDAS PARA PERSONAS (31100-00)</v>
      </c>
      <c r="J1342" s="97" t="s">
        <v>1364</v>
      </c>
      <c r="K1342" s="97" t="s">
        <v>412</v>
      </c>
    </row>
    <row r="1343" spans="3:11" s="437" customFormat="1" x14ac:dyDescent="0.25">
      <c r="C1343" s="140" t="s">
        <v>2750</v>
      </c>
      <c r="D1343" s="157">
        <v>48</v>
      </c>
      <c r="E1343" s="122">
        <v>4</v>
      </c>
      <c r="F1343" s="96">
        <f t="shared" si="86"/>
        <v>192</v>
      </c>
      <c r="G1343" s="160" t="s">
        <v>129</v>
      </c>
      <c r="H1343" s="141" t="s">
        <v>311</v>
      </c>
      <c r="I1343" s="129" t="str">
        <f>VLOOKUP(H1343,Presupuesto!$B$11:$C$565,2,0)</f>
        <v>ALIMENTOS Y BEBIDAS PARA PERSONAS (31100-00)</v>
      </c>
      <c r="J1343" s="97" t="s">
        <v>1364</v>
      </c>
      <c r="K1343" s="97" t="s">
        <v>412</v>
      </c>
    </row>
    <row r="1344" spans="3:11" s="437" customFormat="1" x14ac:dyDescent="0.25">
      <c r="C1344" s="140" t="s">
        <v>2751</v>
      </c>
      <c r="D1344" s="157">
        <v>48</v>
      </c>
      <c r="E1344" s="122">
        <v>120</v>
      </c>
      <c r="F1344" s="96">
        <f t="shared" si="86"/>
        <v>5760</v>
      </c>
      <c r="G1344" s="160" t="s">
        <v>129</v>
      </c>
      <c r="H1344" s="141" t="s">
        <v>311</v>
      </c>
      <c r="I1344" s="129" t="str">
        <f>VLOOKUP(H1344,Presupuesto!$B$11:$C$565,2,0)</f>
        <v>ALIMENTOS Y BEBIDAS PARA PERSONAS (31100-00)</v>
      </c>
      <c r="J1344" s="97" t="s">
        <v>1364</v>
      </c>
      <c r="K1344" s="97" t="s">
        <v>412</v>
      </c>
    </row>
    <row r="1345" spans="3:11" s="437" customFormat="1" x14ac:dyDescent="0.25">
      <c r="C1345" s="140" t="s">
        <v>2752</v>
      </c>
      <c r="D1345" s="157">
        <v>3</v>
      </c>
      <c r="E1345" s="122">
        <v>30</v>
      </c>
      <c r="F1345" s="96">
        <f t="shared" si="86"/>
        <v>90</v>
      </c>
      <c r="G1345" s="160" t="s">
        <v>129</v>
      </c>
      <c r="H1345" s="141" t="s">
        <v>311</v>
      </c>
      <c r="I1345" s="129" t="str">
        <f>VLOOKUP(H1345,Presupuesto!$B$11:$C$565,2,0)</f>
        <v>ALIMENTOS Y BEBIDAS PARA PERSONAS (31100-00)</v>
      </c>
      <c r="J1345" s="97" t="s">
        <v>1364</v>
      </c>
      <c r="K1345" s="97" t="s">
        <v>412</v>
      </c>
    </row>
    <row r="1346" spans="3:11" s="437" customFormat="1" x14ac:dyDescent="0.25">
      <c r="C1346" s="140" t="s">
        <v>2753</v>
      </c>
      <c r="D1346" s="157">
        <v>2</v>
      </c>
      <c r="E1346" s="122">
        <v>100</v>
      </c>
      <c r="F1346" s="96">
        <f t="shared" si="86"/>
        <v>200</v>
      </c>
      <c r="G1346" s="160" t="s">
        <v>129</v>
      </c>
      <c r="H1346" s="141" t="s">
        <v>311</v>
      </c>
      <c r="I1346" s="129" t="str">
        <f>VLOOKUP(H1346,Presupuesto!$B$11:$C$565,2,0)</f>
        <v>ALIMENTOS Y BEBIDAS PARA PERSONAS (31100-00)</v>
      </c>
      <c r="J1346" s="97" t="s">
        <v>1364</v>
      </c>
      <c r="K1346" s="97" t="s">
        <v>412</v>
      </c>
    </row>
    <row r="1347" spans="3:11" s="437" customFormat="1" x14ac:dyDescent="0.25">
      <c r="C1347" s="140" t="s">
        <v>2754</v>
      </c>
      <c r="D1347" s="157">
        <v>8</v>
      </c>
      <c r="E1347" s="122">
        <v>15</v>
      </c>
      <c r="F1347" s="96">
        <f t="shared" si="86"/>
        <v>120</v>
      </c>
      <c r="G1347" s="160" t="s">
        <v>129</v>
      </c>
      <c r="H1347" s="141" t="s">
        <v>311</v>
      </c>
      <c r="I1347" s="129" t="str">
        <f>VLOOKUP(H1347,Presupuesto!$B$11:$C$565,2,0)</f>
        <v>ALIMENTOS Y BEBIDAS PARA PERSONAS (31100-00)</v>
      </c>
      <c r="J1347" s="97" t="s">
        <v>1364</v>
      </c>
      <c r="K1347" s="97" t="s">
        <v>412</v>
      </c>
    </row>
    <row r="1349" spans="3:11" s="437" customFormat="1" ht="15.75" thickBot="1" x14ac:dyDescent="0.3">
      <c r="G1349" s="424"/>
    </row>
    <row r="1350" spans="3:11" s="437" customFormat="1" ht="15.75" thickBot="1" x14ac:dyDescent="0.3">
      <c r="C1350" s="156" t="s">
        <v>53</v>
      </c>
      <c r="D1350" s="352">
        <f>SUM(F1357:F1364)</f>
        <v>7463.6</v>
      </c>
      <c r="F1350" s="70"/>
      <c r="G1350" s="78"/>
      <c r="H1350" s="70"/>
      <c r="I1350" s="70"/>
    </row>
    <row r="1351" spans="3:11" s="437" customFormat="1" x14ac:dyDescent="0.25">
      <c r="C1351" s="70"/>
      <c r="D1351" s="31"/>
      <c r="E1351" s="92"/>
      <c r="F1351" s="92"/>
      <c r="G1351" s="92"/>
      <c r="H1351" s="75"/>
      <c r="I1351" s="75"/>
      <c r="J1351" s="75"/>
      <c r="K1351" s="111"/>
    </row>
    <row r="1352" spans="3:11" s="437" customFormat="1" x14ac:dyDescent="0.25">
      <c r="C1352" s="70"/>
      <c r="D1352" s="31"/>
      <c r="E1352" s="92"/>
      <c r="F1352" s="92"/>
      <c r="G1352" s="92"/>
      <c r="H1352" s="75"/>
      <c r="I1352" s="75"/>
      <c r="J1352" s="75"/>
      <c r="K1352" s="111"/>
    </row>
    <row r="1353" spans="3:11" s="437" customFormat="1" ht="15.75" x14ac:dyDescent="0.25">
      <c r="C1353" s="201" t="s">
        <v>392</v>
      </c>
      <c r="D1353" s="571">
        <f>'11. Gestion Administrativa'!E51</f>
        <v>11.37</v>
      </c>
      <c r="E1353" s="92"/>
      <c r="F1353" s="92"/>
      <c r="G1353" s="92"/>
      <c r="H1353" s="75"/>
      <c r="I1353" s="75"/>
      <c r="J1353" s="75"/>
      <c r="K1353" s="111"/>
    </row>
    <row r="1354" spans="3:11" s="437" customFormat="1" ht="18.75" x14ac:dyDescent="0.25">
      <c r="C1354" s="207" t="str">
        <f>IFERROR(VLOOKUP(D1353,'1. Desarrollo e Innov. Curricu.'!$E:$F,2,FALSE),IFERROR(VLOOKUP(D1353,'2. Investigación Científica'!$E:$F,2,FALSE),IFERROR(VLOOKUP(D1353,'3. Vinculación Univ. Sociedad'!$E:$F,2,FALSE),IFERROR(VLOOKUP(D1353,'4. Docencia y Profesorado Univ.'!$E:$F,2,FALSE),IFERROR(VLOOKUP(D1353,'5. Estudiantes y Graduados'!$E:$F,2,FALSE),IFERROR(VLOOKUP(D1353,'11. Gestion Administrativa'!$E:$F,2,FALSE),IFERROR(VLOOKUP(D1353,'13. Gestión Académica'!$E:$F,2,FALSE),IFERROR(VLOOKUP(D1353,'8. Asegura. de la Calid. y M'!$E:$F,2,FALSE),IFERROR(VLOOKUP(D1353,'6. Gestión del Conocimiento'!$E:$F,2,FALSE),IFERROR(VLOOKUP(D1353,'15. Gobernabilidad y Proceso...'!$E:$F,2,FALSE),IFERROR(VLOOKUP(D1353,'12. Gestión del Talento Humano'!$E:$F,2,FALSE),IFERROR(VLOOKUP(D1353,'14. Internacional... de la E.S.'!$E:$F,2,FALSE),IFERROR(VLOOKUP(D1353,'10. Posgrado'!$E:$F,2,FALSE),IFERROR(VLOOKUP(D1353,'17. Gestión TIC'!$E:$F,2,FALSE),IFERROR(VLOOKUP(D1353,'16. Desa. del Sistema Educ.Sup.'!$E:$F,2,FALSE),IFERROR(VLOOKUP(D1353,'9. Cultura de Inno. Insti...'!$E:$F,2,FALSE),VLOOKUP(D1353,'7. Lo Esencial de la Reforma U.'!$E:$F,2,0)))))))))))))))))</f>
        <v>Realizar la requisición de compra de alimentos y bebidas para reuniones de trabajo de la Dirección-Administración.</v>
      </c>
      <c r="D1354" s="31"/>
      <c r="E1354" s="92"/>
      <c r="F1354" s="92"/>
      <c r="G1354" s="92"/>
      <c r="H1354" s="75"/>
      <c r="I1354" s="75"/>
      <c r="J1354" s="75"/>
      <c r="K1354" s="111"/>
    </row>
    <row r="1355" spans="3:11" s="437" customFormat="1" ht="15.75" thickBot="1" x14ac:dyDescent="0.3">
      <c r="F1355" s="92"/>
      <c r="G1355" s="75"/>
      <c r="H1355" s="75"/>
      <c r="I1355" s="75"/>
    </row>
    <row r="1356" spans="3:11" s="437" customFormat="1" ht="15.75" thickBot="1" x14ac:dyDescent="0.3">
      <c r="C1356" s="128" t="s">
        <v>44</v>
      </c>
      <c r="D1356" s="128" t="s">
        <v>55</v>
      </c>
      <c r="E1356" s="135" t="s">
        <v>57</v>
      </c>
      <c r="F1356" s="134" t="s">
        <v>27</v>
      </c>
      <c r="G1356" s="132" t="s">
        <v>131</v>
      </c>
      <c r="H1356" s="135" t="s">
        <v>46</v>
      </c>
      <c r="I1356" s="132" t="s">
        <v>132</v>
      </c>
      <c r="J1356" s="132" t="s">
        <v>410</v>
      </c>
      <c r="K1356" s="132" t="s">
        <v>411</v>
      </c>
    </row>
    <row r="1357" spans="3:11" s="437" customFormat="1" x14ac:dyDescent="0.25">
      <c r="C1357" s="140" t="s">
        <v>2747</v>
      </c>
      <c r="D1357" s="157">
        <v>48</v>
      </c>
      <c r="E1357" s="122">
        <v>12</v>
      </c>
      <c r="F1357" s="96">
        <f t="shared" ref="F1357:F1364" si="87">D1357*E1357</f>
        <v>576</v>
      </c>
      <c r="G1357" s="160" t="s">
        <v>129</v>
      </c>
      <c r="H1357" s="141" t="s">
        <v>311</v>
      </c>
      <c r="I1357" s="129" t="str">
        <f>VLOOKUP(H1357,Presupuesto!$B$11:$C$565,2,0)</f>
        <v>ALIMENTOS Y BEBIDAS PARA PERSONAS (31100-00)</v>
      </c>
      <c r="J1357" s="97" t="s">
        <v>1364</v>
      </c>
      <c r="K1357" s="97" t="s">
        <v>398</v>
      </c>
    </row>
    <row r="1358" spans="3:11" s="437" customFormat="1" x14ac:dyDescent="0.25">
      <c r="C1358" s="140" t="s">
        <v>2748</v>
      </c>
      <c r="D1358" s="157">
        <v>48</v>
      </c>
      <c r="E1358" s="122">
        <v>10</v>
      </c>
      <c r="F1358" s="96">
        <f t="shared" si="87"/>
        <v>480</v>
      </c>
      <c r="G1358" s="160" t="s">
        <v>129</v>
      </c>
      <c r="H1358" s="141" t="s">
        <v>311</v>
      </c>
      <c r="I1358" s="129" t="str">
        <f>VLOOKUP(H1358,Presupuesto!$B$11:$C$565,2,0)</f>
        <v>ALIMENTOS Y BEBIDAS PARA PERSONAS (31100-00)</v>
      </c>
      <c r="J1358" s="97" t="s">
        <v>1364</v>
      </c>
      <c r="K1358" s="97" t="s">
        <v>398</v>
      </c>
    </row>
    <row r="1359" spans="3:11" s="437" customFormat="1" x14ac:dyDescent="0.25">
      <c r="C1359" s="140" t="s">
        <v>2749</v>
      </c>
      <c r="D1359" s="157">
        <v>48</v>
      </c>
      <c r="E1359" s="122">
        <v>0.95</v>
      </c>
      <c r="F1359" s="96">
        <f t="shared" si="87"/>
        <v>45.599999999999994</v>
      </c>
      <c r="G1359" s="160" t="s">
        <v>129</v>
      </c>
      <c r="H1359" s="141" t="s">
        <v>311</v>
      </c>
      <c r="I1359" s="129" t="str">
        <f>VLOOKUP(H1359,Presupuesto!$B$11:$C$565,2,0)</f>
        <v>ALIMENTOS Y BEBIDAS PARA PERSONAS (31100-00)</v>
      </c>
      <c r="J1359" s="97" t="s">
        <v>1364</v>
      </c>
      <c r="K1359" s="97" t="s">
        <v>398</v>
      </c>
    </row>
    <row r="1360" spans="3:11" s="437" customFormat="1" x14ac:dyDescent="0.25">
      <c r="C1360" s="140" t="s">
        <v>2750</v>
      </c>
      <c r="D1360" s="157">
        <v>48</v>
      </c>
      <c r="E1360" s="122">
        <v>4</v>
      </c>
      <c r="F1360" s="96">
        <f t="shared" si="87"/>
        <v>192</v>
      </c>
      <c r="G1360" s="160" t="s">
        <v>129</v>
      </c>
      <c r="H1360" s="141" t="s">
        <v>311</v>
      </c>
      <c r="I1360" s="129" t="str">
        <f>VLOOKUP(H1360,Presupuesto!$B$11:$C$565,2,0)</f>
        <v>ALIMENTOS Y BEBIDAS PARA PERSONAS (31100-00)</v>
      </c>
      <c r="J1360" s="97" t="s">
        <v>1364</v>
      </c>
      <c r="K1360" s="97" t="s">
        <v>398</v>
      </c>
    </row>
    <row r="1361" spans="3:11" s="437" customFormat="1" x14ac:dyDescent="0.25">
      <c r="C1361" s="140" t="s">
        <v>2751</v>
      </c>
      <c r="D1361" s="157">
        <v>48</v>
      </c>
      <c r="E1361" s="122">
        <v>120</v>
      </c>
      <c r="F1361" s="96">
        <f t="shared" si="87"/>
        <v>5760</v>
      </c>
      <c r="G1361" s="160" t="s">
        <v>129</v>
      </c>
      <c r="H1361" s="141" t="s">
        <v>311</v>
      </c>
      <c r="I1361" s="129" t="str">
        <f>VLOOKUP(H1361,Presupuesto!$B$11:$C$565,2,0)</f>
        <v>ALIMENTOS Y BEBIDAS PARA PERSONAS (31100-00)</v>
      </c>
      <c r="J1361" s="97" t="s">
        <v>1364</v>
      </c>
      <c r="K1361" s="97" t="s">
        <v>398</v>
      </c>
    </row>
    <row r="1362" spans="3:11" s="437" customFormat="1" x14ac:dyDescent="0.25">
      <c r="C1362" s="140" t="s">
        <v>2752</v>
      </c>
      <c r="D1362" s="157">
        <v>3</v>
      </c>
      <c r="E1362" s="122">
        <v>30</v>
      </c>
      <c r="F1362" s="96">
        <f t="shared" si="87"/>
        <v>90</v>
      </c>
      <c r="G1362" s="160" t="s">
        <v>129</v>
      </c>
      <c r="H1362" s="141" t="s">
        <v>311</v>
      </c>
      <c r="I1362" s="129" t="str">
        <f>VLOOKUP(H1362,Presupuesto!$B$11:$C$565,2,0)</f>
        <v>ALIMENTOS Y BEBIDAS PARA PERSONAS (31100-00)</v>
      </c>
      <c r="J1362" s="97" t="s">
        <v>1364</v>
      </c>
      <c r="K1362" s="97" t="s">
        <v>398</v>
      </c>
    </row>
    <row r="1363" spans="3:11" s="437" customFormat="1" x14ac:dyDescent="0.25">
      <c r="C1363" s="140" t="s">
        <v>2753</v>
      </c>
      <c r="D1363" s="157">
        <v>2</v>
      </c>
      <c r="E1363" s="122">
        <v>100</v>
      </c>
      <c r="F1363" s="96">
        <f t="shared" si="87"/>
        <v>200</v>
      </c>
      <c r="G1363" s="160" t="s">
        <v>129</v>
      </c>
      <c r="H1363" s="141" t="s">
        <v>311</v>
      </c>
      <c r="I1363" s="129" t="str">
        <f>VLOOKUP(H1363,Presupuesto!$B$11:$C$565,2,0)</f>
        <v>ALIMENTOS Y BEBIDAS PARA PERSONAS (31100-00)</v>
      </c>
      <c r="J1363" s="97" t="s">
        <v>1364</v>
      </c>
      <c r="K1363" s="97" t="s">
        <v>398</v>
      </c>
    </row>
    <row r="1364" spans="3:11" s="437" customFormat="1" x14ac:dyDescent="0.25">
      <c r="C1364" s="140" t="s">
        <v>2754</v>
      </c>
      <c r="D1364" s="157">
        <v>8</v>
      </c>
      <c r="E1364" s="122">
        <v>15</v>
      </c>
      <c r="F1364" s="96">
        <f t="shared" si="87"/>
        <v>120</v>
      </c>
      <c r="G1364" s="160" t="s">
        <v>129</v>
      </c>
      <c r="H1364" s="141" t="s">
        <v>311</v>
      </c>
      <c r="I1364" s="129" t="str">
        <f>VLOOKUP(H1364,Presupuesto!$B$11:$C$565,2,0)</f>
        <v>ALIMENTOS Y BEBIDAS PARA PERSONAS (31100-00)</v>
      </c>
      <c r="J1364" s="97" t="s">
        <v>1364</v>
      </c>
      <c r="K1364" s="97" t="s">
        <v>398</v>
      </c>
    </row>
    <row r="1365" spans="3:11" s="437" customFormat="1" x14ac:dyDescent="0.25">
      <c r="G1365" s="424"/>
    </row>
    <row r="1366" spans="3:11" s="437" customFormat="1" ht="15.75" thickBot="1" x14ac:dyDescent="0.3">
      <c r="G1366" s="424"/>
    </row>
    <row r="1367" spans="3:11" s="437" customFormat="1" ht="15.75" thickBot="1" x14ac:dyDescent="0.3">
      <c r="C1367" s="156" t="s">
        <v>53</v>
      </c>
      <c r="D1367" s="352">
        <f>SUM(F1374:F1381)</f>
        <v>7463.6</v>
      </c>
      <c r="F1367" s="70"/>
      <c r="G1367" s="78"/>
      <c r="H1367" s="70"/>
      <c r="I1367" s="70"/>
    </row>
    <row r="1368" spans="3:11" s="437" customFormat="1" x14ac:dyDescent="0.25">
      <c r="C1368" s="70"/>
      <c r="D1368" s="31"/>
      <c r="E1368" s="92"/>
      <c r="F1368" s="92"/>
      <c r="G1368" s="92"/>
      <c r="H1368" s="75"/>
      <c r="I1368" s="75"/>
      <c r="J1368" s="75"/>
      <c r="K1368" s="111"/>
    </row>
    <row r="1369" spans="3:11" s="437" customFormat="1" x14ac:dyDescent="0.25">
      <c r="C1369" s="70"/>
      <c r="D1369" s="31"/>
      <c r="E1369" s="92"/>
      <c r="F1369" s="92"/>
      <c r="G1369" s="92"/>
      <c r="H1369" s="75"/>
      <c r="I1369" s="75"/>
      <c r="J1369" s="75"/>
      <c r="K1369" s="111"/>
    </row>
    <row r="1370" spans="3:11" s="437" customFormat="1" ht="15.75" x14ac:dyDescent="0.25">
      <c r="C1370" s="201" t="s">
        <v>392</v>
      </c>
      <c r="D1370" s="571">
        <f>'11. Gestion Administrativa'!E51</f>
        <v>11.37</v>
      </c>
      <c r="E1370" s="92"/>
      <c r="F1370" s="92"/>
      <c r="G1370" s="92"/>
      <c r="H1370" s="75"/>
      <c r="I1370" s="75"/>
      <c r="J1370" s="75"/>
      <c r="K1370" s="111"/>
    </row>
    <row r="1371" spans="3:11" s="437" customFormat="1" ht="18.75" x14ac:dyDescent="0.25">
      <c r="C1371" s="207" t="str">
        <f>IFERROR(VLOOKUP(D1370,'1. Desarrollo e Innov. Curricu.'!$E:$F,2,FALSE),IFERROR(VLOOKUP(D1370,'2. Investigación Científica'!$E:$F,2,FALSE),IFERROR(VLOOKUP(D1370,'3. Vinculación Univ. Sociedad'!$E:$F,2,FALSE),IFERROR(VLOOKUP(D1370,'4. Docencia y Profesorado Univ.'!$E:$F,2,FALSE),IFERROR(VLOOKUP(D1370,'5. Estudiantes y Graduados'!$E:$F,2,FALSE),IFERROR(VLOOKUP(D1370,'11. Gestion Administrativa'!$E:$F,2,FALSE),IFERROR(VLOOKUP(D1370,'13. Gestión Académica'!$E:$F,2,FALSE),IFERROR(VLOOKUP(D1370,'8. Asegura. de la Calid. y M'!$E:$F,2,FALSE),IFERROR(VLOOKUP(D1370,'6. Gestión del Conocimiento'!$E:$F,2,FALSE),IFERROR(VLOOKUP(D1370,'15. Gobernabilidad y Proceso...'!$E:$F,2,FALSE),IFERROR(VLOOKUP(D1370,'12. Gestión del Talento Humano'!$E:$F,2,FALSE),IFERROR(VLOOKUP(D1370,'14. Internacional... de la E.S.'!$E:$F,2,FALSE),IFERROR(VLOOKUP(D1370,'10. Posgrado'!$E:$F,2,FALSE),IFERROR(VLOOKUP(D1370,'17. Gestión TIC'!$E:$F,2,FALSE),IFERROR(VLOOKUP(D1370,'16. Desa. del Sistema Educ.Sup.'!$E:$F,2,FALSE),IFERROR(VLOOKUP(D1370,'9. Cultura de Inno. Insti...'!$E:$F,2,FALSE),VLOOKUP(D1370,'7. Lo Esencial de la Reforma U.'!$E:$F,2,0)))))))))))))))))</f>
        <v>Realizar la requisición de compra de alimentos y bebidas para reuniones de trabajo de la Dirección-Administración.</v>
      </c>
      <c r="D1371" s="31"/>
      <c r="E1371" s="92"/>
      <c r="F1371" s="92"/>
      <c r="G1371" s="92"/>
      <c r="H1371" s="75"/>
      <c r="I1371" s="75"/>
      <c r="J1371" s="75"/>
      <c r="K1371" s="111"/>
    </row>
    <row r="1372" spans="3:11" s="437" customFormat="1" ht="15.75" thickBot="1" x14ac:dyDescent="0.3">
      <c r="F1372" s="92"/>
      <c r="G1372" s="75"/>
      <c r="H1372" s="75"/>
      <c r="I1372" s="75"/>
    </row>
    <row r="1373" spans="3:11" s="437" customFormat="1" ht="15.75" thickBot="1" x14ac:dyDescent="0.3">
      <c r="C1373" s="128" t="s">
        <v>44</v>
      </c>
      <c r="D1373" s="128" t="s">
        <v>55</v>
      </c>
      <c r="E1373" s="135" t="s">
        <v>57</v>
      </c>
      <c r="F1373" s="134" t="s">
        <v>27</v>
      </c>
      <c r="G1373" s="132" t="s">
        <v>131</v>
      </c>
      <c r="H1373" s="135" t="s">
        <v>46</v>
      </c>
      <c r="I1373" s="132" t="s">
        <v>132</v>
      </c>
      <c r="J1373" s="132" t="s">
        <v>410</v>
      </c>
      <c r="K1373" s="132" t="s">
        <v>411</v>
      </c>
    </row>
    <row r="1374" spans="3:11" s="437" customFormat="1" x14ac:dyDescent="0.25">
      <c r="C1374" s="140" t="s">
        <v>2747</v>
      </c>
      <c r="D1374" s="157">
        <v>48</v>
      </c>
      <c r="E1374" s="122">
        <v>12</v>
      </c>
      <c r="F1374" s="96">
        <f t="shared" ref="F1374:F1381" si="88">D1374*E1374</f>
        <v>576</v>
      </c>
      <c r="G1374" s="160" t="s">
        <v>129</v>
      </c>
      <c r="H1374" s="141" t="s">
        <v>311</v>
      </c>
      <c r="I1374" s="129" t="str">
        <f>VLOOKUP(H1374,Presupuesto!$B$11:$C$565,2,0)</f>
        <v>ALIMENTOS Y BEBIDAS PARA PERSONAS (31100-00)</v>
      </c>
      <c r="J1374" s="97" t="s">
        <v>1364</v>
      </c>
      <c r="K1374" s="97" t="s">
        <v>401</v>
      </c>
    </row>
    <row r="1375" spans="3:11" s="437" customFormat="1" x14ac:dyDescent="0.25">
      <c r="C1375" s="140" t="s">
        <v>2748</v>
      </c>
      <c r="D1375" s="157">
        <v>48</v>
      </c>
      <c r="E1375" s="122">
        <v>10</v>
      </c>
      <c r="F1375" s="96">
        <f t="shared" si="88"/>
        <v>480</v>
      </c>
      <c r="G1375" s="160" t="s">
        <v>129</v>
      </c>
      <c r="H1375" s="141" t="s">
        <v>311</v>
      </c>
      <c r="I1375" s="129" t="str">
        <f>VLOOKUP(H1375,Presupuesto!$B$11:$C$565,2,0)</f>
        <v>ALIMENTOS Y BEBIDAS PARA PERSONAS (31100-00)</v>
      </c>
      <c r="J1375" s="97" t="s">
        <v>1364</v>
      </c>
      <c r="K1375" s="97" t="s">
        <v>401</v>
      </c>
    </row>
    <row r="1376" spans="3:11" s="437" customFormat="1" x14ac:dyDescent="0.25">
      <c r="C1376" s="140" t="s">
        <v>2749</v>
      </c>
      <c r="D1376" s="157">
        <v>48</v>
      </c>
      <c r="E1376" s="122">
        <v>0.95</v>
      </c>
      <c r="F1376" s="96">
        <f t="shared" si="88"/>
        <v>45.599999999999994</v>
      </c>
      <c r="G1376" s="160" t="s">
        <v>129</v>
      </c>
      <c r="H1376" s="141" t="s">
        <v>311</v>
      </c>
      <c r="I1376" s="129" t="str">
        <f>VLOOKUP(H1376,Presupuesto!$B$11:$C$565,2,0)</f>
        <v>ALIMENTOS Y BEBIDAS PARA PERSONAS (31100-00)</v>
      </c>
      <c r="J1376" s="97" t="s">
        <v>1364</v>
      </c>
      <c r="K1376" s="97" t="s">
        <v>401</v>
      </c>
    </row>
    <row r="1377" spans="3:11" s="437" customFormat="1" x14ac:dyDescent="0.25">
      <c r="C1377" s="140" t="s">
        <v>2750</v>
      </c>
      <c r="D1377" s="157">
        <v>48</v>
      </c>
      <c r="E1377" s="122">
        <v>4</v>
      </c>
      <c r="F1377" s="96">
        <f t="shared" si="88"/>
        <v>192</v>
      </c>
      <c r="G1377" s="160" t="s">
        <v>129</v>
      </c>
      <c r="H1377" s="141" t="s">
        <v>311</v>
      </c>
      <c r="I1377" s="129" t="str">
        <f>VLOOKUP(H1377,Presupuesto!$B$11:$C$565,2,0)</f>
        <v>ALIMENTOS Y BEBIDAS PARA PERSONAS (31100-00)</v>
      </c>
      <c r="J1377" s="97" t="s">
        <v>1364</v>
      </c>
      <c r="K1377" s="97" t="s">
        <v>401</v>
      </c>
    </row>
    <row r="1378" spans="3:11" s="437" customFormat="1" x14ac:dyDescent="0.25">
      <c r="C1378" s="140" t="s">
        <v>2751</v>
      </c>
      <c r="D1378" s="157">
        <v>48</v>
      </c>
      <c r="E1378" s="122">
        <v>120</v>
      </c>
      <c r="F1378" s="96">
        <f t="shared" si="88"/>
        <v>5760</v>
      </c>
      <c r="G1378" s="160" t="s">
        <v>129</v>
      </c>
      <c r="H1378" s="141" t="s">
        <v>311</v>
      </c>
      <c r="I1378" s="129" t="str">
        <f>VLOOKUP(H1378,Presupuesto!$B$11:$C$565,2,0)</f>
        <v>ALIMENTOS Y BEBIDAS PARA PERSONAS (31100-00)</v>
      </c>
      <c r="J1378" s="97" t="s">
        <v>1364</v>
      </c>
      <c r="K1378" s="97" t="s">
        <v>401</v>
      </c>
    </row>
    <row r="1379" spans="3:11" x14ac:dyDescent="0.25">
      <c r="C1379" s="140" t="s">
        <v>2752</v>
      </c>
      <c r="D1379" s="157">
        <v>3</v>
      </c>
      <c r="E1379" s="122">
        <v>30</v>
      </c>
      <c r="F1379" s="96">
        <f t="shared" si="88"/>
        <v>90</v>
      </c>
      <c r="G1379" s="160" t="s">
        <v>129</v>
      </c>
      <c r="H1379" s="141" t="s">
        <v>311</v>
      </c>
      <c r="I1379" s="129" t="str">
        <f>VLOOKUP(H1379,Presupuesto!$B$11:$C$565,2,0)</f>
        <v>ALIMENTOS Y BEBIDAS PARA PERSONAS (31100-00)</v>
      </c>
      <c r="J1379" s="97" t="s">
        <v>1364</v>
      </c>
      <c r="K1379" s="97" t="s">
        <v>401</v>
      </c>
    </row>
    <row r="1380" spans="3:11" s="437" customFormat="1" x14ac:dyDescent="0.25">
      <c r="C1380" s="140" t="s">
        <v>2753</v>
      </c>
      <c r="D1380" s="157">
        <v>2</v>
      </c>
      <c r="E1380" s="122">
        <v>100</v>
      </c>
      <c r="F1380" s="96">
        <f t="shared" si="88"/>
        <v>200</v>
      </c>
      <c r="G1380" s="160" t="s">
        <v>129</v>
      </c>
      <c r="H1380" s="141" t="s">
        <v>311</v>
      </c>
      <c r="I1380" s="129" t="str">
        <f>VLOOKUP(H1380,Presupuesto!$B$11:$C$565,2,0)</f>
        <v>ALIMENTOS Y BEBIDAS PARA PERSONAS (31100-00)</v>
      </c>
      <c r="J1380" s="97" t="s">
        <v>1364</v>
      </c>
      <c r="K1380" s="97" t="s">
        <v>401</v>
      </c>
    </row>
    <row r="1381" spans="3:11" s="437" customFormat="1" x14ac:dyDescent="0.25">
      <c r="C1381" s="140" t="s">
        <v>2754</v>
      </c>
      <c r="D1381" s="157">
        <v>8</v>
      </c>
      <c r="E1381" s="122">
        <v>15</v>
      </c>
      <c r="F1381" s="96">
        <f t="shared" si="88"/>
        <v>120</v>
      </c>
      <c r="G1381" s="160" t="s">
        <v>129</v>
      </c>
      <c r="H1381" s="141" t="s">
        <v>311</v>
      </c>
      <c r="I1381" s="129" t="str">
        <f>VLOOKUP(H1381,Presupuesto!$B$11:$C$565,2,0)</f>
        <v>ALIMENTOS Y BEBIDAS PARA PERSONAS (31100-00)</v>
      </c>
      <c r="J1381" s="97" t="s">
        <v>1364</v>
      </c>
      <c r="K1381" s="97" t="s">
        <v>401</v>
      </c>
    </row>
    <row r="1382" spans="3:11" s="613" customFormat="1" x14ac:dyDescent="0.25">
      <c r="C1382" s="674"/>
      <c r="D1382" s="614"/>
      <c r="E1382" s="615"/>
      <c r="F1382" s="615"/>
      <c r="G1382" s="672"/>
      <c r="H1382" s="612"/>
      <c r="I1382" s="615"/>
      <c r="J1382" s="612"/>
      <c r="K1382" s="612"/>
    </row>
    <row r="1383" spans="3:11" s="613" customFormat="1" x14ac:dyDescent="0.25">
      <c r="C1383" s="674"/>
      <c r="D1383" s="614"/>
      <c r="E1383" s="615"/>
      <c r="F1383" s="615"/>
      <c r="G1383" s="672"/>
      <c r="H1383" s="612"/>
      <c r="I1383" s="615"/>
      <c r="J1383" s="612"/>
      <c r="K1383" s="612"/>
    </row>
    <row r="1384" spans="3:11" s="613" customFormat="1" ht="15.75" thickBot="1" x14ac:dyDescent="0.3">
      <c r="C1384" s="674"/>
      <c r="D1384" s="614"/>
      <c r="E1384" s="615"/>
      <c r="F1384" s="615"/>
      <c r="G1384" s="672"/>
      <c r="H1384" s="612"/>
      <c r="I1384" s="615"/>
      <c r="J1384" s="612"/>
      <c r="K1384" s="612"/>
    </row>
    <row r="1385" spans="3:11" s="613" customFormat="1" ht="15.75" thickBot="1" x14ac:dyDescent="0.3">
      <c r="C1385" s="156" t="s">
        <v>53</v>
      </c>
      <c r="D1385" s="352">
        <f>SUM(F1391:F1393)</f>
        <v>145500</v>
      </c>
      <c r="E1385" s="615"/>
      <c r="F1385" s="615"/>
      <c r="G1385" s="672"/>
      <c r="H1385" s="612"/>
      <c r="I1385" s="615"/>
      <c r="J1385" s="612"/>
      <c r="K1385" s="612"/>
    </row>
    <row r="1386" spans="3:11" s="437" customFormat="1" x14ac:dyDescent="0.25">
      <c r="C1386" s="70"/>
      <c r="D1386" s="31"/>
      <c r="E1386" s="92"/>
      <c r="F1386" s="92"/>
      <c r="G1386" s="92"/>
      <c r="H1386" s="75"/>
      <c r="I1386" s="75"/>
      <c r="J1386" s="75"/>
      <c r="K1386" s="111"/>
    </row>
    <row r="1387" spans="3:11" s="437" customFormat="1" ht="15.75" x14ac:dyDescent="0.25">
      <c r="C1387" s="201" t="s">
        <v>392</v>
      </c>
      <c r="D1387" s="571">
        <f>'11. Gestion Administrativa'!E52</f>
        <v>11.38</v>
      </c>
      <c r="E1387" s="92"/>
      <c r="F1387" s="92"/>
      <c r="G1387" s="92"/>
      <c r="H1387" s="75"/>
      <c r="I1387" s="75"/>
      <c r="J1387" s="75"/>
      <c r="K1387" s="111"/>
    </row>
    <row r="1388" spans="3:11" s="437" customFormat="1" ht="18.75" x14ac:dyDescent="0.25">
      <c r="C1388" s="207" t="str">
        <f>IFERROR(VLOOKUP(D1387,'1. Desarrollo e Innov. Curricu.'!$E:$F,2,FALSE),IFERROR(VLOOKUP(D1387,'2. Investigación Científica'!$E:$F,2,FALSE),IFERROR(VLOOKUP(D1387,'3. Vinculación Univ. Sociedad'!$E:$F,2,FALSE),IFERROR(VLOOKUP(D1387,'4. Docencia y Profesorado Univ.'!$E:$F,2,FALSE),IFERROR(VLOOKUP(D1387,'5. Estudiantes y Graduados'!$E:$F,2,FALSE),IFERROR(VLOOKUP(D1387,'11. Gestion Administrativa'!$E:$F,2,FALSE),IFERROR(VLOOKUP(D1387,'13. Gestión Académica'!$E:$F,2,FALSE),IFERROR(VLOOKUP(D1387,'8. Asegura. de la Calid. y M'!$E:$F,2,FALSE),IFERROR(VLOOKUP(D1387,'6. Gestión del Conocimiento'!$E:$F,2,FALSE),IFERROR(VLOOKUP(D1387,'15. Gobernabilidad y Proceso...'!$E:$F,2,FALSE),IFERROR(VLOOKUP(D1387,'12. Gestión del Talento Humano'!$E:$F,2,FALSE),IFERROR(VLOOKUP(D1387,'14. Internacional... de la E.S.'!$E:$F,2,FALSE),IFERROR(VLOOKUP(D1387,'10. Posgrado'!$E:$F,2,FALSE),IFERROR(VLOOKUP(D1387,'17. Gestión TIC'!$E:$F,2,FALSE),IFERROR(VLOOKUP(D1387,'16. Desa. del Sistema Educ.Sup.'!$E:$F,2,FALSE),IFERROR(VLOOKUP(D1387,'9. Cultura de Inno. Insti...'!$E:$F,2,FALSE),VLOOKUP(D1387,'7. Lo Esencial de la Reforma U.'!$E:$F,2,0)))))))))))))))))</f>
        <v>Realizar la requisición de compra de  alimentos para animales del Bioterio.</v>
      </c>
      <c r="D1388" s="31"/>
      <c r="E1388" s="92"/>
      <c r="F1388" s="92"/>
      <c r="G1388" s="92"/>
      <c r="H1388" s="75"/>
      <c r="I1388" s="75"/>
      <c r="J1388" s="75"/>
      <c r="K1388" s="111"/>
    </row>
    <row r="1389" spans="3:11" s="437" customFormat="1" ht="15.75" thickBot="1" x14ac:dyDescent="0.3">
      <c r="F1389" s="92"/>
      <c r="G1389" s="75"/>
      <c r="H1389" s="75"/>
      <c r="I1389" s="75"/>
    </row>
    <row r="1390" spans="3:11" s="437" customFormat="1" ht="15.75" thickBot="1" x14ac:dyDescent="0.3">
      <c r="C1390" s="128" t="s">
        <v>44</v>
      </c>
      <c r="D1390" s="128" t="s">
        <v>55</v>
      </c>
      <c r="E1390" s="135" t="s">
        <v>57</v>
      </c>
      <c r="F1390" s="134" t="s">
        <v>27</v>
      </c>
      <c r="G1390" s="132" t="s">
        <v>131</v>
      </c>
      <c r="H1390" s="135" t="s">
        <v>46</v>
      </c>
      <c r="I1390" s="132" t="s">
        <v>132</v>
      </c>
      <c r="J1390" s="132" t="s">
        <v>410</v>
      </c>
      <c r="K1390" s="132" t="s">
        <v>411</v>
      </c>
    </row>
    <row r="1391" spans="3:11" s="437" customFormat="1" x14ac:dyDescent="0.25">
      <c r="C1391" s="140" t="s">
        <v>2275</v>
      </c>
      <c r="D1391" s="157">
        <v>84</v>
      </c>
      <c r="E1391" s="122">
        <v>646</v>
      </c>
      <c r="F1391" s="96">
        <f t="shared" ref="F1391:F1393" si="89">D1391*E1391</f>
        <v>54264</v>
      </c>
      <c r="G1391" s="160" t="s">
        <v>129</v>
      </c>
      <c r="H1391" s="141" t="s">
        <v>796</v>
      </c>
      <c r="I1391" s="129" t="str">
        <f>VLOOKUP(H1391,Presupuesto!$B$11:$C$565,2,0)</f>
        <v>ALIMENTOS PARA ANIMALES</v>
      </c>
      <c r="J1391" s="97" t="s">
        <v>1364</v>
      </c>
      <c r="K1391" s="97" t="s">
        <v>396</v>
      </c>
    </row>
    <row r="1392" spans="3:11" s="437" customFormat="1" x14ac:dyDescent="0.25">
      <c r="C1392" s="140" t="s">
        <v>2276</v>
      </c>
      <c r="D1392" s="157">
        <v>48</v>
      </c>
      <c r="E1392" s="122">
        <v>479</v>
      </c>
      <c r="F1392" s="96">
        <f t="shared" si="89"/>
        <v>22992</v>
      </c>
      <c r="G1392" s="160" t="s">
        <v>129</v>
      </c>
      <c r="H1392" s="141" t="s">
        <v>796</v>
      </c>
      <c r="I1392" s="129" t="str">
        <f>VLOOKUP(H1392,Presupuesto!$B$11:$C$565,2,0)</f>
        <v>ALIMENTOS PARA ANIMALES</v>
      </c>
      <c r="J1392" s="97" t="s">
        <v>1364</v>
      </c>
      <c r="K1392" s="97" t="s">
        <v>396</v>
      </c>
    </row>
    <row r="1393" spans="3:11" s="437" customFormat="1" x14ac:dyDescent="0.25">
      <c r="C1393" s="140" t="s">
        <v>2277</v>
      </c>
      <c r="D1393" s="157">
        <v>132</v>
      </c>
      <c r="E1393" s="122">
        <v>517</v>
      </c>
      <c r="F1393" s="96">
        <f t="shared" si="89"/>
        <v>68244</v>
      </c>
      <c r="G1393" s="160" t="s">
        <v>129</v>
      </c>
      <c r="H1393" s="141" t="s">
        <v>796</v>
      </c>
      <c r="I1393" s="129" t="str">
        <f>VLOOKUP(H1393,Presupuesto!$B$11:$C$565,2,0)</f>
        <v>ALIMENTOS PARA ANIMALES</v>
      </c>
      <c r="J1393" s="97" t="s">
        <v>1364</v>
      </c>
      <c r="K1393" s="97" t="s">
        <v>396</v>
      </c>
    </row>
    <row r="1395" spans="3:11" ht="15.75" thickBot="1" x14ac:dyDescent="0.3"/>
    <row r="1396" spans="3:11" s="437" customFormat="1" ht="15.75" thickBot="1" x14ac:dyDescent="0.3">
      <c r="C1396" s="156" t="s">
        <v>53</v>
      </c>
      <c r="D1396" s="352">
        <f>SUM(F1403:F1409)</f>
        <v>19640.2</v>
      </c>
      <c r="F1396" s="70"/>
      <c r="G1396" s="78"/>
      <c r="H1396" s="70"/>
      <c r="I1396" s="70"/>
    </row>
    <row r="1397" spans="3:11" s="437" customFormat="1" x14ac:dyDescent="0.25">
      <c r="C1397" s="70"/>
      <c r="D1397" s="31"/>
      <c r="E1397" s="92"/>
      <c r="F1397" s="92"/>
      <c r="G1397" s="92"/>
      <c r="H1397" s="75"/>
      <c r="I1397" s="75"/>
      <c r="J1397" s="75"/>
      <c r="K1397" s="111"/>
    </row>
    <row r="1398" spans="3:11" s="437" customFormat="1" x14ac:dyDescent="0.25">
      <c r="C1398" s="70"/>
      <c r="D1398" s="31"/>
      <c r="E1398" s="92"/>
      <c r="F1398" s="92"/>
      <c r="G1398" s="92"/>
      <c r="H1398" s="75"/>
      <c r="I1398" s="75"/>
      <c r="J1398" s="75"/>
      <c r="K1398" s="111"/>
    </row>
    <row r="1399" spans="3:11" s="437" customFormat="1" ht="15.75" x14ac:dyDescent="0.25">
      <c r="C1399" s="201" t="s">
        <v>392</v>
      </c>
      <c r="D1399" s="571">
        <f>'11. Gestion Administrativa'!E53</f>
        <v>11.39</v>
      </c>
      <c r="E1399" s="92"/>
      <c r="F1399" s="92"/>
      <c r="G1399" s="92"/>
      <c r="H1399" s="75"/>
      <c r="I1399" s="75"/>
      <c r="J1399" s="75"/>
      <c r="K1399" s="111"/>
    </row>
    <row r="1400" spans="3:11" s="437" customFormat="1" ht="18.75" x14ac:dyDescent="0.25">
      <c r="C1400" s="207" t="str">
        <f>IFERROR(VLOOKUP(D1399,'1. Desarrollo e Innov. Curricu.'!$E:$F,2,FALSE),IFERROR(VLOOKUP(D1399,'2. Investigación Científica'!$E:$F,2,FALSE),IFERROR(VLOOKUP(D1399,'3. Vinculación Univ. Sociedad'!$E:$F,2,FALSE),IFERROR(VLOOKUP(D1399,'4. Docencia y Profesorado Univ.'!$E:$F,2,FALSE),IFERROR(VLOOKUP(D1399,'5. Estudiantes y Graduados'!$E:$F,2,FALSE),IFERROR(VLOOKUP(D1399,'11. Gestion Administrativa'!$E:$F,2,FALSE),IFERROR(VLOOKUP(D1399,'13. Gestión Académica'!$E:$F,2,FALSE),IFERROR(VLOOKUP(D1399,'8. Asegura. de la Calid. y M'!$E:$F,2,FALSE),IFERROR(VLOOKUP(D1399,'6. Gestión del Conocimiento'!$E:$F,2,FALSE),IFERROR(VLOOKUP(D1399,'15. Gobernabilidad y Proceso...'!$E:$F,2,FALSE),IFERROR(VLOOKUP(D1399,'12. Gestión del Talento Humano'!$E:$F,2,FALSE),IFERROR(VLOOKUP(D1399,'14. Internacional... de la E.S.'!$E:$F,2,FALSE),IFERROR(VLOOKUP(D1399,'10. Posgrado'!$E:$F,2,FALSE),IFERROR(VLOOKUP(D1399,'17. Gestión TIC'!$E:$F,2,FALSE),IFERROR(VLOOKUP(D1399,'16. Desa. del Sistema Educ.Sup.'!$E:$F,2,FALSE),IFERROR(VLOOKUP(D1399,'9. Cultura de Inno. Insti...'!$E:$F,2,FALSE),VLOOKUP(D1399,'7. Lo Esencial de la Reforma U.'!$E:$F,2,0)))))))))))))))))</f>
        <v>Realización de la requisición de compra de elementos de limpieza para el Bioterio. (Gerardo)</v>
      </c>
      <c r="D1400" s="31"/>
      <c r="E1400" s="92"/>
      <c r="F1400" s="92"/>
      <c r="G1400" s="92"/>
      <c r="H1400" s="75"/>
      <c r="I1400" s="75"/>
      <c r="J1400" s="75"/>
      <c r="K1400" s="111"/>
    </row>
    <row r="1401" spans="3:11" s="437" customFormat="1" ht="15.75" thickBot="1" x14ac:dyDescent="0.3">
      <c r="F1401" s="92"/>
      <c r="G1401" s="75"/>
      <c r="H1401" s="75"/>
      <c r="I1401" s="75"/>
    </row>
    <row r="1402" spans="3:11" s="437" customFormat="1" ht="15.75" thickBot="1" x14ac:dyDescent="0.3">
      <c r="C1402" s="128" t="s">
        <v>44</v>
      </c>
      <c r="D1402" s="128" t="s">
        <v>55</v>
      </c>
      <c r="E1402" s="135" t="s">
        <v>57</v>
      </c>
      <c r="F1402" s="134" t="s">
        <v>27</v>
      </c>
      <c r="G1402" s="132" t="s">
        <v>131</v>
      </c>
      <c r="H1402" s="135" t="s">
        <v>46</v>
      </c>
      <c r="I1402" s="132" t="s">
        <v>132</v>
      </c>
      <c r="J1402" s="132" t="s">
        <v>410</v>
      </c>
      <c r="K1402" s="132" t="s">
        <v>411</v>
      </c>
    </row>
    <row r="1403" spans="3:11" s="437" customFormat="1" x14ac:dyDescent="0.25">
      <c r="C1403" s="140" t="s">
        <v>2758</v>
      </c>
      <c r="D1403" s="157">
        <v>50</v>
      </c>
      <c r="E1403" s="122">
        <v>18</v>
      </c>
      <c r="F1403" s="96">
        <f t="shared" ref="F1403:F1409" si="90">D1403*E1403</f>
        <v>900</v>
      </c>
      <c r="G1403" s="160" t="s">
        <v>129</v>
      </c>
      <c r="H1403" s="141" t="s">
        <v>939</v>
      </c>
      <c r="I1403" s="129" t="str">
        <f>VLOOKUP(H1403,Presupuesto!$B$11:$C$565,2,0)</f>
        <v>ELEMENTOS DE LIMPIEZA</v>
      </c>
      <c r="J1403" s="97" t="s">
        <v>1364</v>
      </c>
      <c r="K1403" s="97" t="s">
        <v>396</v>
      </c>
    </row>
    <row r="1404" spans="3:11" s="437" customFormat="1" x14ac:dyDescent="0.25">
      <c r="C1404" s="140" t="s">
        <v>2278</v>
      </c>
      <c r="D1404" s="157">
        <v>1</v>
      </c>
      <c r="E1404" s="122">
        <v>2000</v>
      </c>
      <c r="F1404" s="96">
        <f t="shared" si="90"/>
        <v>2000</v>
      </c>
      <c r="G1404" s="160" t="s">
        <v>129</v>
      </c>
      <c r="H1404" s="141" t="s">
        <v>939</v>
      </c>
      <c r="I1404" s="129" t="str">
        <f>VLOOKUP(H1404,Presupuesto!$B$11:$C$565,2,0)</f>
        <v>ELEMENTOS DE LIMPIEZA</v>
      </c>
      <c r="J1404" s="97" t="s">
        <v>1364</v>
      </c>
      <c r="K1404" s="97" t="s">
        <v>396</v>
      </c>
    </row>
    <row r="1405" spans="3:11" s="437" customFormat="1" x14ac:dyDescent="0.25">
      <c r="C1405" s="140" t="s">
        <v>2279</v>
      </c>
      <c r="D1405" s="157">
        <v>24</v>
      </c>
      <c r="E1405" s="122">
        <v>60</v>
      </c>
      <c r="F1405" s="96">
        <f t="shared" si="90"/>
        <v>1440</v>
      </c>
      <c r="G1405" s="160" t="s">
        <v>129</v>
      </c>
      <c r="H1405" s="141" t="s">
        <v>939</v>
      </c>
      <c r="I1405" s="129" t="str">
        <f>VLOOKUP(H1405,Presupuesto!$B$11:$C$565,2,0)</f>
        <v>ELEMENTOS DE LIMPIEZA</v>
      </c>
      <c r="J1405" s="97" t="s">
        <v>1364</v>
      </c>
      <c r="K1405" s="97" t="s">
        <v>396</v>
      </c>
    </row>
    <row r="1406" spans="3:11" s="437" customFormat="1" x14ac:dyDescent="0.25">
      <c r="C1406" s="140" t="s">
        <v>2280</v>
      </c>
      <c r="D1406" s="157">
        <v>4</v>
      </c>
      <c r="E1406" s="122">
        <v>469.95</v>
      </c>
      <c r="F1406" s="96">
        <f t="shared" si="90"/>
        <v>1879.8</v>
      </c>
      <c r="G1406" s="160" t="s">
        <v>129</v>
      </c>
      <c r="H1406" s="141" t="s">
        <v>939</v>
      </c>
      <c r="I1406" s="129" t="str">
        <f>VLOOKUP(H1406,Presupuesto!$B$11:$C$565,2,0)</f>
        <v>ELEMENTOS DE LIMPIEZA</v>
      </c>
      <c r="J1406" s="97" t="s">
        <v>1364</v>
      </c>
      <c r="K1406" s="97" t="s">
        <v>396</v>
      </c>
    </row>
    <row r="1407" spans="3:11" s="437" customFormat="1" x14ac:dyDescent="0.25">
      <c r="C1407" s="140" t="s">
        <v>2281</v>
      </c>
      <c r="D1407" s="157">
        <v>24</v>
      </c>
      <c r="E1407" s="122">
        <v>225.9</v>
      </c>
      <c r="F1407" s="96">
        <f t="shared" si="90"/>
        <v>5421.6</v>
      </c>
      <c r="G1407" s="160" t="s">
        <v>129</v>
      </c>
      <c r="H1407" s="141" t="s">
        <v>939</v>
      </c>
      <c r="I1407" s="129" t="str">
        <f>VLOOKUP(H1407,Presupuesto!$B$11:$C$565,2,0)</f>
        <v>ELEMENTOS DE LIMPIEZA</v>
      </c>
      <c r="J1407" s="97" t="s">
        <v>1364</v>
      </c>
      <c r="K1407" s="97" t="s">
        <v>396</v>
      </c>
    </row>
    <row r="1408" spans="3:11" s="437" customFormat="1" x14ac:dyDescent="0.25">
      <c r="C1408" s="140" t="s">
        <v>2282</v>
      </c>
      <c r="D1408" s="157">
        <v>24</v>
      </c>
      <c r="E1408" s="122">
        <v>124.95</v>
      </c>
      <c r="F1408" s="96">
        <f t="shared" si="90"/>
        <v>2998.8</v>
      </c>
      <c r="G1408" s="160" t="s">
        <v>129</v>
      </c>
      <c r="H1408" s="141" t="s">
        <v>939</v>
      </c>
      <c r="I1408" s="129" t="str">
        <f>VLOOKUP(H1408,Presupuesto!$B$11:$C$565,2,0)</f>
        <v>ELEMENTOS DE LIMPIEZA</v>
      </c>
      <c r="J1408" s="97" t="s">
        <v>1364</v>
      </c>
      <c r="K1408" s="97" t="s">
        <v>396</v>
      </c>
    </row>
    <row r="1409" spans="3:11" s="437" customFormat="1" x14ac:dyDescent="0.25">
      <c r="C1409" s="140" t="s">
        <v>2757</v>
      </c>
      <c r="D1409" s="157">
        <v>500</v>
      </c>
      <c r="E1409" s="122">
        <v>10</v>
      </c>
      <c r="F1409" s="96">
        <f t="shared" si="90"/>
        <v>5000</v>
      </c>
      <c r="G1409" s="160" t="s">
        <v>129</v>
      </c>
      <c r="H1409" s="141" t="s">
        <v>939</v>
      </c>
      <c r="I1409" s="129" t="str">
        <f>VLOOKUP(H1409,Presupuesto!$B$11:$C$565,2,0)</f>
        <v>ELEMENTOS DE LIMPIEZA</v>
      </c>
      <c r="J1409" s="97" t="s">
        <v>1364</v>
      </c>
      <c r="K1409" s="97" t="s">
        <v>396</v>
      </c>
    </row>
    <row r="1411" spans="3:11" s="437" customFormat="1" x14ac:dyDescent="0.25">
      <c r="G1411" s="424"/>
    </row>
    <row r="1412" spans="3:11" s="437" customFormat="1" ht="15.75" thickBot="1" x14ac:dyDescent="0.3">
      <c r="G1412" s="424"/>
    </row>
    <row r="1413" spans="3:11" s="437" customFormat="1" ht="15.75" thickBot="1" x14ac:dyDescent="0.3">
      <c r="C1413" s="156" t="s">
        <v>53</v>
      </c>
      <c r="D1413" s="352">
        <f>SUM(F1420:F1421)</f>
        <v>56200</v>
      </c>
      <c r="F1413" s="70"/>
      <c r="G1413" s="78"/>
      <c r="H1413" s="70"/>
      <c r="I1413" s="70"/>
    </row>
    <row r="1414" spans="3:11" s="437" customFormat="1" x14ac:dyDescent="0.25">
      <c r="C1414" s="70"/>
      <c r="D1414" s="31"/>
      <c r="E1414" s="92"/>
      <c r="F1414" s="92"/>
      <c r="G1414" s="92"/>
      <c r="H1414" s="75"/>
      <c r="I1414" s="75"/>
      <c r="J1414" s="75"/>
      <c r="K1414" s="111"/>
    </row>
    <row r="1415" spans="3:11" s="437" customFormat="1" x14ac:dyDescent="0.25">
      <c r="C1415" s="70"/>
      <c r="D1415" s="31"/>
      <c r="E1415" s="92"/>
      <c r="F1415" s="92"/>
      <c r="G1415" s="92"/>
      <c r="H1415" s="75"/>
      <c r="I1415" s="75"/>
      <c r="J1415" s="75"/>
      <c r="K1415" s="111"/>
    </row>
    <row r="1416" spans="3:11" s="437" customFormat="1" ht="15.75" x14ac:dyDescent="0.25">
      <c r="C1416" s="201" t="s">
        <v>392</v>
      </c>
      <c r="D1416" s="571">
        <f>'11. Gestion Administrativa'!E54</f>
        <v>11.4</v>
      </c>
      <c r="E1416" s="92"/>
      <c r="F1416" s="92"/>
      <c r="G1416" s="92"/>
      <c r="H1416" s="75"/>
      <c r="I1416" s="75"/>
      <c r="J1416" s="75"/>
      <c r="K1416" s="111"/>
    </row>
    <row r="1417" spans="3:11" s="437" customFormat="1" ht="18.75" x14ac:dyDescent="0.25">
      <c r="C1417" s="207" t="str">
        <f>IFERROR(VLOOKUP(D1416,'1. Desarrollo e Innov. Curricu.'!$E:$F,2,FALSE),IFERROR(VLOOKUP(D1416,'2. Investigación Científica'!$E:$F,2,FALSE),IFERROR(VLOOKUP(D1416,'3. Vinculación Univ. Sociedad'!$E:$F,2,FALSE),IFERROR(VLOOKUP(D1416,'4. Docencia y Profesorado Univ.'!$E:$F,2,FALSE),IFERROR(VLOOKUP(D1416,'5. Estudiantes y Graduados'!$E:$F,2,FALSE),IFERROR(VLOOKUP(D1416,'11. Gestion Administrativa'!$E:$F,2,FALSE),IFERROR(VLOOKUP(D1416,'13. Gestión Académica'!$E:$F,2,FALSE),IFERROR(VLOOKUP(D1416,'8. Asegura. de la Calid. y M'!$E:$F,2,FALSE),IFERROR(VLOOKUP(D1416,'6. Gestión del Conocimiento'!$E:$F,2,FALSE),IFERROR(VLOOKUP(D1416,'15. Gobernabilidad y Proceso...'!$E:$F,2,FALSE),IFERROR(VLOOKUP(D1416,'12. Gestión del Talento Humano'!$E:$F,2,FALSE),IFERROR(VLOOKUP(D1416,'14. Internacional... de la E.S.'!$E:$F,2,FALSE),IFERROR(VLOOKUP(D1416,'10. Posgrado'!$E:$F,2,FALSE),IFERROR(VLOOKUP(D1416,'17. Gestión TIC'!$E:$F,2,FALSE),IFERROR(VLOOKUP(D1416,'16. Desa. del Sistema Educ.Sup.'!$E:$F,2,FALSE),IFERROR(VLOOKUP(D1416,'9. Cultura de Inno. Insti...'!$E:$F,2,FALSE),VLOOKUP(D1416,'7. Lo Esencial de la Reforma U.'!$E:$F,2,0)))))))))))))))))</f>
        <v>Requisición de compra de Papel de escritorio.</v>
      </c>
      <c r="D1417" s="31"/>
      <c r="E1417" s="92"/>
      <c r="F1417" s="92"/>
      <c r="G1417" s="92"/>
      <c r="H1417" s="75"/>
      <c r="I1417" s="75"/>
      <c r="J1417" s="75"/>
      <c r="K1417" s="111"/>
    </row>
    <row r="1418" spans="3:11" s="437" customFormat="1" ht="15.75" thickBot="1" x14ac:dyDescent="0.3">
      <c r="F1418" s="92"/>
      <c r="G1418" s="75"/>
      <c r="H1418" s="75"/>
      <c r="I1418" s="75"/>
    </row>
    <row r="1419" spans="3:11" s="437" customFormat="1" ht="15.75" thickBot="1" x14ac:dyDescent="0.3">
      <c r="C1419" s="128" t="s">
        <v>44</v>
      </c>
      <c r="D1419" s="128" t="s">
        <v>55</v>
      </c>
      <c r="E1419" s="135" t="s">
        <v>57</v>
      </c>
      <c r="F1419" s="134" t="s">
        <v>27</v>
      </c>
      <c r="G1419" s="132" t="s">
        <v>131</v>
      </c>
      <c r="H1419" s="135" t="s">
        <v>46</v>
      </c>
      <c r="I1419" s="132" t="s">
        <v>132</v>
      </c>
      <c r="J1419" s="132" t="s">
        <v>410</v>
      </c>
      <c r="K1419" s="132" t="s">
        <v>411</v>
      </c>
    </row>
    <row r="1420" spans="3:11" s="437" customFormat="1" x14ac:dyDescent="0.25">
      <c r="C1420" s="140" t="s">
        <v>2755</v>
      </c>
      <c r="D1420" s="157">
        <v>650</v>
      </c>
      <c r="E1420" s="122">
        <v>68</v>
      </c>
      <c r="F1420" s="96">
        <f>D1420*E1420</f>
        <v>44200</v>
      </c>
      <c r="G1420" s="160" t="s">
        <v>129</v>
      </c>
      <c r="H1420" s="141" t="s">
        <v>815</v>
      </c>
      <c r="I1420" s="129" t="str">
        <f>VLOOKUP(H1420,Presupuesto!$B$11:$C$565,2,0)</f>
        <v>PAPEL DE ESCRITORIO</v>
      </c>
      <c r="J1420" s="97" t="s">
        <v>1364</v>
      </c>
      <c r="K1420" s="97" t="s">
        <v>412</v>
      </c>
    </row>
    <row r="1421" spans="3:11" s="437" customFormat="1" x14ac:dyDescent="0.25">
      <c r="C1421" s="140" t="s">
        <v>2756</v>
      </c>
      <c r="D1421" s="157">
        <v>150</v>
      </c>
      <c r="E1421" s="122">
        <v>80</v>
      </c>
      <c r="F1421" s="96">
        <f t="shared" ref="F1421" si="91">D1421*E1421</f>
        <v>12000</v>
      </c>
      <c r="G1421" s="160" t="s">
        <v>129</v>
      </c>
      <c r="H1421" s="141" t="s">
        <v>815</v>
      </c>
      <c r="I1421" s="129" t="str">
        <f>VLOOKUP(H1421,Presupuesto!$B$11:$C$565,2,0)</f>
        <v>PAPEL DE ESCRITORIO</v>
      </c>
      <c r="J1421" s="97" t="s">
        <v>1364</v>
      </c>
      <c r="K1421" s="97" t="s">
        <v>412</v>
      </c>
    </row>
    <row r="1422" spans="3:11" s="437" customFormat="1" x14ac:dyDescent="0.25">
      <c r="G1422" s="424"/>
    </row>
    <row r="1423" spans="3:11" s="437" customFormat="1" ht="15.75" thickBot="1" x14ac:dyDescent="0.3">
      <c r="G1423" s="424"/>
    </row>
    <row r="1424" spans="3:11" s="437" customFormat="1" ht="15.75" thickBot="1" x14ac:dyDescent="0.3">
      <c r="C1424" s="156" t="s">
        <v>53</v>
      </c>
      <c r="D1424" s="352">
        <f>SUM(F1431:F1432)</f>
        <v>56200</v>
      </c>
      <c r="F1424" s="70"/>
      <c r="G1424" s="78"/>
      <c r="H1424" s="70"/>
      <c r="I1424" s="70"/>
    </row>
    <row r="1425" spans="3:11" s="437" customFormat="1" x14ac:dyDescent="0.25">
      <c r="C1425" s="70"/>
      <c r="D1425" s="31"/>
      <c r="E1425" s="92"/>
      <c r="F1425" s="92"/>
      <c r="G1425" s="92"/>
      <c r="H1425" s="75"/>
      <c r="I1425" s="75"/>
      <c r="J1425" s="75"/>
      <c r="K1425" s="111"/>
    </row>
    <row r="1426" spans="3:11" s="437" customFormat="1" x14ac:dyDescent="0.25">
      <c r="C1426" s="70"/>
      <c r="D1426" s="31"/>
      <c r="E1426" s="92"/>
      <c r="F1426" s="92"/>
      <c r="G1426" s="92"/>
      <c r="H1426" s="75"/>
      <c r="I1426" s="75"/>
      <c r="J1426" s="75"/>
      <c r="K1426" s="111"/>
    </row>
    <row r="1427" spans="3:11" s="437" customFormat="1" ht="15.75" x14ac:dyDescent="0.25">
      <c r="C1427" s="201" t="s">
        <v>392</v>
      </c>
      <c r="D1427" s="571">
        <f>'11. Gestion Administrativa'!E54</f>
        <v>11.4</v>
      </c>
      <c r="E1427" s="92"/>
      <c r="F1427" s="92"/>
      <c r="G1427" s="92"/>
      <c r="H1427" s="75"/>
      <c r="I1427" s="75"/>
      <c r="J1427" s="75"/>
      <c r="K1427" s="111"/>
    </row>
    <row r="1428" spans="3:11" s="437" customFormat="1" ht="18.75" x14ac:dyDescent="0.25">
      <c r="C1428" s="207" t="str">
        <f>IFERROR(VLOOKUP(D1427,'1. Desarrollo e Innov. Curricu.'!$E:$F,2,FALSE),IFERROR(VLOOKUP(D1427,'2. Investigación Científica'!$E:$F,2,FALSE),IFERROR(VLOOKUP(D1427,'3. Vinculación Univ. Sociedad'!$E:$F,2,FALSE),IFERROR(VLOOKUP(D1427,'4. Docencia y Profesorado Univ.'!$E:$F,2,FALSE),IFERROR(VLOOKUP(D1427,'5. Estudiantes y Graduados'!$E:$F,2,FALSE),IFERROR(VLOOKUP(D1427,'11. Gestion Administrativa'!$E:$F,2,FALSE),IFERROR(VLOOKUP(D1427,'13. Gestión Académica'!$E:$F,2,FALSE),IFERROR(VLOOKUP(D1427,'8. Asegura. de la Calid. y M'!$E:$F,2,FALSE),IFERROR(VLOOKUP(D1427,'6. Gestión del Conocimiento'!$E:$F,2,FALSE),IFERROR(VLOOKUP(D1427,'15. Gobernabilidad y Proceso...'!$E:$F,2,FALSE),IFERROR(VLOOKUP(D1427,'12. Gestión del Talento Humano'!$E:$F,2,FALSE),IFERROR(VLOOKUP(D1427,'14. Internacional... de la E.S.'!$E:$F,2,FALSE),IFERROR(VLOOKUP(D1427,'10. Posgrado'!$E:$F,2,FALSE),IFERROR(VLOOKUP(D1427,'17. Gestión TIC'!$E:$F,2,FALSE),IFERROR(VLOOKUP(D1427,'16. Desa. del Sistema Educ.Sup.'!$E:$F,2,FALSE),IFERROR(VLOOKUP(D1427,'9. Cultura de Inno. Insti...'!$E:$F,2,FALSE),VLOOKUP(D1427,'7. Lo Esencial de la Reforma U.'!$E:$F,2,0)))))))))))))))))</f>
        <v>Requisición de compra de Papel de escritorio.</v>
      </c>
      <c r="D1428" s="31"/>
      <c r="E1428" s="92"/>
      <c r="F1428" s="92"/>
      <c r="G1428" s="92"/>
      <c r="H1428" s="75"/>
      <c r="I1428" s="75"/>
      <c r="J1428" s="75"/>
      <c r="K1428" s="111"/>
    </row>
    <row r="1429" spans="3:11" s="437" customFormat="1" ht="15.75" thickBot="1" x14ac:dyDescent="0.3">
      <c r="F1429" s="92"/>
      <c r="G1429" s="75"/>
      <c r="H1429" s="75"/>
      <c r="I1429" s="75"/>
    </row>
    <row r="1430" spans="3:11" s="437" customFormat="1" ht="15.75" thickBot="1" x14ac:dyDescent="0.3">
      <c r="C1430" s="128" t="s">
        <v>44</v>
      </c>
      <c r="D1430" s="128" t="s">
        <v>55</v>
      </c>
      <c r="E1430" s="135" t="s">
        <v>57</v>
      </c>
      <c r="F1430" s="134" t="s">
        <v>27</v>
      </c>
      <c r="G1430" s="132" t="s">
        <v>131</v>
      </c>
      <c r="H1430" s="135" t="s">
        <v>46</v>
      </c>
      <c r="I1430" s="132" t="s">
        <v>132</v>
      </c>
      <c r="J1430" s="132" t="s">
        <v>410</v>
      </c>
      <c r="K1430" s="132" t="s">
        <v>411</v>
      </c>
    </row>
    <row r="1431" spans="3:11" s="437" customFormat="1" x14ac:dyDescent="0.25">
      <c r="C1431" s="140" t="s">
        <v>2755</v>
      </c>
      <c r="D1431" s="157">
        <v>650</v>
      </c>
      <c r="E1431" s="122">
        <v>68</v>
      </c>
      <c r="F1431" s="96">
        <f>D1431*E1431</f>
        <v>44200</v>
      </c>
      <c r="G1431" s="160" t="s">
        <v>129</v>
      </c>
      <c r="H1431" s="141" t="s">
        <v>815</v>
      </c>
      <c r="I1431" s="129" t="str">
        <f>VLOOKUP(H1431,Presupuesto!$B$11:$C$565,2,0)</f>
        <v>PAPEL DE ESCRITORIO</v>
      </c>
      <c r="J1431" s="97" t="s">
        <v>1364</v>
      </c>
      <c r="K1431" s="97" t="s">
        <v>398</v>
      </c>
    </row>
    <row r="1432" spans="3:11" s="437" customFormat="1" x14ac:dyDescent="0.25">
      <c r="C1432" s="140" t="s">
        <v>2756</v>
      </c>
      <c r="D1432" s="157">
        <v>150</v>
      </c>
      <c r="E1432" s="122">
        <v>80</v>
      </c>
      <c r="F1432" s="96">
        <f t="shared" ref="F1432" si="92">D1432*E1432</f>
        <v>12000</v>
      </c>
      <c r="G1432" s="160" t="s">
        <v>129</v>
      </c>
      <c r="H1432" s="141" t="s">
        <v>815</v>
      </c>
      <c r="I1432" s="129" t="str">
        <f>VLOOKUP(H1432,Presupuesto!$B$11:$C$565,2,0)</f>
        <v>PAPEL DE ESCRITORIO</v>
      </c>
      <c r="J1432" s="97" t="s">
        <v>1364</v>
      </c>
      <c r="K1432" s="97" t="s">
        <v>398</v>
      </c>
    </row>
    <row r="1433" spans="3:11" s="437" customFormat="1" x14ac:dyDescent="0.25">
      <c r="G1433" s="424"/>
    </row>
    <row r="1434" spans="3:11" s="437" customFormat="1" ht="15.75" thickBot="1" x14ac:dyDescent="0.3">
      <c r="G1434" s="424"/>
    </row>
    <row r="1435" spans="3:11" s="437" customFormat="1" ht="15.75" thickBot="1" x14ac:dyDescent="0.3">
      <c r="C1435" s="156" t="s">
        <v>53</v>
      </c>
      <c r="D1435" s="352">
        <f>SUM(F1442:F1443)</f>
        <v>56200</v>
      </c>
      <c r="F1435" s="70"/>
      <c r="G1435" s="78"/>
      <c r="H1435" s="70"/>
      <c r="I1435" s="70"/>
    </row>
    <row r="1436" spans="3:11" s="437" customFormat="1" x14ac:dyDescent="0.25">
      <c r="C1436" s="70"/>
      <c r="D1436" s="31"/>
      <c r="E1436" s="92"/>
      <c r="F1436" s="92"/>
      <c r="G1436" s="92"/>
      <c r="H1436" s="75"/>
      <c r="I1436" s="75"/>
      <c r="J1436" s="75"/>
      <c r="K1436" s="111"/>
    </row>
    <row r="1437" spans="3:11" s="437" customFormat="1" x14ac:dyDescent="0.25">
      <c r="C1437" s="70"/>
      <c r="D1437" s="31"/>
      <c r="E1437" s="92"/>
      <c r="F1437" s="92"/>
      <c r="G1437" s="92"/>
      <c r="H1437" s="75"/>
      <c r="I1437" s="75"/>
      <c r="J1437" s="75"/>
      <c r="K1437" s="111"/>
    </row>
    <row r="1438" spans="3:11" s="437" customFormat="1" ht="15.75" x14ac:dyDescent="0.25">
      <c r="C1438" s="201" t="s">
        <v>392</v>
      </c>
      <c r="D1438" s="571">
        <f>'11. Gestion Administrativa'!E54</f>
        <v>11.4</v>
      </c>
      <c r="E1438" s="92"/>
      <c r="F1438" s="92"/>
      <c r="G1438" s="92"/>
      <c r="H1438" s="75"/>
      <c r="I1438" s="75"/>
      <c r="J1438" s="75"/>
      <c r="K1438" s="111"/>
    </row>
    <row r="1439" spans="3:11" s="437" customFormat="1" ht="18.75" x14ac:dyDescent="0.25">
      <c r="C1439" s="207" t="str">
        <f>IFERROR(VLOOKUP(D1438,'1. Desarrollo e Innov. Curricu.'!$E:$F,2,FALSE),IFERROR(VLOOKUP(D1438,'2. Investigación Científica'!$E:$F,2,FALSE),IFERROR(VLOOKUP(D1438,'3. Vinculación Univ. Sociedad'!$E:$F,2,FALSE),IFERROR(VLOOKUP(D1438,'4. Docencia y Profesorado Univ.'!$E:$F,2,FALSE),IFERROR(VLOOKUP(D1438,'5. Estudiantes y Graduados'!$E:$F,2,FALSE),IFERROR(VLOOKUP(D1438,'11. Gestion Administrativa'!$E:$F,2,FALSE),IFERROR(VLOOKUP(D1438,'13. Gestión Académica'!$E:$F,2,FALSE),IFERROR(VLOOKUP(D1438,'8. Asegura. de la Calid. y M'!$E:$F,2,FALSE),IFERROR(VLOOKUP(D1438,'6. Gestión del Conocimiento'!$E:$F,2,FALSE),IFERROR(VLOOKUP(D1438,'15. Gobernabilidad y Proceso...'!$E:$F,2,FALSE),IFERROR(VLOOKUP(D1438,'12. Gestión del Talento Humano'!$E:$F,2,FALSE),IFERROR(VLOOKUP(D1438,'14. Internacional... de la E.S.'!$E:$F,2,FALSE),IFERROR(VLOOKUP(D1438,'10. Posgrado'!$E:$F,2,FALSE),IFERROR(VLOOKUP(D1438,'17. Gestión TIC'!$E:$F,2,FALSE),IFERROR(VLOOKUP(D1438,'16. Desa. del Sistema Educ.Sup.'!$E:$F,2,FALSE),IFERROR(VLOOKUP(D1438,'9. Cultura de Inno. Insti...'!$E:$F,2,FALSE),VLOOKUP(D1438,'7. Lo Esencial de la Reforma U.'!$E:$F,2,0)))))))))))))))))</f>
        <v>Requisición de compra de Papel de escritorio.</v>
      </c>
      <c r="D1439" s="31"/>
      <c r="E1439" s="92"/>
      <c r="F1439" s="92"/>
      <c r="G1439" s="92"/>
      <c r="H1439" s="75"/>
      <c r="I1439" s="75"/>
      <c r="J1439" s="75"/>
      <c r="K1439" s="111"/>
    </row>
    <row r="1440" spans="3:11" s="437" customFormat="1" ht="15.75" thickBot="1" x14ac:dyDescent="0.3">
      <c r="F1440" s="92"/>
      <c r="G1440" s="75"/>
      <c r="H1440" s="75"/>
      <c r="I1440" s="75"/>
    </row>
    <row r="1441" spans="3:11" s="437" customFormat="1" ht="15.75" thickBot="1" x14ac:dyDescent="0.3">
      <c r="C1441" s="128" t="s">
        <v>44</v>
      </c>
      <c r="D1441" s="128" t="s">
        <v>55</v>
      </c>
      <c r="E1441" s="135" t="s">
        <v>57</v>
      </c>
      <c r="F1441" s="134" t="s">
        <v>27</v>
      </c>
      <c r="G1441" s="132" t="s">
        <v>131</v>
      </c>
      <c r="H1441" s="135" t="s">
        <v>46</v>
      </c>
      <c r="I1441" s="132" t="s">
        <v>132</v>
      </c>
      <c r="J1441" s="132" t="s">
        <v>410</v>
      </c>
      <c r="K1441" s="132" t="s">
        <v>411</v>
      </c>
    </row>
    <row r="1442" spans="3:11" s="437" customFormat="1" x14ac:dyDescent="0.25">
      <c r="C1442" s="140" t="s">
        <v>2755</v>
      </c>
      <c r="D1442" s="157">
        <v>650</v>
      </c>
      <c r="E1442" s="122">
        <v>68</v>
      </c>
      <c r="F1442" s="96">
        <f>D1442*E1442</f>
        <v>44200</v>
      </c>
      <c r="G1442" s="160" t="s">
        <v>129</v>
      </c>
      <c r="H1442" s="141" t="s">
        <v>815</v>
      </c>
      <c r="I1442" s="129" t="str">
        <f>VLOOKUP(H1442,Presupuesto!$B$11:$C$565,2,0)</f>
        <v>PAPEL DE ESCRITORIO</v>
      </c>
      <c r="J1442" s="97" t="s">
        <v>1364</v>
      </c>
      <c r="K1442" s="97" t="s">
        <v>401</v>
      </c>
    </row>
    <row r="1443" spans="3:11" s="437" customFormat="1" x14ac:dyDescent="0.25">
      <c r="C1443" s="140" t="s">
        <v>2756</v>
      </c>
      <c r="D1443" s="157">
        <v>150</v>
      </c>
      <c r="E1443" s="122">
        <v>80</v>
      </c>
      <c r="F1443" s="96">
        <f t="shared" ref="F1443" si="93">D1443*E1443</f>
        <v>12000</v>
      </c>
      <c r="G1443" s="160" t="s">
        <v>129</v>
      </c>
      <c r="H1443" s="141" t="s">
        <v>815</v>
      </c>
      <c r="I1443" s="129" t="str">
        <f>VLOOKUP(H1443,Presupuesto!$B$11:$C$565,2,0)</f>
        <v>PAPEL DE ESCRITORIO</v>
      </c>
      <c r="J1443" s="97" t="s">
        <v>1364</v>
      </c>
      <c r="K1443" s="97" t="s">
        <v>401</v>
      </c>
    </row>
    <row r="1444" spans="3:11" s="437" customFormat="1" x14ac:dyDescent="0.25">
      <c r="G1444" s="424"/>
    </row>
    <row r="1445" spans="3:11" s="437" customFormat="1" ht="15.75" thickBot="1" x14ac:dyDescent="0.3">
      <c r="G1445" s="424"/>
    </row>
    <row r="1446" spans="3:11" s="437" customFormat="1" ht="15.75" thickBot="1" x14ac:dyDescent="0.3">
      <c r="C1446" s="156" t="s">
        <v>53</v>
      </c>
      <c r="D1446" s="352">
        <f>SUM(F1453:F1462)</f>
        <v>50152</v>
      </c>
      <c r="F1446" s="70"/>
      <c r="G1446" s="78"/>
      <c r="H1446" s="70"/>
      <c r="I1446" s="70"/>
    </row>
    <row r="1447" spans="3:11" s="437" customFormat="1" x14ac:dyDescent="0.25">
      <c r="C1447" s="70"/>
      <c r="D1447" s="31"/>
      <c r="E1447" s="92"/>
      <c r="F1447" s="92"/>
      <c r="G1447" s="92"/>
      <c r="H1447" s="75"/>
      <c r="I1447" s="75"/>
      <c r="J1447" s="75"/>
      <c r="K1447" s="111"/>
    </row>
    <row r="1448" spans="3:11" s="437" customFormat="1" x14ac:dyDescent="0.25">
      <c r="C1448" s="70"/>
      <c r="D1448" s="31"/>
      <c r="E1448" s="92"/>
      <c r="F1448" s="92"/>
      <c r="G1448" s="92"/>
      <c r="H1448" s="75"/>
      <c r="I1448" s="75"/>
      <c r="J1448" s="75"/>
      <c r="K1448" s="111"/>
    </row>
    <row r="1449" spans="3:11" s="437" customFormat="1" ht="15.75" x14ac:dyDescent="0.25">
      <c r="C1449" s="201" t="s">
        <v>392</v>
      </c>
      <c r="D1449" s="571">
        <f>'11. Gestion Administrativa'!E57</f>
        <v>11.43</v>
      </c>
      <c r="E1449" s="92"/>
      <c r="F1449" s="92"/>
      <c r="G1449" s="92"/>
      <c r="H1449" s="75"/>
      <c r="I1449" s="75"/>
      <c r="J1449" s="75"/>
      <c r="K1449" s="111"/>
    </row>
    <row r="1450" spans="3:11" s="437" customFormat="1" ht="18.75" x14ac:dyDescent="0.25">
      <c r="C1450" s="207" t="str">
        <f>IFERROR(VLOOKUP(D1449,'1. Desarrollo e Innov. Curricu.'!$E:$F,2,FALSE),IFERROR(VLOOKUP(D1449,'2. Investigación Científica'!$E:$F,2,FALSE),IFERROR(VLOOKUP(D1449,'3. Vinculación Univ. Sociedad'!$E:$F,2,FALSE),IFERROR(VLOOKUP(D1449,'4. Docencia y Profesorado Univ.'!$E:$F,2,FALSE),IFERROR(VLOOKUP(D1449,'5. Estudiantes y Graduados'!$E:$F,2,FALSE),IFERROR(VLOOKUP(D1449,'11. Gestion Administrativa'!$E:$F,2,FALSE),IFERROR(VLOOKUP(D1449,'13. Gestión Académica'!$E:$F,2,FALSE),IFERROR(VLOOKUP(D1449,'8. Asegura. de la Calid. y M'!$E:$F,2,FALSE),IFERROR(VLOOKUP(D1449,'6. Gestión del Conocimiento'!$E:$F,2,FALSE),IFERROR(VLOOKUP(D1449,'15. Gobernabilidad y Proceso...'!$E:$F,2,FALSE),IFERROR(VLOOKUP(D1449,'12. Gestión del Talento Humano'!$E:$F,2,FALSE),IFERROR(VLOOKUP(D1449,'14. Internacional... de la E.S.'!$E:$F,2,FALSE),IFERROR(VLOOKUP(D1449,'10. Posgrado'!$E:$F,2,FALSE),IFERROR(VLOOKUP(D1449,'17. Gestión TIC'!$E:$F,2,FALSE),IFERROR(VLOOKUP(D1449,'16. Desa. del Sistema Educ.Sup.'!$E:$F,2,FALSE),IFERROR(VLOOKUP(D1449,'9. Cultura de Inno. Insti...'!$E:$F,2,FALSE),VLOOKUP(D1449,'7. Lo Esencial de la Reforma U.'!$E:$F,2,0)))))))))))))))))</f>
        <v>Requisición de  productos de papel y carton.</v>
      </c>
      <c r="D1450" s="31"/>
      <c r="E1450" s="92"/>
      <c r="F1450" s="92"/>
      <c r="G1450" s="92"/>
      <c r="H1450" s="75"/>
      <c r="I1450" s="75"/>
      <c r="J1450" s="75"/>
      <c r="K1450" s="111"/>
    </row>
    <row r="1451" spans="3:11" s="437" customFormat="1" ht="15.75" thickBot="1" x14ac:dyDescent="0.3">
      <c r="F1451" s="92"/>
      <c r="G1451" s="75"/>
      <c r="H1451" s="75"/>
      <c r="I1451" s="75"/>
    </row>
    <row r="1452" spans="3:11" s="437" customFormat="1" ht="15.75" thickBot="1" x14ac:dyDescent="0.3">
      <c r="C1452" s="128" t="s">
        <v>44</v>
      </c>
      <c r="D1452" s="128" t="s">
        <v>55</v>
      </c>
      <c r="E1452" s="135" t="s">
        <v>57</v>
      </c>
      <c r="F1452" s="134" t="s">
        <v>27</v>
      </c>
      <c r="G1452" s="132" t="s">
        <v>131</v>
      </c>
      <c r="H1452" s="135" t="s">
        <v>46</v>
      </c>
      <c r="I1452" s="132" t="s">
        <v>132</v>
      </c>
      <c r="J1452" s="132" t="s">
        <v>410</v>
      </c>
      <c r="K1452" s="132" t="s">
        <v>411</v>
      </c>
    </row>
    <row r="1453" spans="3:11" s="437" customFormat="1" x14ac:dyDescent="0.25">
      <c r="C1453" s="140" t="s">
        <v>2759</v>
      </c>
      <c r="D1453" s="157">
        <v>4</v>
      </c>
      <c r="E1453" s="122">
        <v>15</v>
      </c>
      <c r="F1453" s="96">
        <f>D1453*E1453</f>
        <v>60</v>
      </c>
      <c r="G1453" s="160" t="s">
        <v>129</v>
      </c>
      <c r="H1453" s="141" t="s">
        <v>316</v>
      </c>
      <c r="I1453" s="129" t="str">
        <f>VLOOKUP(H1453,Presupuesto!$B$11:$C$565,2,0)</f>
        <v>PRODUCTOS DE PAPEL Y CARTON (33400-00)</v>
      </c>
      <c r="J1453" s="97" t="s">
        <v>1364</v>
      </c>
      <c r="K1453" s="97" t="s">
        <v>412</v>
      </c>
    </row>
    <row r="1454" spans="3:11" s="437" customFormat="1" x14ac:dyDescent="0.25">
      <c r="C1454" s="140" t="s">
        <v>2760</v>
      </c>
      <c r="D1454" s="157">
        <v>12</v>
      </c>
      <c r="E1454" s="122">
        <v>16</v>
      </c>
      <c r="F1454" s="96">
        <f t="shared" ref="F1454:F1462" si="94">D1454*E1454</f>
        <v>192</v>
      </c>
      <c r="G1454" s="160" t="s">
        <v>129</v>
      </c>
      <c r="H1454" s="141" t="s">
        <v>316</v>
      </c>
      <c r="I1454" s="129" t="str">
        <f>VLOOKUP(H1454,Presupuesto!$B$11:$C$565,2,0)</f>
        <v>PRODUCTOS DE PAPEL Y CARTON (33400-00)</v>
      </c>
      <c r="J1454" s="97" t="s">
        <v>1364</v>
      </c>
      <c r="K1454" s="97" t="s">
        <v>412</v>
      </c>
    </row>
    <row r="1455" spans="3:11" s="437" customFormat="1" x14ac:dyDescent="0.25">
      <c r="C1455" s="140" t="s">
        <v>2761</v>
      </c>
      <c r="D1455" s="157">
        <v>12</v>
      </c>
      <c r="E1455" s="122">
        <v>12</v>
      </c>
      <c r="F1455" s="96">
        <f t="shared" si="94"/>
        <v>144</v>
      </c>
      <c r="G1455" s="160" t="s">
        <v>129</v>
      </c>
      <c r="H1455" s="141" t="s">
        <v>316</v>
      </c>
      <c r="I1455" s="129" t="str">
        <f>VLOOKUP(H1455,Presupuesto!$B$11:$C$565,2,0)</f>
        <v>PRODUCTOS DE PAPEL Y CARTON (33400-00)</v>
      </c>
      <c r="J1455" s="97" t="s">
        <v>1364</v>
      </c>
      <c r="K1455" s="97" t="s">
        <v>412</v>
      </c>
    </row>
    <row r="1456" spans="3:11" s="437" customFormat="1" x14ac:dyDescent="0.25">
      <c r="C1456" s="140" t="s">
        <v>2762</v>
      </c>
      <c r="D1456" s="157">
        <v>1500</v>
      </c>
      <c r="E1456" s="122">
        <v>22</v>
      </c>
      <c r="F1456" s="96">
        <f t="shared" si="94"/>
        <v>33000</v>
      </c>
      <c r="G1456" s="160" t="s">
        <v>129</v>
      </c>
      <c r="H1456" s="141" t="s">
        <v>316</v>
      </c>
      <c r="I1456" s="129" t="str">
        <f>VLOOKUP(H1456,Presupuesto!$B$11:$C$565,2,0)</f>
        <v>PRODUCTOS DE PAPEL Y CARTON (33400-00)</v>
      </c>
      <c r="J1456" s="97" t="s">
        <v>1364</v>
      </c>
      <c r="K1456" s="97" t="s">
        <v>412</v>
      </c>
    </row>
    <row r="1457" spans="3:11" s="437" customFormat="1" x14ac:dyDescent="0.25">
      <c r="C1457" s="140" t="s">
        <v>2763</v>
      </c>
      <c r="D1457" s="157">
        <v>5</v>
      </c>
      <c r="E1457" s="122">
        <v>800</v>
      </c>
      <c r="F1457" s="96">
        <f t="shared" si="94"/>
        <v>4000</v>
      </c>
      <c r="G1457" s="160" t="s">
        <v>129</v>
      </c>
      <c r="H1457" s="141" t="s">
        <v>316</v>
      </c>
      <c r="I1457" s="129" t="str">
        <f>VLOOKUP(H1457,Presupuesto!$B$11:$C$565,2,0)</f>
        <v>PRODUCTOS DE PAPEL Y CARTON (33400-00)</v>
      </c>
      <c r="J1457" s="97" t="s">
        <v>1364</v>
      </c>
      <c r="K1457" s="97" t="s">
        <v>412</v>
      </c>
    </row>
    <row r="1458" spans="3:11" s="437" customFormat="1" x14ac:dyDescent="0.25">
      <c r="C1458" s="140" t="s">
        <v>2764</v>
      </c>
      <c r="D1458" s="157">
        <v>75</v>
      </c>
      <c r="E1458" s="122">
        <v>20</v>
      </c>
      <c r="F1458" s="96">
        <f t="shared" si="94"/>
        <v>1500</v>
      </c>
      <c r="G1458" s="160" t="s">
        <v>129</v>
      </c>
      <c r="H1458" s="141" t="s">
        <v>316</v>
      </c>
      <c r="I1458" s="129" t="str">
        <f>VLOOKUP(H1458,Presupuesto!$B$11:$C$565,2,0)</f>
        <v>PRODUCTOS DE PAPEL Y CARTON (33400-00)</v>
      </c>
      <c r="J1458" s="97" t="s">
        <v>1364</v>
      </c>
      <c r="K1458" s="97" t="s">
        <v>412</v>
      </c>
    </row>
    <row r="1459" spans="3:11" s="437" customFormat="1" x14ac:dyDescent="0.25">
      <c r="C1459" s="140" t="s">
        <v>2765</v>
      </c>
      <c r="D1459" s="157">
        <v>24</v>
      </c>
      <c r="E1459" s="122">
        <v>10</v>
      </c>
      <c r="F1459" s="96">
        <f t="shared" si="94"/>
        <v>240</v>
      </c>
      <c r="G1459" s="160" t="s">
        <v>129</v>
      </c>
      <c r="H1459" s="141" t="s">
        <v>316</v>
      </c>
      <c r="I1459" s="129" t="str">
        <f>VLOOKUP(H1459,Presupuesto!$B$11:$C$565,2,0)</f>
        <v>PRODUCTOS DE PAPEL Y CARTON (33400-00)</v>
      </c>
      <c r="J1459" s="97" t="s">
        <v>1364</v>
      </c>
      <c r="K1459" s="97" t="s">
        <v>412</v>
      </c>
    </row>
    <row r="1460" spans="3:11" s="437" customFormat="1" x14ac:dyDescent="0.25">
      <c r="C1460" s="140" t="s">
        <v>2766</v>
      </c>
      <c r="D1460" s="157">
        <v>70</v>
      </c>
      <c r="E1460" s="122">
        <v>120</v>
      </c>
      <c r="F1460" s="96">
        <f t="shared" si="94"/>
        <v>8400</v>
      </c>
      <c r="G1460" s="160" t="s">
        <v>129</v>
      </c>
      <c r="H1460" s="141" t="s">
        <v>316</v>
      </c>
      <c r="I1460" s="129" t="str">
        <f>VLOOKUP(H1460,Presupuesto!$B$11:$C$565,2,0)</f>
        <v>PRODUCTOS DE PAPEL Y CARTON (33400-00)</v>
      </c>
      <c r="J1460" s="97" t="s">
        <v>1364</v>
      </c>
      <c r="K1460" s="97" t="s">
        <v>412</v>
      </c>
    </row>
    <row r="1461" spans="3:11" s="437" customFormat="1" x14ac:dyDescent="0.25">
      <c r="C1461" s="140" t="s">
        <v>2767</v>
      </c>
      <c r="D1461" s="157">
        <v>12</v>
      </c>
      <c r="E1461" s="122">
        <v>98</v>
      </c>
      <c r="F1461" s="96">
        <f t="shared" si="94"/>
        <v>1176</v>
      </c>
      <c r="G1461" s="160" t="s">
        <v>129</v>
      </c>
      <c r="H1461" s="141" t="s">
        <v>316</v>
      </c>
      <c r="I1461" s="129" t="str">
        <f>VLOOKUP(H1461,Presupuesto!$B$11:$C$565,2,0)</f>
        <v>PRODUCTOS DE PAPEL Y CARTON (33400-00)</v>
      </c>
      <c r="J1461" s="97" t="s">
        <v>1364</v>
      </c>
      <c r="K1461" s="97" t="s">
        <v>412</v>
      </c>
    </row>
    <row r="1462" spans="3:11" s="437" customFormat="1" x14ac:dyDescent="0.25">
      <c r="C1462" s="140" t="s">
        <v>2768</v>
      </c>
      <c r="D1462" s="157">
        <v>12</v>
      </c>
      <c r="E1462" s="122">
        <v>120</v>
      </c>
      <c r="F1462" s="96">
        <f t="shared" si="94"/>
        <v>1440</v>
      </c>
      <c r="G1462" s="160" t="s">
        <v>129</v>
      </c>
      <c r="H1462" s="141" t="s">
        <v>316</v>
      </c>
      <c r="I1462" s="129" t="str">
        <f>VLOOKUP(H1462,Presupuesto!$B$11:$C$565,2,0)</f>
        <v>PRODUCTOS DE PAPEL Y CARTON (33400-00)</v>
      </c>
      <c r="J1462" s="97" t="s">
        <v>1364</v>
      </c>
      <c r="K1462" s="97" t="s">
        <v>412</v>
      </c>
    </row>
    <row r="1463" spans="3:11" s="437" customFormat="1" x14ac:dyDescent="0.25">
      <c r="G1463" s="424"/>
    </row>
    <row r="1464" spans="3:11" s="437" customFormat="1" ht="15.75" thickBot="1" x14ac:dyDescent="0.3">
      <c r="G1464" s="424"/>
    </row>
    <row r="1465" spans="3:11" s="437" customFormat="1" ht="15.75" thickBot="1" x14ac:dyDescent="0.3">
      <c r="C1465" s="156" t="s">
        <v>53</v>
      </c>
      <c r="D1465" s="352">
        <f>SUM(F1472:F1481)</f>
        <v>50152</v>
      </c>
      <c r="F1465" s="70"/>
      <c r="G1465" s="78"/>
      <c r="H1465" s="70"/>
      <c r="I1465" s="70"/>
    </row>
    <row r="1466" spans="3:11" s="437" customFormat="1" x14ac:dyDescent="0.25">
      <c r="C1466" s="70"/>
      <c r="D1466" s="31"/>
      <c r="E1466" s="92"/>
      <c r="F1466" s="92"/>
      <c r="G1466" s="92"/>
      <c r="H1466" s="75"/>
      <c r="I1466" s="75"/>
      <c r="J1466" s="75"/>
      <c r="K1466" s="111"/>
    </row>
    <row r="1467" spans="3:11" s="437" customFormat="1" x14ac:dyDescent="0.25">
      <c r="C1467" s="70"/>
      <c r="D1467" s="31"/>
      <c r="E1467" s="92"/>
      <c r="F1467" s="92"/>
      <c r="G1467" s="92"/>
      <c r="H1467" s="75"/>
      <c r="I1467" s="75"/>
      <c r="J1467" s="75"/>
      <c r="K1467" s="111"/>
    </row>
    <row r="1468" spans="3:11" s="437" customFormat="1" ht="15.75" x14ac:dyDescent="0.25">
      <c r="C1468" s="201" t="s">
        <v>392</v>
      </c>
      <c r="D1468" s="571">
        <f>'11. Gestion Administrativa'!E57</f>
        <v>11.43</v>
      </c>
      <c r="E1468" s="92"/>
      <c r="F1468" s="92"/>
      <c r="G1468" s="92"/>
      <c r="H1468" s="75"/>
      <c r="I1468" s="75"/>
      <c r="J1468" s="75"/>
      <c r="K1468" s="111"/>
    </row>
    <row r="1469" spans="3:11" s="437" customFormat="1" ht="18.75" x14ac:dyDescent="0.25">
      <c r="C1469" s="207" t="str">
        <f>IFERROR(VLOOKUP(D1468,'1. Desarrollo e Innov. Curricu.'!$E:$F,2,FALSE),IFERROR(VLOOKUP(D1468,'2. Investigación Científica'!$E:$F,2,FALSE),IFERROR(VLOOKUP(D1468,'3. Vinculación Univ. Sociedad'!$E:$F,2,FALSE),IFERROR(VLOOKUP(D1468,'4. Docencia y Profesorado Univ.'!$E:$F,2,FALSE),IFERROR(VLOOKUP(D1468,'5. Estudiantes y Graduados'!$E:$F,2,FALSE),IFERROR(VLOOKUP(D1468,'11. Gestion Administrativa'!$E:$F,2,FALSE),IFERROR(VLOOKUP(D1468,'13. Gestión Académica'!$E:$F,2,FALSE),IFERROR(VLOOKUP(D1468,'8. Asegura. de la Calid. y M'!$E:$F,2,FALSE),IFERROR(VLOOKUP(D1468,'6. Gestión del Conocimiento'!$E:$F,2,FALSE),IFERROR(VLOOKUP(D1468,'15. Gobernabilidad y Proceso...'!$E:$F,2,FALSE),IFERROR(VLOOKUP(D1468,'12. Gestión del Talento Humano'!$E:$F,2,FALSE),IFERROR(VLOOKUP(D1468,'14. Internacional... de la E.S.'!$E:$F,2,FALSE),IFERROR(VLOOKUP(D1468,'10. Posgrado'!$E:$F,2,FALSE),IFERROR(VLOOKUP(D1468,'17. Gestión TIC'!$E:$F,2,FALSE),IFERROR(VLOOKUP(D1468,'16. Desa. del Sistema Educ.Sup.'!$E:$F,2,FALSE),IFERROR(VLOOKUP(D1468,'9. Cultura de Inno. Insti...'!$E:$F,2,FALSE),VLOOKUP(D1468,'7. Lo Esencial de la Reforma U.'!$E:$F,2,0)))))))))))))))))</f>
        <v>Requisición de  productos de papel y carton.</v>
      </c>
      <c r="D1469" s="31"/>
      <c r="E1469" s="92"/>
      <c r="F1469" s="92"/>
      <c r="G1469" s="92"/>
      <c r="H1469" s="75"/>
      <c r="I1469" s="75"/>
      <c r="J1469" s="75"/>
      <c r="K1469" s="111"/>
    </row>
    <row r="1470" spans="3:11" s="437" customFormat="1" ht="15.75" thickBot="1" x14ac:dyDescent="0.3">
      <c r="F1470" s="92"/>
      <c r="G1470" s="75"/>
      <c r="H1470" s="75"/>
      <c r="I1470" s="75"/>
    </row>
    <row r="1471" spans="3:11" s="437" customFormat="1" ht="15.75" thickBot="1" x14ac:dyDescent="0.3">
      <c r="C1471" s="128" t="s">
        <v>44</v>
      </c>
      <c r="D1471" s="128" t="s">
        <v>55</v>
      </c>
      <c r="E1471" s="135" t="s">
        <v>57</v>
      </c>
      <c r="F1471" s="134" t="s">
        <v>27</v>
      </c>
      <c r="G1471" s="132" t="s">
        <v>131</v>
      </c>
      <c r="H1471" s="135" t="s">
        <v>46</v>
      </c>
      <c r="I1471" s="132" t="s">
        <v>132</v>
      </c>
      <c r="J1471" s="132" t="s">
        <v>410</v>
      </c>
      <c r="K1471" s="132" t="s">
        <v>411</v>
      </c>
    </row>
    <row r="1472" spans="3:11" s="437" customFormat="1" x14ac:dyDescent="0.25">
      <c r="C1472" s="140" t="s">
        <v>2759</v>
      </c>
      <c r="D1472" s="157">
        <v>4</v>
      </c>
      <c r="E1472" s="122">
        <v>15</v>
      </c>
      <c r="F1472" s="96">
        <f>D1472*E1472</f>
        <v>60</v>
      </c>
      <c r="G1472" s="160" t="s">
        <v>129</v>
      </c>
      <c r="H1472" s="141" t="s">
        <v>316</v>
      </c>
      <c r="I1472" s="129" t="str">
        <f>VLOOKUP(H1472,Presupuesto!$B$11:$C$565,2,0)</f>
        <v>PRODUCTOS DE PAPEL Y CARTON (33400-00)</v>
      </c>
      <c r="J1472" s="97" t="s">
        <v>1364</v>
      </c>
      <c r="K1472" s="97" t="s">
        <v>412</v>
      </c>
    </row>
    <row r="1473" spans="3:11" s="437" customFormat="1" x14ac:dyDescent="0.25">
      <c r="C1473" s="140" t="s">
        <v>2760</v>
      </c>
      <c r="D1473" s="157">
        <v>12</v>
      </c>
      <c r="E1473" s="122">
        <v>16</v>
      </c>
      <c r="F1473" s="96">
        <f t="shared" ref="F1473:F1481" si="95">D1473*E1473</f>
        <v>192</v>
      </c>
      <c r="G1473" s="160" t="s">
        <v>129</v>
      </c>
      <c r="H1473" s="141" t="s">
        <v>316</v>
      </c>
      <c r="I1473" s="129" t="str">
        <f>VLOOKUP(H1473,Presupuesto!$B$11:$C$565,2,0)</f>
        <v>PRODUCTOS DE PAPEL Y CARTON (33400-00)</v>
      </c>
      <c r="J1473" s="97" t="s">
        <v>1364</v>
      </c>
      <c r="K1473" s="97" t="s">
        <v>412</v>
      </c>
    </row>
    <row r="1474" spans="3:11" s="437" customFormat="1" x14ac:dyDescent="0.25">
      <c r="C1474" s="140" t="s">
        <v>2761</v>
      </c>
      <c r="D1474" s="157">
        <v>12</v>
      </c>
      <c r="E1474" s="122">
        <v>12</v>
      </c>
      <c r="F1474" s="96">
        <f t="shared" si="95"/>
        <v>144</v>
      </c>
      <c r="G1474" s="160" t="s">
        <v>129</v>
      </c>
      <c r="H1474" s="141" t="s">
        <v>316</v>
      </c>
      <c r="I1474" s="129" t="str">
        <f>VLOOKUP(H1474,Presupuesto!$B$11:$C$565,2,0)</f>
        <v>PRODUCTOS DE PAPEL Y CARTON (33400-00)</v>
      </c>
      <c r="J1474" s="97" t="s">
        <v>1364</v>
      </c>
      <c r="K1474" s="97" t="s">
        <v>412</v>
      </c>
    </row>
    <row r="1475" spans="3:11" s="437" customFormat="1" x14ac:dyDescent="0.25">
      <c r="C1475" s="140" t="s">
        <v>2762</v>
      </c>
      <c r="D1475" s="157">
        <v>1500</v>
      </c>
      <c r="E1475" s="122">
        <v>22</v>
      </c>
      <c r="F1475" s="96">
        <f t="shared" si="95"/>
        <v>33000</v>
      </c>
      <c r="G1475" s="160" t="s">
        <v>129</v>
      </c>
      <c r="H1475" s="141" t="s">
        <v>316</v>
      </c>
      <c r="I1475" s="129" t="str">
        <f>VLOOKUP(H1475,Presupuesto!$B$11:$C$565,2,0)</f>
        <v>PRODUCTOS DE PAPEL Y CARTON (33400-00)</v>
      </c>
      <c r="J1475" s="97" t="s">
        <v>1364</v>
      </c>
      <c r="K1475" s="97" t="s">
        <v>412</v>
      </c>
    </row>
    <row r="1476" spans="3:11" s="437" customFormat="1" x14ac:dyDescent="0.25">
      <c r="C1476" s="140" t="s">
        <v>2763</v>
      </c>
      <c r="D1476" s="157">
        <v>5</v>
      </c>
      <c r="E1476" s="122">
        <v>800</v>
      </c>
      <c r="F1476" s="96">
        <f t="shared" si="95"/>
        <v>4000</v>
      </c>
      <c r="G1476" s="160" t="s">
        <v>129</v>
      </c>
      <c r="H1476" s="141" t="s">
        <v>316</v>
      </c>
      <c r="I1476" s="129" t="str">
        <f>VLOOKUP(H1476,Presupuesto!$B$11:$C$565,2,0)</f>
        <v>PRODUCTOS DE PAPEL Y CARTON (33400-00)</v>
      </c>
      <c r="J1476" s="97" t="s">
        <v>1364</v>
      </c>
      <c r="K1476" s="97" t="s">
        <v>412</v>
      </c>
    </row>
    <row r="1477" spans="3:11" s="437" customFormat="1" x14ac:dyDescent="0.25">
      <c r="C1477" s="140" t="s">
        <v>2764</v>
      </c>
      <c r="D1477" s="157">
        <v>75</v>
      </c>
      <c r="E1477" s="122">
        <v>20</v>
      </c>
      <c r="F1477" s="96">
        <f t="shared" si="95"/>
        <v>1500</v>
      </c>
      <c r="G1477" s="160" t="s">
        <v>129</v>
      </c>
      <c r="H1477" s="141" t="s">
        <v>316</v>
      </c>
      <c r="I1477" s="129" t="str">
        <f>VLOOKUP(H1477,Presupuesto!$B$11:$C$565,2,0)</f>
        <v>PRODUCTOS DE PAPEL Y CARTON (33400-00)</v>
      </c>
      <c r="J1477" s="97" t="s">
        <v>1364</v>
      </c>
      <c r="K1477" s="97" t="s">
        <v>412</v>
      </c>
    </row>
    <row r="1478" spans="3:11" s="437" customFormat="1" x14ac:dyDescent="0.25">
      <c r="C1478" s="140" t="s">
        <v>2765</v>
      </c>
      <c r="D1478" s="157">
        <v>24</v>
      </c>
      <c r="E1478" s="122">
        <v>10</v>
      </c>
      <c r="F1478" s="96">
        <f t="shared" si="95"/>
        <v>240</v>
      </c>
      <c r="G1478" s="160" t="s">
        <v>129</v>
      </c>
      <c r="H1478" s="141" t="s">
        <v>316</v>
      </c>
      <c r="I1478" s="129" t="str">
        <f>VLOOKUP(H1478,Presupuesto!$B$11:$C$565,2,0)</f>
        <v>PRODUCTOS DE PAPEL Y CARTON (33400-00)</v>
      </c>
      <c r="J1478" s="97" t="s">
        <v>1364</v>
      </c>
      <c r="K1478" s="97" t="s">
        <v>412</v>
      </c>
    </row>
    <row r="1479" spans="3:11" s="437" customFormat="1" x14ac:dyDescent="0.25">
      <c r="C1479" s="140" t="s">
        <v>2766</v>
      </c>
      <c r="D1479" s="157">
        <v>70</v>
      </c>
      <c r="E1479" s="122">
        <v>120</v>
      </c>
      <c r="F1479" s="96">
        <f t="shared" si="95"/>
        <v>8400</v>
      </c>
      <c r="G1479" s="160" t="s">
        <v>129</v>
      </c>
      <c r="H1479" s="141" t="s">
        <v>316</v>
      </c>
      <c r="I1479" s="129" t="str">
        <f>VLOOKUP(H1479,Presupuesto!$B$11:$C$565,2,0)</f>
        <v>PRODUCTOS DE PAPEL Y CARTON (33400-00)</v>
      </c>
      <c r="J1479" s="97" t="s">
        <v>1364</v>
      </c>
      <c r="K1479" s="97" t="s">
        <v>412</v>
      </c>
    </row>
    <row r="1480" spans="3:11" s="437" customFormat="1" x14ac:dyDescent="0.25">
      <c r="C1480" s="140" t="s">
        <v>2767</v>
      </c>
      <c r="D1480" s="157">
        <v>12</v>
      </c>
      <c r="E1480" s="122">
        <v>98</v>
      </c>
      <c r="F1480" s="96">
        <f t="shared" si="95"/>
        <v>1176</v>
      </c>
      <c r="G1480" s="160" t="s">
        <v>129</v>
      </c>
      <c r="H1480" s="141" t="s">
        <v>316</v>
      </c>
      <c r="I1480" s="129" t="str">
        <f>VLOOKUP(H1480,Presupuesto!$B$11:$C$565,2,0)</f>
        <v>PRODUCTOS DE PAPEL Y CARTON (33400-00)</v>
      </c>
      <c r="J1480" s="97" t="s">
        <v>1364</v>
      </c>
      <c r="K1480" s="97" t="s">
        <v>412</v>
      </c>
    </row>
    <row r="1481" spans="3:11" s="437" customFormat="1" x14ac:dyDescent="0.25">
      <c r="C1481" s="140" t="s">
        <v>2768</v>
      </c>
      <c r="D1481" s="157">
        <v>12</v>
      </c>
      <c r="E1481" s="122">
        <v>120</v>
      </c>
      <c r="F1481" s="96">
        <f t="shared" si="95"/>
        <v>1440</v>
      </c>
      <c r="G1481" s="160" t="s">
        <v>129</v>
      </c>
      <c r="H1481" s="141" t="s">
        <v>316</v>
      </c>
      <c r="I1481" s="129" t="str">
        <f>VLOOKUP(H1481,Presupuesto!$B$11:$C$565,2,0)</f>
        <v>PRODUCTOS DE PAPEL Y CARTON (33400-00)</v>
      </c>
      <c r="J1481" s="97" t="s">
        <v>1364</v>
      </c>
      <c r="K1481" s="97" t="s">
        <v>412</v>
      </c>
    </row>
    <row r="1482" spans="3:11" s="437" customFormat="1" x14ac:dyDescent="0.25">
      <c r="G1482" s="424"/>
    </row>
    <row r="1483" spans="3:11" s="437" customFormat="1" ht="15.75" thickBot="1" x14ac:dyDescent="0.3">
      <c r="G1483" s="424"/>
    </row>
    <row r="1484" spans="3:11" s="437" customFormat="1" ht="15.75" thickBot="1" x14ac:dyDescent="0.3">
      <c r="C1484" s="156" t="s">
        <v>53</v>
      </c>
      <c r="D1484" s="352">
        <f>SUM(F1491:F1500)</f>
        <v>50152</v>
      </c>
      <c r="F1484" s="70"/>
      <c r="G1484" s="78"/>
      <c r="H1484" s="70"/>
      <c r="I1484" s="70"/>
    </row>
    <row r="1485" spans="3:11" s="437" customFormat="1" x14ac:dyDescent="0.25">
      <c r="C1485" s="70"/>
      <c r="D1485" s="31"/>
      <c r="E1485" s="92"/>
      <c r="F1485" s="92"/>
      <c r="G1485" s="92"/>
      <c r="H1485" s="75"/>
      <c r="I1485" s="75"/>
      <c r="J1485" s="75"/>
      <c r="K1485" s="111"/>
    </row>
    <row r="1486" spans="3:11" s="437" customFormat="1" x14ac:dyDescent="0.25">
      <c r="C1486" s="70"/>
      <c r="D1486" s="31"/>
      <c r="E1486" s="92"/>
      <c r="F1486" s="92"/>
      <c r="G1486" s="92"/>
      <c r="H1486" s="75"/>
      <c r="I1486" s="75"/>
      <c r="J1486" s="75"/>
      <c r="K1486" s="111"/>
    </row>
    <row r="1487" spans="3:11" s="437" customFormat="1" ht="15.75" x14ac:dyDescent="0.25">
      <c r="C1487" s="201" t="s">
        <v>392</v>
      </c>
      <c r="D1487" s="571">
        <f>'11. Gestion Administrativa'!E57</f>
        <v>11.43</v>
      </c>
      <c r="E1487" s="92"/>
      <c r="F1487" s="92"/>
      <c r="G1487" s="92"/>
      <c r="H1487" s="75"/>
      <c r="I1487" s="75"/>
      <c r="J1487" s="75"/>
      <c r="K1487" s="111"/>
    </row>
    <row r="1488" spans="3:11" s="437" customFormat="1" ht="18.75" x14ac:dyDescent="0.25">
      <c r="C1488" s="207" t="str">
        <f>IFERROR(VLOOKUP(D1487,'1. Desarrollo e Innov. Curricu.'!$E:$F,2,FALSE),IFERROR(VLOOKUP(D1487,'2. Investigación Científica'!$E:$F,2,FALSE),IFERROR(VLOOKUP(D1487,'3. Vinculación Univ. Sociedad'!$E:$F,2,FALSE),IFERROR(VLOOKUP(D1487,'4. Docencia y Profesorado Univ.'!$E:$F,2,FALSE),IFERROR(VLOOKUP(D1487,'5. Estudiantes y Graduados'!$E:$F,2,FALSE),IFERROR(VLOOKUP(D1487,'11. Gestion Administrativa'!$E:$F,2,FALSE),IFERROR(VLOOKUP(D1487,'13. Gestión Académica'!$E:$F,2,FALSE),IFERROR(VLOOKUP(D1487,'8. Asegura. de la Calid. y M'!$E:$F,2,FALSE),IFERROR(VLOOKUP(D1487,'6. Gestión del Conocimiento'!$E:$F,2,FALSE),IFERROR(VLOOKUP(D1487,'15. Gobernabilidad y Proceso...'!$E:$F,2,FALSE),IFERROR(VLOOKUP(D1487,'12. Gestión del Talento Humano'!$E:$F,2,FALSE),IFERROR(VLOOKUP(D1487,'14. Internacional... de la E.S.'!$E:$F,2,FALSE),IFERROR(VLOOKUP(D1487,'10. Posgrado'!$E:$F,2,FALSE),IFERROR(VLOOKUP(D1487,'17. Gestión TIC'!$E:$F,2,FALSE),IFERROR(VLOOKUP(D1487,'16. Desa. del Sistema Educ.Sup.'!$E:$F,2,FALSE),IFERROR(VLOOKUP(D1487,'9. Cultura de Inno. Insti...'!$E:$F,2,FALSE),VLOOKUP(D1487,'7. Lo Esencial de la Reforma U.'!$E:$F,2,0)))))))))))))))))</f>
        <v>Requisición de  productos de papel y carton.</v>
      </c>
      <c r="D1488" s="31"/>
      <c r="E1488" s="92"/>
      <c r="F1488" s="92"/>
      <c r="G1488" s="92"/>
      <c r="H1488" s="75"/>
      <c r="I1488" s="75"/>
      <c r="J1488" s="75"/>
      <c r="K1488" s="111"/>
    </row>
    <row r="1489" spans="3:11" s="437" customFormat="1" ht="15.75" thickBot="1" x14ac:dyDescent="0.3">
      <c r="F1489" s="92"/>
      <c r="G1489" s="75"/>
      <c r="H1489" s="75"/>
      <c r="I1489" s="75"/>
    </row>
    <row r="1490" spans="3:11" s="437" customFormat="1" ht="15.75" thickBot="1" x14ac:dyDescent="0.3">
      <c r="C1490" s="128" t="s">
        <v>44</v>
      </c>
      <c r="D1490" s="128" t="s">
        <v>55</v>
      </c>
      <c r="E1490" s="135" t="s">
        <v>57</v>
      </c>
      <c r="F1490" s="134" t="s">
        <v>27</v>
      </c>
      <c r="G1490" s="132" t="s">
        <v>131</v>
      </c>
      <c r="H1490" s="135" t="s">
        <v>46</v>
      </c>
      <c r="I1490" s="132" t="s">
        <v>132</v>
      </c>
      <c r="J1490" s="132" t="s">
        <v>410</v>
      </c>
      <c r="K1490" s="132" t="s">
        <v>411</v>
      </c>
    </row>
    <row r="1491" spans="3:11" s="437" customFormat="1" x14ac:dyDescent="0.25">
      <c r="C1491" s="140" t="s">
        <v>2759</v>
      </c>
      <c r="D1491" s="157">
        <v>4</v>
      </c>
      <c r="E1491" s="122">
        <v>15</v>
      </c>
      <c r="F1491" s="96">
        <f>D1491*E1491</f>
        <v>60</v>
      </c>
      <c r="G1491" s="160" t="s">
        <v>129</v>
      </c>
      <c r="H1491" s="141" t="s">
        <v>316</v>
      </c>
      <c r="I1491" s="129" t="str">
        <f>VLOOKUP(H1491,Presupuesto!$B$11:$C$565,2,0)</f>
        <v>PRODUCTOS DE PAPEL Y CARTON (33400-00)</v>
      </c>
      <c r="J1491" s="97" t="s">
        <v>1364</v>
      </c>
      <c r="K1491" s="97" t="s">
        <v>412</v>
      </c>
    </row>
    <row r="1492" spans="3:11" s="437" customFormat="1" x14ac:dyDescent="0.25">
      <c r="C1492" s="140" t="s">
        <v>2760</v>
      </c>
      <c r="D1492" s="157">
        <v>12</v>
      </c>
      <c r="E1492" s="122">
        <v>16</v>
      </c>
      <c r="F1492" s="96">
        <f t="shared" ref="F1492:F1500" si="96">D1492*E1492</f>
        <v>192</v>
      </c>
      <c r="G1492" s="160" t="s">
        <v>129</v>
      </c>
      <c r="H1492" s="141" t="s">
        <v>316</v>
      </c>
      <c r="I1492" s="129" t="str">
        <f>VLOOKUP(H1492,Presupuesto!$B$11:$C$565,2,0)</f>
        <v>PRODUCTOS DE PAPEL Y CARTON (33400-00)</v>
      </c>
      <c r="J1492" s="97" t="s">
        <v>1364</v>
      </c>
      <c r="K1492" s="97" t="s">
        <v>412</v>
      </c>
    </row>
    <row r="1493" spans="3:11" s="437" customFormat="1" x14ac:dyDescent="0.25">
      <c r="C1493" s="140" t="s">
        <v>2761</v>
      </c>
      <c r="D1493" s="157">
        <v>12</v>
      </c>
      <c r="E1493" s="122">
        <v>12</v>
      </c>
      <c r="F1493" s="96">
        <f t="shared" si="96"/>
        <v>144</v>
      </c>
      <c r="G1493" s="160" t="s">
        <v>129</v>
      </c>
      <c r="H1493" s="141" t="s">
        <v>316</v>
      </c>
      <c r="I1493" s="129" t="str">
        <f>VLOOKUP(H1493,Presupuesto!$B$11:$C$565,2,0)</f>
        <v>PRODUCTOS DE PAPEL Y CARTON (33400-00)</v>
      </c>
      <c r="J1493" s="97" t="s">
        <v>1364</v>
      </c>
      <c r="K1493" s="97" t="s">
        <v>412</v>
      </c>
    </row>
    <row r="1494" spans="3:11" s="437" customFormat="1" x14ac:dyDescent="0.25">
      <c r="C1494" s="140" t="s">
        <v>2762</v>
      </c>
      <c r="D1494" s="157">
        <v>1500</v>
      </c>
      <c r="E1494" s="122">
        <v>22</v>
      </c>
      <c r="F1494" s="96">
        <f t="shared" si="96"/>
        <v>33000</v>
      </c>
      <c r="G1494" s="160" t="s">
        <v>129</v>
      </c>
      <c r="H1494" s="141" t="s">
        <v>316</v>
      </c>
      <c r="I1494" s="129" t="str">
        <f>VLOOKUP(H1494,Presupuesto!$B$11:$C$565,2,0)</f>
        <v>PRODUCTOS DE PAPEL Y CARTON (33400-00)</v>
      </c>
      <c r="J1494" s="97" t="s">
        <v>1364</v>
      </c>
      <c r="K1494" s="97" t="s">
        <v>412</v>
      </c>
    </row>
    <row r="1495" spans="3:11" s="437" customFormat="1" x14ac:dyDescent="0.25">
      <c r="C1495" s="140" t="s">
        <v>2763</v>
      </c>
      <c r="D1495" s="157">
        <v>5</v>
      </c>
      <c r="E1495" s="122">
        <v>800</v>
      </c>
      <c r="F1495" s="96">
        <f t="shared" si="96"/>
        <v>4000</v>
      </c>
      <c r="G1495" s="160" t="s">
        <v>129</v>
      </c>
      <c r="H1495" s="141" t="s">
        <v>316</v>
      </c>
      <c r="I1495" s="129" t="str">
        <f>VLOOKUP(H1495,Presupuesto!$B$11:$C$565,2,0)</f>
        <v>PRODUCTOS DE PAPEL Y CARTON (33400-00)</v>
      </c>
      <c r="J1495" s="97" t="s">
        <v>1364</v>
      </c>
      <c r="K1495" s="97" t="s">
        <v>412</v>
      </c>
    </row>
    <row r="1496" spans="3:11" s="437" customFormat="1" x14ac:dyDescent="0.25">
      <c r="C1496" s="140" t="s">
        <v>2764</v>
      </c>
      <c r="D1496" s="157">
        <v>75</v>
      </c>
      <c r="E1496" s="122">
        <v>20</v>
      </c>
      <c r="F1496" s="96">
        <f t="shared" si="96"/>
        <v>1500</v>
      </c>
      <c r="G1496" s="160" t="s">
        <v>129</v>
      </c>
      <c r="H1496" s="141" t="s">
        <v>316</v>
      </c>
      <c r="I1496" s="129" t="str">
        <f>VLOOKUP(H1496,Presupuesto!$B$11:$C$565,2,0)</f>
        <v>PRODUCTOS DE PAPEL Y CARTON (33400-00)</v>
      </c>
      <c r="J1496" s="97" t="s">
        <v>1364</v>
      </c>
      <c r="K1496" s="97" t="s">
        <v>412</v>
      </c>
    </row>
    <row r="1497" spans="3:11" s="437" customFormat="1" x14ac:dyDescent="0.25">
      <c r="C1497" s="140" t="s">
        <v>2765</v>
      </c>
      <c r="D1497" s="157">
        <v>24</v>
      </c>
      <c r="E1497" s="122">
        <v>10</v>
      </c>
      <c r="F1497" s="96">
        <f t="shared" si="96"/>
        <v>240</v>
      </c>
      <c r="G1497" s="160" t="s">
        <v>129</v>
      </c>
      <c r="H1497" s="141" t="s">
        <v>316</v>
      </c>
      <c r="I1497" s="129" t="str">
        <f>VLOOKUP(H1497,Presupuesto!$B$11:$C$565,2,0)</f>
        <v>PRODUCTOS DE PAPEL Y CARTON (33400-00)</v>
      </c>
      <c r="J1497" s="97" t="s">
        <v>1364</v>
      </c>
      <c r="K1497" s="97" t="s">
        <v>412</v>
      </c>
    </row>
    <row r="1498" spans="3:11" s="437" customFormat="1" x14ac:dyDescent="0.25">
      <c r="C1498" s="140" t="s">
        <v>2766</v>
      </c>
      <c r="D1498" s="157">
        <v>70</v>
      </c>
      <c r="E1498" s="122">
        <v>120</v>
      </c>
      <c r="F1498" s="96">
        <f t="shared" si="96"/>
        <v>8400</v>
      </c>
      <c r="G1498" s="160" t="s">
        <v>129</v>
      </c>
      <c r="H1498" s="141" t="s">
        <v>316</v>
      </c>
      <c r="I1498" s="129" t="str">
        <f>VLOOKUP(H1498,Presupuesto!$B$11:$C$565,2,0)</f>
        <v>PRODUCTOS DE PAPEL Y CARTON (33400-00)</v>
      </c>
      <c r="J1498" s="97" t="s">
        <v>1364</v>
      </c>
      <c r="K1498" s="97" t="s">
        <v>412</v>
      </c>
    </row>
    <row r="1499" spans="3:11" s="437" customFormat="1" x14ac:dyDescent="0.25">
      <c r="C1499" s="140" t="s">
        <v>2767</v>
      </c>
      <c r="D1499" s="157">
        <v>12</v>
      </c>
      <c r="E1499" s="122">
        <v>98</v>
      </c>
      <c r="F1499" s="96">
        <f t="shared" si="96"/>
        <v>1176</v>
      </c>
      <c r="G1499" s="160" t="s">
        <v>129</v>
      </c>
      <c r="H1499" s="141" t="s">
        <v>316</v>
      </c>
      <c r="I1499" s="129" t="str">
        <f>VLOOKUP(H1499,Presupuesto!$B$11:$C$565,2,0)</f>
        <v>PRODUCTOS DE PAPEL Y CARTON (33400-00)</v>
      </c>
      <c r="J1499" s="97" t="s">
        <v>1364</v>
      </c>
      <c r="K1499" s="97" t="s">
        <v>412</v>
      </c>
    </row>
    <row r="1500" spans="3:11" s="437" customFormat="1" x14ac:dyDescent="0.25">
      <c r="C1500" s="140" t="s">
        <v>2768</v>
      </c>
      <c r="D1500" s="157">
        <v>12</v>
      </c>
      <c r="E1500" s="122">
        <v>120</v>
      </c>
      <c r="F1500" s="96">
        <f t="shared" si="96"/>
        <v>1440</v>
      </c>
      <c r="G1500" s="160" t="s">
        <v>129</v>
      </c>
      <c r="H1500" s="141" t="s">
        <v>316</v>
      </c>
      <c r="I1500" s="129" t="str">
        <f>VLOOKUP(H1500,Presupuesto!$B$11:$C$565,2,0)</f>
        <v>PRODUCTOS DE PAPEL Y CARTON (33400-00)</v>
      </c>
      <c r="J1500" s="97" t="s">
        <v>1364</v>
      </c>
      <c r="K1500" s="97" t="s">
        <v>412</v>
      </c>
    </row>
    <row r="1501" spans="3:11" s="613" customFormat="1" x14ac:dyDescent="0.25">
      <c r="C1501" s="674"/>
      <c r="D1501" s="614"/>
      <c r="E1501" s="615"/>
      <c r="F1501" s="615"/>
      <c r="G1501" s="672"/>
      <c r="H1501" s="612"/>
      <c r="I1501" s="615"/>
      <c r="J1501" s="612"/>
      <c r="K1501" s="612"/>
    </row>
    <row r="1502" spans="3:11" s="613" customFormat="1" ht="15.75" thickBot="1" x14ac:dyDescent="0.3">
      <c r="C1502" s="674"/>
      <c r="D1502" s="614"/>
      <c r="E1502" s="615"/>
      <c r="F1502" s="615"/>
      <c r="G1502" s="672"/>
      <c r="H1502" s="612"/>
      <c r="I1502" s="615"/>
      <c r="J1502" s="612"/>
      <c r="K1502" s="612"/>
    </row>
    <row r="1503" spans="3:11" s="613" customFormat="1" ht="15.75" thickBot="1" x14ac:dyDescent="0.3">
      <c r="C1503" s="156" t="s">
        <v>53</v>
      </c>
      <c r="D1503" s="352">
        <f>SUM(F1510:F1515)</f>
        <v>1500000</v>
      </c>
      <c r="E1503" s="437"/>
      <c r="F1503" s="70"/>
      <c r="G1503" s="78"/>
      <c r="H1503" s="70"/>
      <c r="I1503" s="70"/>
      <c r="J1503" s="437"/>
      <c r="K1503" s="437"/>
    </row>
    <row r="1504" spans="3:11" s="613" customFormat="1" x14ac:dyDescent="0.25">
      <c r="C1504" s="70"/>
      <c r="D1504" s="31"/>
      <c r="E1504" s="92"/>
      <c r="F1504" s="92"/>
      <c r="G1504" s="92"/>
      <c r="H1504" s="75"/>
      <c r="I1504" s="75"/>
      <c r="J1504" s="75"/>
      <c r="K1504" s="111"/>
    </row>
    <row r="1505" spans="3:11" s="613" customFormat="1" x14ac:dyDescent="0.25">
      <c r="C1505" s="70"/>
      <c r="D1505" s="31"/>
      <c r="E1505" s="92"/>
      <c r="F1505" s="92"/>
      <c r="G1505" s="92"/>
      <c r="H1505" s="75"/>
      <c r="I1505" s="75"/>
      <c r="J1505" s="75"/>
      <c r="K1505" s="111"/>
    </row>
    <row r="1506" spans="3:11" s="613" customFormat="1" ht="15.75" x14ac:dyDescent="0.25">
      <c r="C1506" s="201" t="s">
        <v>392</v>
      </c>
      <c r="D1506" s="571">
        <f>'11. Gestion Administrativa'!E58</f>
        <v>11.44</v>
      </c>
      <c r="E1506" s="92"/>
      <c r="F1506" s="92"/>
      <c r="G1506" s="92"/>
      <c r="H1506" s="75"/>
      <c r="I1506" s="75"/>
      <c r="J1506" s="75"/>
      <c r="K1506" s="111"/>
    </row>
    <row r="1507" spans="3:11" s="613" customFormat="1" ht="18.75" x14ac:dyDescent="0.25">
      <c r="C1507" s="207" t="str">
        <f>IFERROR(VLOOKUP(D1506,'1. Desarrollo e Innov. Curricu.'!$E:$F,2,FALSE),IFERROR(VLOOKUP(D1506,'2. Investigación Científica'!$E:$F,2,FALSE),IFERROR(VLOOKUP(D1506,'3. Vinculación Univ. Sociedad'!$E:$F,2,FALSE),IFERROR(VLOOKUP(D1506,'4. Docencia y Profesorado Univ.'!$E:$F,2,FALSE),IFERROR(VLOOKUP(D1506,'5. Estudiantes y Graduados'!$E:$F,2,FALSE),IFERROR(VLOOKUP(D1506,'11. Gestion Administrativa'!$E:$F,2,FALSE),IFERROR(VLOOKUP(D1506,'13. Gestión Académica'!$E:$F,2,FALSE),IFERROR(VLOOKUP(D1506,'8. Asegura. de la Calid. y M'!$E:$F,2,FALSE),IFERROR(VLOOKUP(D1506,'6. Gestión del Conocimiento'!$E:$F,2,FALSE),IFERROR(VLOOKUP(D1506,'15. Gobernabilidad y Proceso...'!$E:$F,2,FALSE),IFERROR(VLOOKUP(D1506,'12. Gestión del Talento Humano'!$E:$F,2,FALSE),IFERROR(VLOOKUP(D1506,'14. Internacional... de la E.S.'!$E:$F,2,FALSE),IFERROR(VLOOKUP(D1506,'10. Posgrado'!$E:$F,2,FALSE),IFERROR(VLOOKUP(D1506,'17. Gestión TIC'!$E:$F,2,FALSE),IFERROR(VLOOKUP(D1506,'16. Desa. del Sistema Educ.Sup.'!$E:$F,2,FALSE),IFERROR(VLOOKUP(D1506,'9. Cultura de Inno. Insti...'!$E:$F,2,FALSE),VLOOKUP(D1506,'7. Lo Esencial de la Reforma U.'!$E:$F,2,0)))))))))))))))))</f>
        <v>Equipo de traducción  para el auditorio "Jesús Aguilar Paz"</v>
      </c>
      <c r="D1507" s="31"/>
      <c r="E1507" s="92"/>
      <c r="F1507" s="92"/>
      <c r="G1507" s="92"/>
      <c r="H1507" s="75"/>
      <c r="I1507" s="75"/>
      <c r="J1507" s="75"/>
      <c r="K1507" s="111"/>
    </row>
    <row r="1508" spans="3:11" s="613" customFormat="1" ht="15.75" thickBot="1" x14ac:dyDescent="0.3">
      <c r="C1508" s="437"/>
      <c r="D1508" s="437"/>
      <c r="E1508" s="437"/>
      <c r="F1508" s="92"/>
      <c r="G1508" s="75"/>
      <c r="H1508" s="75"/>
      <c r="I1508" s="75"/>
      <c r="J1508" s="437"/>
      <c r="K1508" s="437"/>
    </row>
    <row r="1509" spans="3:11" s="613" customFormat="1" ht="15.75" thickBot="1" x14ac:dyDescent="0.3">
      <c r="C1509" s="128" t="s">
        <v>44</v>
      </c>
      <c r="D1509" s="128" t="s">
        <v>55</v>
      </c>
      <c r="E1509" s="135" t="s">
        <v>57</v>
      </c>
      <c r="F1509" s="134" t="s">
        <v>27</v>
      </c>
      <c r="G1509" s="132" t="s">
        <v>131</v>
      </c>
      <c r="H1509" s="135" t="s">
        <v>46</v>
      </c>
      <c r="I1509" s="132" t="s">
        <v>132</v>
      </c>
      <c r="J1509" s="132" t="s">
        <v>410</v>
      </c>
      <c r="K1509" s="132" t="s">
        <v>411</v>
      </c>
    </row>
    <row r="1510" spans="3:11" s="613" customFormat="1" x14ac:dyDescent="0.25">
      <c r="C1510" s="140" t="s">
        <v>2769</v>
      </c>
      <c r="D1510" s="157">
        <v>1</v>
      </c>
      <c r="E1510" s="122">
        <v>1500000</v>
      </c>
      <c r="F1510" s="96">
        <f>D1510*E1510</f>
        <v>1500000</v>
      </c>
      <c r="G1510" s="160" t="s">
        <v>1508</v>
      </c>
      <c r="H1510" s="141" t="s">
        <v>337</v>
      </c>
      <c r="I1510" s="129" t="str">
        <f>VLOOKUP(H1510,Presupuesto!$B$11:$C$565,2,0)</f>
        <v>EQUIPO DE COMUNICACIàN Y SE¥ALAMIENTO</v>
      </c>
      <c r="J1510" s="97" t="s">
        <v>1364</v>
      </c>
      <c r="K1510" s="97" t="s">
        <v>412</v>
      </c>
    </row>
    <row r="1511" spans="3:11" s="613" customFormat="1" x14ac:dyDescent="0.25">
      <c r="C1511" s="674"/>
      <c r="D1511" s="614"/>
      <c r="E1511" s="615"/>
      <c r="F1511" s="615"/>
      <c r="G1511" s="672"/>
      <c r="H1511" s="612"/>
      <c r="I1511" s="615"/>
      <c r="J1511" s="612"/>
      <c r="K1511" s="612"/>
    </row>
    <row r="1512" spans="3:11" s="613" customFormat="1" x14ac:dyDescent="0.25">
      <c r="C1512" s="674"/>
      <c r="D1512" s="614"/>
      <c r="E1512" s="615"/>
      <c r="F1512" s="615"/>
      <c r="G1512" s="672"/>
      <c r="H1512" s="612"/>
      <c r="I1512" s="615"/>
      <c r="J1512" s="612"/>
      <c r="K1512" s="612"/>
    </row>
    <row r="1513" spans="3:11" ht="15.75" thickBot="1" x14ac:dyDescent="0.3"/>
    <row r="1514" spans="3:11" s="437" customFormat="1" ht="15.75" thickBot="1" x14ac:dyDescent="0.3">
      <c r="C1514" s="156" t="s">
        <v>53</v>
      </c>
      <c r="D1514" s="352">
        <f>SUM(F1521:F1521)</f>
        <v>4400</v>
      </c>
      <c r="F1514" s="70"/>
      <c r="G1514" s="78"/>
      <c r="H1514" s="70"/>
      <c r="I1514" s="70"/>
    </row>
    <row r="1515" spans="3:11" s="437" customFormat="1" x14ac:dyDescent="0.25">
      <c r="C1515" s="70"/>
      <c r="D1515" s="31"/>
      <c r="E1515" s="92"/>
      <c r="F1515" s="92"/>
      <c r="G1515" s="92"/>
      <c r="H1515" s="75"/>
      <c r="I1515" s="75"/>
      <c r="J1515" s="75"/>
      <c r="K1515" s="111"/>
    </row>
    <row r="1516" spans="3:11" s="437" customFormat="1" x14ac:dyDescent="0.25">
      <c r="C1516" s="70"/>
      <c r="D1516" s="31"/>
      <c r="E1516" s="92"/>
      <c r="F1516" s="92"/>
      <c r="G1516" s="92"/>
      <c r="H1516" s="75"/>
      <c r="I1516" s="75"/>
      <c r="J1516" s="75"/>
      <c r="K1516" s="111"/>
    </row>
    <row r="1517" spans="3:11" s="437" customFormat="1" ht="15.75" x14ac:dyDescent="0.25">
      <c r="C1517" s="201" t="s">
        <v>392</v>
      </c>
      <c r="D1517" s="571">
        <v>14.05</v>
      </c>
      <c r="E1517" s="92"/>
      <c r="F1517" s="92"/>
      <c r="G1517" s="92"/>
      <c r="H1517" s="75"/>
      <c r="I1517" s="75"/>
      <c r="J1517" s="75"/>
      <c r="K1517" s="111"/>
    </row>
    <row r="1518" spans="3:11" s="437" customFormat="1" ht="18.75" x14ac:dyDescent="0.25">
      <c r="C1518" s="207" t="str">
        <f>IFERROR(VLOOKUP(D1517,'1. Desarrollo e Innov. Curricu.'!$E:$F,2,FALSE),IFERROR(VLOOKUP(D1517,'2. Investigación Científica'!$E:$F,2,FALSE),IFERROR(VLOOKUP(D1517,'3. Vinculación Univ. Sociedad'!$E:$F,2,FALSE),IFERROR(VLOOKUP(D1517,'4. Docencia y Profesorado Univ.'!$E:$F,2,FALSE),IFERROR(VLOOKUP(D1517,'5. Estudiantes y Graduados'!$E:$F,2,FALSE),IFERROR(VLOOKUP(D1517,'11. Gestion Administrativa'!$E:$F,2,FALSE),IFERROR(VLOOKUP(D1517,'13. Gestión Académica'!$E:$F,2,FALSE),IFERROR(VLOOKUP(D1517,'8. Asegura. de la Calid. y M'!$E:$F,2,FALSE),IFERROR(VLOOKUP(D1517,'6. Gestión del Conocimiento'!$E:$F,2,FALSE),IFERROR(VLOOKUP(D1517,'15. Gobernabilidad y Proceso...'!$E:$F,2,FALSE),IFERROR(VLOOKUP(D1517,'12. Gestión del Talento Humano'!$E:$F,2,FALSE),IFERROR(VLOOKUP(D1517,'14. Internacional... de la E.S.'!$E:$F,2,FALSE),IFERROR(VLOOKUP(D1517,'10. Posgrado'!$E:$F,2,FALSE),IFERROR(VLOOKUP(D1517,'17. Gestión TIC'!$E:$F,2,FALSE),IFERROR(VLOOKUP(D1517,'16. Desa. del Sistema Educ.Sup.'!$E:$F,2,FALSE),IFERROR(VLOOKUP(D1517,'9. Cultura de Inno. Insti...'!$E:$F,2,FALSE),VLOOKUP(D1517,'7. Lo Esencial de la Reforma U.'!$E:$F,2,0)))))))))))))))))</f>
        <v>Pagar la suscripción de la Conferencia Iberoamericana de Facultades de Farmacia, (COIFFA).</v>
      </c>
      <c r="D1518" s="31"/>
      <c r="E1518" s="92"/>
      <c r="F1518" s="92"/>
      <c r="G1518" s="92"/>
      <c r="H1518" s="75"/>
      <c r="I1518" s="75"/>
      <c r="J1518" s="75"/>
      <c r="K1518" s="111"/>
    </row>
    <row r="1519" spans="3:11" s="437" customFormat="1" ht="15.75" thickBot="1" x14ac:dyDescent="0.3">
      <c r="F1519" s="92"/>
      <c r="G1519" s="75"/>
      <c r="H1519" s="75"/>
      <c r="I1519" s="75"/>
    </row>
    <row r="1520" spans="3:11" s="437" customFormat="1" ht="15.75" thickBot="1" x14ac:dyDescent="0.3">
      <c r="C1520" s="128" t="s">
        <v>44</v>
      </c>
      <c r="D1520" s="128" t="s">
        <v>55</v>
      </c>
      <c r="E1520" s="135" t="s">
        <v>57</v>
      </c>
      <c r="F1520" s="134" t="s">
        <v>27</v>
      </c>
      <c r="G1520" s="132" t="s">
        <v>131</v>
      </c>
      <c r="H1520" s="135" t="s">
        <v>46</v>
      </c>
      <c r="I1520" s="132" t="s">
        <v>132</v>
      </c>
      <c r="J1520" s="132" t="s">
        <v>410</v>
      </c>
      <c r="K1520" s="132" t="s">
        <v>411</v>
      </c>
    </row>
    <row r="1521" spans="3:11" s="437" customFormat="1" x14ac:dyDescent="0.25">
      <c r="C1521" s="140" t="s">
        <v>2415</v>
      </c>
      <c r="D1521" s="157">
        <v>1</v>
      </c>
      <c r="E1521" s="122">
        <v>4400</v>
      </c>
      <c r="F1521" s="96">
        <f t="shared" ref="F1521" si="97">D1521*E1521</f>
        <v>4400</v>
      </c>
      <c r="G1521" s="160" t="s">
        <v>129</v>
      </c>
      <c r="H1521" s="97" t="s">
        <v>298</v>
      </c>
      <c r="I1521" s="129" t="str">
        <f>VLOOKUP(H1521,Presupuesto!$B$11:$C$565,2,0)</f>
        <v>OTROS SERVICIOS COMERCIALES Y FINANCIEROS N.C.</v>
      </c>
      <c r="J1521" s="97" t="s">
        <v>1367</v>
      </c>
      <c r="K1521" s="97" t="s">
        <v>396</v>
      </c>
    </row>
  </sheetData>
  <dataConsolidate/>
  <dataValidations xWindow="1340" yWindow="527" count="7">
    <dataValidation type="list" allowBlank="1" showInputMessage="1" showErrorMessage="1" errorTitle="¡Ingreso Inválido!" error="Seleccione una opción de la lista." promptTitle="Tipo de Presupuesto" prompt="Seleccione una opción de la lista." sqref="G464:G465 G597 G422:G423 G475:G476 G486:G487 G497 G507:G540 G550:G555 G565:G570 G581:G587 G607 G638:G671 G1403:G1409 G715 G725 G735 G746:G754 G764 G776:G800 G810:G816 G826:G845 G855:G870 G880:G883 G893:G897 G907:G909 G919:G920 G1076:G1098 G1109:G1292 G433:G434 G444 G454 G617 G627 G1391:G1393 G681:G705 G1521 G17 G27 G37 G47 G57 G67 G77 G87 G97 G107 G117 G127 G137 G147 G157 G167 G177:G178 G186:G187 G195 G204:G205 G213 G222 G231 G240 G249 G259 G268 G277 G286 G295 G304 G313 G322 G331 G340 G349 G358 G367 G376 G385 G394 G403 G412 G930:G932 G954:G956 G942:G944 G966:G992 G1002:G1028 G1039:G1065 G1303 G1314 G1374:G1385 G1340:G1347 G1357:G1364 G1324:G1331 G1420:G1421 G1431:G1432 G1442:G1443 G1453:G1462 G1472:G1481 G1491:G1502 G1510:G1512">
      <formula1>$R$2:$S$2</formula1>
    </dataValidation>
    <dataValidation type="list" allowBlank="1" showInputMessage="1" showErrorMessage="1" errorTitle="¡Ingreso Inválido!" error="Seleccione una opción de la lista" promptTitle="Mes Requerido" prompt="Seleccione el mes en el que requiere el recurso." sqref="K464:K465 K597 K422:K423 K475:K476 K486:K487 K497 K507:K540 K550:K555 K565:K570 K581:K587 K607 K638:K671 K1403:K1409 K715 K725 K735 K746:K754 K764 K776:K800 K810:K816 K826:K845 K855:K870 K880:K883 K893:K897 K907:K909 K919:K920 K1076:K1098 K1109:K1292 K433:K434 K444 K454 K617 K627 K1391:K1393 K681:K705 K1521 K17 K27 K37 K47 K57 K67 K77 K87 K97 K107 K117 K127 K137 K147 K157 K167 K177:K178 K186:K187 K195 K204:K205 K213 K222 K231 K240 K249 K259 K268 K277 K286 K295 K304 K313 K322 K331 K340 K349 K358 K367 K376 K385 K394 K403 K412 K942:K944 K930:K932 K954:K956 K966:K992 K1002:K1028 K1039:K1065 K1303 K1314 K1324:K1331 K1340:K1347 K1357:K1364 K1374:K1385 K1420:K1421 K1431:K1432 K1442:K1443 K1453:K1462 K1472:K1481 K1491:K1502 K1510:K1512">
      <formula1>$U$2:$AF$2</formula1>
    </dataValidation>
    <dataValidation type="list" allowBlank="1" showInputMessage="1" showErrorMessage="1" errorTitle="¡Ingreso Invalido!" error="Seleccione una opción de la lista." promptTitle="Categoria/Zona de Viáticos" prompt="Seleccione una opción de la lista" sqref="C464:C465 C597 C475:C476 C486:C487 C412">
      <formula1>$AH$2:$BU$2</formula1>
    </dataValidation>
    <dataValidation type="list" allowBlank="1" showInputMessage="1" showErrorMessage="1" errorTitle="¡Ingreso Inválido!" error="Verifique el valor ingresado." promptTitle="Ingrese el Objeto de Gasto" prompt="Ingrese el Objeto de Gasto" sqref="H422:H423 H507:H540 H607 H497 H907:H909 H550:H555 H565:H570 H638:H671 H746:H754 H715 H725 H735 H1403:H1409 H764 H1521 H776:H800 H810:H816 H826:H845 H1076:H1098 H855:H870 H880:H883 H893:H897 H581:H587 H1109:H1292 H433:H434 H444 H454 H617 H627 H1391:H1393 H681:H705 H919:H920 H17 H27 H37 H47 H57 H67 H77 H87 H97 H107 H117 H127 H137 H147 H157 H167 H177:H178 H186:H187 H195 H204:H205 H213 H222 H231 H240 H249 H259 H268 H277 H286 H295 H304 H313 H322 H331 H340 H349 H358 H367 H376 H385 H394 H403 H412 H942:H944 H930:H932 H954:H956 H966:H992 H1002:H1028 H1039:H1065 H1303 H1314 H1324:H1331 H1340:H1347 H1357:H1364 H1374:H1385 H1420:H1421 H1431:H1432 H1442:H1443 H1453:H1462 H1472:H1481 H1491:H1502 H1510:H1512">
      <formula1>$A$1:$UI$1</formula1>
    </dataValidation>
    <dataValidation type="list" allowBlank="1" showInputMessage="1" showErrorMessage="1" errorTitle="¡Ingreso Inválido!" error="Seleccione una opción de la lista." promptTitle="Dimensión Estratégica" prompt="Seleccione una opción de la lista." sqref="J465 J497 J507:J540 J487 J565:J570 J607 J638:J671 J581:J587 J715 J725 J735 J764 J919:J920 J17 J422:J423 J476 J550:J555 J1403:J1409 J746:J754 J776:J800 J810:J816 J826:J845 J1391:J1393 J880:J883 J893:J897 J855:J870 J1076:J1098 J1314 J1324:J1331 J627 J907:J909 J1109:J1292 J433:J434 J444 J454 J617 J681:J705 J1521 J27 J37 J47 J57 J67 J77 J87 J97 J107 J117 J127 J137 J147 J157 J167 J177:J178 J186:J187 J195 J204:J205 J213 J222 J231 J240 J249 J259 J268 J277 J286 J295 J304 J313 J322 J331 J340 J349 J358 J367 J376 J385 J394 J403 J930:J932 J942:J944 J954:J956 J966:J992 J1002:J1028 J1039:J1065 J1303 J1340:J1347 J1357:J1364 J1374:J1385 J1420:J1421 J1431:J1432 J1442:J1443 J1453:J1462 J1472:J1481 J1491:J1502 J1510:J1512">
      <formula1>$A$2:$P$2</formula1>
    </dataValidation>
    <dataValidation type="list" allowBlank="1" showInputMessage="1" showErrorMessage="1" errorTitle="¡Ingreso Inválido!" error="Seleccione una opción de la lista." promptTitle="Dimensión Estratégica" prompt="Seleccione una opción de la lista." sqref="J464 J597 J475 J486 J412">
      <formula1>$A$2:$Q$2</formula1>
    </dataValidation>
    <dataValidation type="list" allowBlank="1" showInputMessage="1" showErrorMessage="1" errorTitle="¡Ingreso Inválido!" error="Verifique el valor ingresado._x000a_" sqref="H464:H465 H475:H476 H486:H487 H597">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C18" sqref="C18"/>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1454</v>
      </c>
      <c r="K2" s="121" t="s">
        <v>1364</v>
      </c>
      <c r="L2" s="121" t="s">
        <v>1365</v>
      </c>
      <c r="M2" s="121" t="s">
        <v>1366</v>
      </c>
      <c r="N2" s="121" t="s">
        <v>1367</v>
      </c>
      <c r="O2" s="121" t="s">
        <v>1368</v>
      </c>
      <c r="P2" s="121" t="s">
        <v>1478</v>
      </c>
      <c r="Q2" s="121" t="s">
        <v>1516</v>
      </c>
      <c r="R2" s="433" t="str">
        <f>+Presupuesto!D11</f>
        <v>Recurrente</v>
      </c>
      <c r="S2" s="433"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28" t="s">
        <v>420</v>
      </c>
      <c r="AI2" s="428" t="s">
        <v>421</v>
      </c>
      <c r="AJ2" s="428" t="s">
        <v>422</v>
      </c>
      <c r="AK2" s="428" t="s">
        <v>423</v>
      </c>
      <c r="AL2" s="428" t="s">
        <v>424</v>
      </c>
      <c r="AM2" s="428" t="s">
        <v>427</v>
      </c>
      <c r="AN2" s="428" t="s">
        <v>425</v>
      </c>
      <c r="AO2" s="428" t="s">
        <v>426</v>
      </c>
      <c r="AP2" s="428" t="s">
        <v>428</v>
      </c>
      <c r="AQ2" s="428" t="s">
        <v>429</v>
      </c>
      <c r="AR2" s="428" t="s">
        <v>430</v>
      </c>
      <c r="AS2" s="428" t="s">
        <v>431</v>
      </c>
      <c r="AT2" s="428" t="s">
        <v>432</v>
      </c>
      <c r="AU2" s="428" t="s">
        <v>433</v>
      </c>
      <c r="AV2" s="428" t="s">
        <v>434</v>
      </c>
      <c r="AW2" s="428" t="s">
        <v>435</v>
      </c>
      <c r="AX2" s="428" t="s">
        <v>436</v>
      </c>
      <c r="AY2" s="428" t="s">
        <v>437</v>
      </c>
      <c r="AZ2" s="428" t="s">
        <v>438</v>
      </c>
      <c r="BA2" s="428" t="s">
        <v>439</v>
      </c>
      <c r="BB2" s="428" t="s">
        <v>440</v>
      </c>
      <c r="BC2" s="428" t="s">
        <v>441</v>
      </c>
      <c r="BD2" s="428" t="s">
        <v>442</v>
      </c>
      <c r="BE2" s="428" t="s">
        <v>443</v>
      </c>
      <c r="BF2" s="428" t="s">
        <v>444</v>
      </c>
      <c r="BG2" s="428" t="s">
        <v>445</v>
      </c>
      <c r="BH2" s="428" t="s">
        <v>446</v>
      </c>
      <c r="BI2" s="428" t="s">
        <v>447</v>
      </c>
      <c r="BJ2" s="428" t="s">
        <v>448</v>
      </c>
      <c r="BK2" s="428" t="s">
        <v>449</v>
      </c>
      <c r="BL2" s="428" t="s">
        <v>450</v>
      </c>
      <c r="BM2" s="428" t="s">
        <v>451</v>
      </c>
      <c r="BN2" s="428" t="s">
        <v>452</v>
      </c>
      <c r="BO2" s="428" t="s">
        <v>453</v>
      </c>
      <c r="BP2" s="428" t="s">
        <v>454</v>
      </c>
      <c r="BQ2" s="428" t="s">
        <v>455</v>
      </c>
      <c r="BR2" s="428" t="s">
        <v>456</v>
      </c>
      <c r="BS2" s="428" t="s">
        <v>457</v>
      </c>
      <c r="BT2" s="428" t="s">
        <v>458</v>
      </c>
      <c r="BU2" s="428" t="s">
        <v>459</v>
      </c>
    </row>
    <row r="3" spans="1:555" hidden="1" x14ac:dyDescent="0.25">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5605.2314999999999</v>
      </c>
      <c r="BC3" s="429">
        <f>+'Cuadro Resumen'!D213</f>
        <v>5165.6055000000006</v>
      </c>
      <c r="BD3" s="429">
        <f>+'Cuadro Resumen'!E213</f>
        <v>6594.39</v>
      </c>
      <c r="BE3" s="429">
        <f>+'Cuadro Resumen'!F213</f>
        <v>6154.7640000000001</v>
      </c>
      <c r="BF3" s="429">
        <f>+'Cuadro Resumen'!C214</f>
        <v>4945.7925000000005</v>
      </c>
      <c r="BG3" s="429">
        <f>+'Cuadro Resumen'!D214</f>
        <v>4506.1665000000003</v>
      </c>
      <c r="BH3" s="429">
        <f>+'Cuadro Resumen'!E214</f>
        <v>5934.951</v>
      </c>
      <c r="BI3" s="429">
        <f>+'Cuadro Resumen'!F214</f>
        <v>5495.3249999999998</v>
      </c>
      <c r="BJ3" s="430">
        <f>+'Cuadro Resumen'!C215</f>
        <v>4286.3535000000002</v>
      </c>
      <c r="BK3" s="430">
        <f>+'Cuadro Resumen'!D215</f>
        <v>3956.634</v>
      </c>
      <c r="BL3" s="430">
        <f>+'Cuadro Resumen'!E215</f>
        <v>5275.5120000000006</v>
      </c>
      <c r="BM3" s="430">
        <f>+'Cuadro Resumen'!F215</f>
        <v>4835.8860000000004</v>
      </c>
      <c r="BN3" s="430">
        <f>+'Cuadro Resumen'!C216</f>
        <v>3626.9145000000003</v>
      </c>
      <c r="BO3" s="430">
        <f>+'Cuadro Resumen'!D216</f>
        <v>3297.1950000000002</v>
      </c>
      <c r="BP3" s="430">
        <f>+'Cuadro Resumen'!E216</f>
        <v>4616.0730000000003</v>
      </c>
      <c r="BQ3" s="430">
        <f>+'Cuadro Resumen'!F216</f>
        <v>4286.3535000000002</v>
      </c>
      <c r="BR3" s="430">
        <f>+'Cuadro Resumen'!C217</f>
        <v>3187.2885000000001</v>
      </c>
      <c r="BS3" s="430">
        <f>+'Cuadro Resumen'!D217</f>
        <v>2967.4755</v>
      </c>
      <c r="BT3" s="430">
        <f>+'Cuadro Resumen'!E217</f>
        <v>4066.5405000000001</v>
      </c>
      <c r="BU3" s="430">
        <f>+'Cuadro Resumen'!F217</f>
        <v>3736.8210000000004</v>
      </c>
    </row>
    <row r="4" spans="1:555" ht="15.75" thickBot="1" x14ac:dyDescent="0.3"/>
    <row r="5" spans="1:555" ht="27" thickBot="1" x14ac:dyDescent="0.3">
      <c r="C5" s="86" t="s">
        <v>388</v>
      </c>
      <c r="D5" s="197">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2">
        <f>SUM(F17:F38)</f>
        <v>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392</v>
      </c>
      <c r="D13" s="350"/>
      <c r="E13" s="92"/>
      <c r="F13" s="92"/>
      <c r="G13" s="92"/>
      <c r="H13" s="75"/>
      <c r="I13" s="75"/>
      <c r="J13" s="75"/>
      <c r="K13" s="111"/>
    </row>
    <row r="14" spans="1:555" ht="18.75" x14ac:dyDescent="0.25">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ht="15.75" thickBot="1" x14ac:dyDescent="0.3">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465</v>
      </c>
    </row>
    <row r="17" spans="3:12" x14ac:dyDescent="0.25">
      <c r="C17" s="140"/>
      <c r="D17" s="157"/>
      <c r="E17" s="114"/>
      <c r="F17" s="96">
        <f t="shared" ref="F17:F38" si="0">D17*E17</f>
        <v>0</v>
      </c>
      <c r="G17" s="160"/>
      <c r="H17" s="141" t="s">
        <v>1066</v>
      </c>
      <c r="I17" s="129" t="str">
        <f>VLOOKUP(H17,Presupuesto!$B$11:$C$565,2,0)</f>
        <v>BECAS</v>
      </c>
      <c r="J17" s="215" t="s">
        <v>1454</v>
      </c>
      <c r="K17" s="97" t="s">
        <v>394</v>
      </c>
      <c r="L17" s="97"/>
    </row>
    <row r="18" spans="3:12" x14ac:dyDescent="0.25">
      <c r="C18" s="140"/>
      <c r="D18" s="157"/>
      <c r="E18" s="122"/>
      <c r="F18" s="96">
        <f t="shared" si="0"/>
        <v>0</v>
      </c>
      <c r="G18" s="160"/>
      <c r="H18" s="141" t="s">
        <v>1068</v>
      </c>
      <c r="I18" s="129" t="str">
        <f>VLOOKUP(H18,Presupuesto!$B$11:$C$565,2,0)</f>
        <v>BECAS ESTUDIANTES DE PREGRADO (PLAN REFORMA)</v>
      </c>
      <c r="J18" s="97" t="str">
        <f>$J$17</f>
        <v>Posgrado</v>
      </c>
      <c r="K18" s="97" t="s">
        <v>412</v>
      </c>
      <c r="L18" s="97"/>
    </row>
    <row r="19" spans="3:12" x14ac:dyDescent="0.25">
      <c r="C19" s="140"/>
      <c r="D19" s="157"/>
      <c r="E19" s="122"/>
      <c r="F19" s="96">
        <f t="shared" si="0"/>
        <v>0</v>
      </c>
      <c r="G19" s="160"/>
      <c r="H19" s="141" t="s">
        <v>1070</v>
      </c>
      <c r="I19" s="129" t="str">
        <f>VLOOKUP(H19,Presupuesto!$B$11:$C$565,2,0)</f>
        <v>BECAS CONVENIO MINISTERIO SALUD -IHSS-UNAH</v>
      </c>
      <c r="J19" s="97" t="str">
        <f t="shared" ref="J19:J37" si="1">$J$17</f>
        <v>Posgrado</v>
      </c>
      <c r="K19" s="97" t="s">
        <v>412</v>
      </c>
      <c r="L19" s="97"/>
    </row>
    <row r="20" spans="3:12" x14ac:dyDescent="0.25">
      <c r="C20" s="140"/>
      <c r="D20" s="157"/>
      <c r="E20" s="122"/>
      <c r="F20" s="96">
        <f t="shared" si="0"/>
        <v>0</v>
      </c>
      <c r="G20" s="160"/>
      <c r="H20" s="141" t="s">
        <v>1072</v>
      </c>
      <c r="I20" s="129" t="str">
        <f>VLOOKUP(H20,Presupuesto!$B$11:$C$565,2,0)</f>
        <v>BECAS DE ACTUALIZACION Y CAPACITACION DOCENTE</v>
      </c>
      <c r="J20" s="97" t="str">
        <f t="shared" si="1"/>
        <v>Posgrado</v>
      </c>
      <c r="K20" s="97" t="s">
        <v>412</v>
      </c>
      <c r="L20" s="97"/>
    </row>
    <row r="21" spans="3:12" x14ac:dyDescent="0.25">
      <c r="C21" s="140"/>
      <c r="D21" s="157"/>
      <c r="E21" s="122"/>
      <c r="F21" s="96">
        <f t="shared" si="0"/>
        <v>0</v>
      </c>
      <c r="G21" s="160"/>
      <c r="H21" s="141" t="s">
        <v>1074</v>
      </c>
      <c r="I21" s="129" t="str">
        <f>VLOOKUP(H21,Presupuesto!$B$11:$C$565,2,0)</f>
        <v>BECAS EXCELENCIA ACADEMICA</v>
      </c>
      <c r="J21" s="97" t="str">
        <f t="shared" si="1"/>
        <v>Posgrado</v>
      </c>
      <c r="K21" s="97" t="s">
        <v>412</v>
      </c>
      <c r="L21" s="97"/>
    </row>
    <row r="22" spans="3:12" x14ac:dyDescent="0.25">
      <c r="C22" s="140"/>
      <c r="D22" s="157"/>
      <c r="E22" s="122"/>
      <c r="F22" s="96">
        <f t="shared" si="0"/>
        <v>0</v>
      </c>
      <c r="G22" s="160"/>
      <c r="H22" s="141" t="s">
        <v>1076</v>
      </c>
      <c r="I22" s="129" t="str">
        <f>VLOOKUP(H22,Presupuesto!$B$11:$C$565,2,0)</f>
        <v>BECAS PARA HIJOS DE LOS TRABAJADORES</v>
      </c>
      <c r="J22" s="97" t="str">
        <f t="shared" si="1"/>
        <v>Posgrado</v>
      </c>
      <c r="K22" s="97" t="s">
        <v>401</v>
      </c>
      <c r="L22" s="97"/>
    </row>
    <row r="23" spans="3:12" x14ac:dyDescent="0.25">
      <c r="C23" s="140"/>
      <c r="D23" s="157"/>
      <c r="E23" s="122"/>
      <c r="F23" s="96">
        <f t="shared" si="0"/>
        <v>0</v>
      </c>
      <c r="G23" s="160"/>
      <c r="H23" s="141" t="s">
        <v>1078</v>
      </c>
      <c r="I23" s="129" t="str">
        <f>VLOOKUP(H23,Presupuesto!$B$11:$C$565,2,0)</f>
        <v>BECAS POST GRADO ECONOMIA</v>
      </c>
      <c r="J23" s="97" t="str">
        <f t="shared" si="1"/>
        <v>Posgrado</v>
      </c>
      <c r="K23" s="97" t="s">
        <v>412</v>
      </c>
      <c r="L23" s="97"/>
    </row>
    <row r="24" spans="3:12" x14ac:dyDescent="0.25">
      <c r="C24" s="140"/>
      <c r="D24" s="157"/>
      <c r="E24" s="122"/>
      <c r="F24" s="96">
        <f t="shared" si="0"/>
        <v>0</v>
      </c>
      <c r="G24" s="160"/>
      <c r="H24" s="141" t="s">
        <v>1080</v>
      </c>
      <c r="I24" s="129" t="str">
        <f>VLOOKUP(H24,Presupuesto!$B$11:$C$565,2,0)</f>
        <v>BECAS POST-GRADO DE TRABAJO SOCIAL</v>
      </c>
      <c r="J24" s="97" t="str">
        <f t="shared" si="1"/>
        <v>Posgrado</v>
      </c>
      <c r="K24" s="97" t="s">
        <v>412</v>
      </c>
      <c r="L24" s="97"/>
    </row>
    <row r="25" spans="3:12" x14ac:dyDescent="0.25">
      <c r="C25" s="140"/>
      <c r="D25" s="157"/>
      <c r="E25" s="122"/>
      <c r="F25" s="96">
        <f t="shared" si="0"/>
        <v>0</v>
      </c>
      <c r="G25" s="160"/>
      <c r="H25" s="141" t="s">
        <v>1082</v>
      </c>
      <c r="I25" s="129" t="str">
        <f>VLOOKUP(H25,Presupuesto!$B$11:$C$565,2,0)</f>
        <v>BECAS PROFESIONALIZANTES DOCENTE (PLAN DE REFORMA)</v>
      </c>
      <c r="J25" s="97" t="str">
        <f t="shared" si="1"/>
        <v>Posgrado</v>
      </c>
      <c r="K25" s="97" t="s">
        <v>412</v>
      </c>
      <c r="L25" s="97"/>
    </row>
    <row r="26" spans="3:12" x14ac:dyDescent="0.25">
      <c r="C26" s="140"/>
      <c r="D26" s="157"/>
      <c r="E26" s="122"/>
      <c r="F26" s="96">
        <f t="shared" si="0"/>
        <v>0</v>
      </c>
      <c r="G26" s="160"/>
      <c r="H26" s="141" t="s">
        <v>1084</v>
      </c>
      <c r="I26" s="129" t="str">
        <f>VLOOKUP(H26,Presupuesto!$B$11:$C$565,2,0)</f>
        <v>PRESTAMOS A ESTUDIANTES</v>
      </c>
      <c r="J26" s="97" t="str">
        <f t="shared" si="1"/>
        <v>Posgrado</v>
      </c>
      <c r="K26" s="97" t="s">
        <v>412</v>
      </c>
      <c r="L26" s="97"/>
    </row>
    <row r="27" spans="3:12" x14ac:dyDescent="0.25">
      <c r="C27" s="140"/>
      <c r="D27" s="157"/>
      <c r="E27" s="122"/>
      <c r="F27" s="96">
        <f t="shared" si="0"/>
        <v>0</v>
      </c>
      <c r="G27" s="160"/>
      <c r="H27" s="141" t="s">
        <v>1086</v>
      </c>
      <c r="I27" s="129" t="str">
        <f>VLOOKUP(H27,Presupuesto!$B$11:$C$565,2,0)</f>
        <v>BECAS TALLERES EMPLEADOS A ESTUDIANTES</v>
      </c>
      <c r="J27" s="97" t="str">
        <f t="shared" si="1"/>
        <v>Posgrado</v>
      </c>
      <c r="K27" s="97" t="s">
        <v>412</v>
      </c>
      <c r="L27" s="97"/>
    </row>
    <row r="28" spans="3:12" x14ac:dyDescent="0.25">
      <c r="C28" s="140"/>
      <c r="D28" s="157"/>
      <c r="E28" s="122"/>
      <c r="F28" s="96">
        <f t="shared" si="0"/>
        <v>0</v>
      </c>
      <c r="G28" s="160"/>
      <c r="H28" s="141" t="s">
        <v>1088</v>
      </c>
      <c r="I28" s="129" t="str">
        <f>VLOOKUP(H28,Presupuesto!$B$11:$C$565,2,0)</f>
        <v>BECAS EXTERNAS DE INVESTIGACION</v>
      </c>
      <c r="J28" s="97" t="str">
        <f t="shared" si="1"/>
        <v>Posgrado</v>
      </c>
      <c r="K28" s="97" t="s">
        <v>412</v>
      </c>
      <c r="L28" s="97"/>
    </row>
    <row r="29" spans="3:12" x14ac:dyDescent="0.25">
      <c r="C29" s="140"/>
      <c r="D29" s="157"/>
      <c r="E29" s="122"/>
      <c r="F29" s="96">
        <f t="shared" si="0"/>
        <v>0</v>
      </c>
      <c r="G29" s="160"/>
      <c r="H29" s="141" t="s">
        <v>1090</v>
      </c>
      <c r="I29" s="129" t="str">
        <f>VLOOKUP(H29,Presupuesto!$B$11:$C$565,2,0)</f>
        <v>BECAS SUSTANTIVAS DE INVESTIGACIÓN</v>
      </c>
      <c r="J29" s="97" t="str">
        <f t="shared" si="1"/>
        <v>Posgrado</v>
      </c>
      <c r="K29" s="97" t="s">
        <v>412</v>
      </c>
      <c r="L29" s="97"/>
    </row>
    <row r="30" spans="3:12" x14ac:dyDescent="0.25">
      <c r="C30" s="140"/>
      <c r="D30" s="157"/>
      <c r="E30" s="122"/>
      <c r="F30" s="96">
        <f t="shared" si="0"/>
        <v>0</v>
      </c>
      <c r="G30" s="160"/>
      <c r="H30" s="141" t="s">
        <v>1092</v>
      </c>
      <c r="I30" s="129" t="str">
        <f>VLOOKUP(H30,Presupuesto!$B$11:$C$565,2,0)</f>
        <v>BECAS DE INVEST, PARA ESTUD. DE PREGRADO</v>
      </c>
      <c r="J30" s="97" t="str">
        <f t="shared" si="1"/>
        <v>Posgrado</v>
      </c>
      <c r="K30" s="97" t="s">
        <v>412</v>
      </c>
      <c r="L30" s="97"/>
    </row>
    <row r="31" spans="3:12" x14ac:dyDescent="0.25">
      <c r="C31" s="140"/>
      <c r="D31" s="157"/>
      <c r="E31" s="122"/>
      <c r="F31" s="96">
        <f t="shared" si="0"/>
        <v>0</v>
      </c>
      <c r="G31" s="160"/>
      <c r="H31" s="141" t="s">
        <v>1094</v>
      </c>
      <c r="I31" s="129" t="str">
        <f>VLOOKUP(H31,Presupuesto!$B$11:$C$565,2,0)</f>
        <v>BECAS DE INVEST. PARA DOC.DE POST-GRADO</v>
      </c>
      <c r="J31" s="97" t="str">
        <f t="shared" si="1"/>
        <v>Posgrado</v>
      </c>
      <c r="K31" s="97" t="s">
        <v>412</v>
      </c>
      <c r="L31" s="97"/>
    </row>
    <row r="32" spans="3:12" x14ac:dyDescent="0.25">
      <c r="C32" s="140"/>
      <c r="D32" s="157"/>
      <c r="E32" s="122"/>
      <c r="F32" s="96">
        <f t="shared" si="0"/>
        <v>0</v>
      </c>
      <c r="G32" s="160"/>
      <c r="H32" s="141" t="s">
        <v>1096</v>
      </c>
      <c r="I32" s="129" t="str">
        <f>VLOOKUP(H32,Presupuesto!$B$11:$C$565,2,0)</f>
        <v>BECAS BÁSICAS DE INVESTIGACIÓN</v>
      </c>
      <c r="J32" s="97" t="str">
        <f t="shared" si="1"/>
        <v>Posgrado</v>
      </c>
      <c r="K32" s="97" t="s">
        <v>412</v>
      </c>
      <c r="L32" s="97"/>
    </row>
    <row r="33" spans="3:12" x14ac:dyDescent="0.25">
      <c r="C33" s="140"/>
      <c r="D33" s="157"/>
      <c r="E33" s="122"/>
      <c r="F33" s="96">
        <f t="shared" si="0"/>
        <v>0</v>
      </c>
      <c r="G33" s="160"/>
      <c r="H33" s="141" t="s">
        <v>1098</v>
      </c>
      <c r="I33" s="129" t="str">
        <f>VLOOKUP(H33,Presupuesto!$B$11:$C$565,2,0)</f>
        <v>BECAS RELEVO GENERACIONAL</v>
      </c>
      <c r="J33" s="97" t="str">
        <f t="shared" si="1"/>
        <v>Posgrado</v>
      </c>
      <c r="K33" s="97" t="s">
        <v>412</v>
      </c>
      <c r="L33" s="97"/>
    </row>
    <row r="34" spans="3:12" x14ac:dyDescent="0.25">
      <c r="C34" s="140"/>
      <c r="D34" s="157"/>
      <c r="E34" s="122"/>
      <c r="F34" s="96">
        <f t="shared" si="0"/>
        <v>0</v>
      </c>
      <c r="G34" s="160"/>
      <c r="H34" s="141" t="s">
        <v>1100</v>
      </c>
      <c r="I34" s="129" t="str">
        <f>VLOOKUP(H34,Presupuesto!$B$11:$C$565,2,0)</f>
        <v>BECAS DE EQUIDAD</v>
      </c>
      <c r="J34" s="97" t="str">
        <f t="shared" si="1"/>
        <v>Posgrado</v>
      </c>
      <c r="K34" s="97" t="s">
        <v>412</v>
      </c>
      <c r="L34" s="97"/>
    </row>
    <row r="35" spans="3:12" x14ac:dyDescent="0.25">
      <c r="C35" s="140"/>
      <c r="D35" s="157"/>
      <c r="E35" s="122"/>
      <c r="F35" s="96">
        <f t="shared" si="0"/>
        <v>0</v>
      </c>
      <c r="G35" s="160"/>
      <c r="H35" s="141" t="s">
        <v>1102</v>
      </c>
      <c r="I35" s="129" t="str">
        <f>VLOOKUP(H35,Presupuesto!$B$11:$C$565,2,0)</f>
        <v>PREMIOS AL INVESTIGADOR</v>
      </c>
      <c r="J35" s="97" t="str">
        <f t="shared" si="1"/>
        <v>Posgrado</v>
      </c>
      <c r="K35" s="97" t="s">
        <v>412</v>
      </c>
      <c r="L35" s="97"/>
    </row>
    <row r="36" spans="3:12" x14ac:dyDescent="0.25">
      <c r="C36" s="140"/>
      <c r="D36" s="157"/>
      <c r="E36" s="122"/>
      <c r="F36" s="96">
        <f t="shared" si="0"/>
        <v>0</v>
      </c>
      <c r="G36" s="160"/>
      <c r="H36" s="141" t="s">
        <v>1104</v>
      </c>
      <c r="I36" s="129" t="str">
        <f>VLOOKUP(H36,Presupuesto!$B$11:$C$565,2,0)</f>
        <v>BECAS DE INV. PARA ESTUDIANTES DE POSTGRADO</v>
      </c>
      <c r="J36" s="97" t="str">
        <f t="shared" si="1"/>
        <v>Posgrado</v>
      </c>
      <c r="K36" s="97" t="s">
        <v>412</v>
      </c>
      <c r="L36" s="97"/>
    </row>
    <row r="37" spans="3:12" x14ac:dyDescent="0.25">
      <c r="C37" s="140"/>
      <c r="D37" s="157"/>
      <c r="E37" s="122"/>
      <c r="F37" s="96">
        <f t="shared" si="0"/>
        <v>0</v>
      </c>
      <c r="G37" s="160"/>
      <c r="H37" s="141" t="s">
        <v>1106</v>
      </c>
      <c r="I37" s="129" t="str">
        <f>VLOOKUP(H37,Presupuesto!$B$11:$C$565,2,0)</f>
        <v>Becas Especiales de Investigación</v>
      </c>
      <c r="J37" s="97" t="str">
        <f t="shared" si="1"/>
        <v>Posgrado</v>
      </c>
      <c r="K37" s="97" t="s">
        <v>412</v>
      </c>
      <c r="L37" s="97"/>
    </row>
    <row r="38" spans="3:12" ht="15.75" thickBot="1" x14ac:dyDescent="0.3">
      <c r="C38" s="146"/>
      <c r="D38" s="219"/>
      <c r="E38" s="102"/>
      <c r="F38" s="104">
        <f t="shared" si="0"/>
        <v>0</v>
      </c>
      <c r="G38" s="161"/>
      <c r="H38" s="147"/>
      <c r="I38" s="131" t="e">
        <f>VLOOKUP(H38,Presupuesto!$B$11:$C$565,2,0)</f>
        <v>#N/A</v>
      </c>
      <c r="J38" s="105" t="str">
        <f t="shared" ref="J38" si="2">$J$17</f>
        <v>Posgrado</v>
      </c>
      <c r="K38" s="123" t="s">
        <v>394</v>
      </c>
      <c r="L38" s="123"/>
    </row>
    <row r="39" spans="3:12" x14ac:dyDescent="0.25">
      <c r="F39" s="89"/>
      <c r="G39" s="88"/>
      <c r="H39" s="89"/>
      <c r="I39" s="89"/>
    </row>
    <row r="40" spans="3:12" ht="15.75" thickBot="1" x14ac:dyDescent="0.3"/>
    <row r="41" spans="3:12" ht="15.75" thickBot="1" x14ac:dyDescent="0.3">
      <c r="C41" s="156" t="s">
        <v>53</v>
      </c>
      <c r="D41" s="352">
        <f>SUM(F48:F69)</f>
        <v>0</v>
      </c>
      <c r="F41" s="70"/>
      <c r="G41" s="78"/>
      <c r="H41" s="70"/>
      <c r="I41" s="70"/>
    </row>
    <row r="42" spans="3:12" x14ac:dyDescent="0.25">
      <c r="C42" s="70"/>
      <c r="D42" s="31"/>
      <c r="E42" s="92"/>
      <c r="F42" s="92"/>
      <c r="G42" s="92"/>
      <c r="H42" s="75"/>
      <c r="I42" s="75"/>
      <c r="J42" s="75"/>
      <c r="K42" s="111"/>
    </row>
    <row r="43" spans="3:12" x14ac:dyDescent="0.25">
      <c r="C43" s="70"/>
      <c r="D43" s="31"/>
      <c r="E43" s="92"/>
      <c r="F43" s="92"/>
      <c r="G43" s="92"/>
      <c r="H43" s="75"/>
      <c r="I43" s="75"/>
      <c r="J43" s="75"/>
      <c r="K43" s="111"/>
    </row>
    <row r="44" spans="3:12" ht="15.75" x14ac:dyDescent="0.25">
      <c r="C44" s="201" t="s">
        <v>392</v>
      </c>
      <c r="D44" s="350"/>
      <c r="E44" s="92"/>
      <c r="F44" s="92"/>
      <c r="G44" s="92"/>
      <c r="H44" s="75"/>
      <c r="I44" s="75"/>
      <c r="J44" s="75"/>
      <c r="K44" s="111"/>
    </row>
    <row r="45" spans="3:12" ht="18.75" x14ac:dyDescent="0.25">
      <c r="C45" s="207"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2"/>
      <c r="F45" s="92"/>
      <c r="G45" s="92"/>
      <c r="H45" s="75"/>
      <c r="I45" s="75"/>
      <c r="J45" s="75"/>
      <c r="K45" s="111"/>
    </row>
    <row r="46" spans="3:12" ht="15.75" thickBot="1" x14ac:dyDescent="0.3">
      <c r="F46" s="92"/>
      <c r="G46" s="75"/>
      <c r="H46" s="75"/>
      <c r="I46" s="75"/>
    </row>
    <row r="47" spans="3:12" ht="30.75" thickBot="1" x14ac:dyDescent="0.3">
      <c r="C47" s="128" t="s">
        <v>44</v>
      </c>
      <c r="D47" s="133" t="s">
        <v>55</v>
      </c>
      <c r="E47" s="135" t="s">
        <v>57</v>
      </c>
      <c r="F47" s="134" t="s">
        <v>27</v>
      </c>
      <c r="G47" s="132" t="s">
        <v>131</v>
      </c>
      <c r="H47" s="135" t="s">
        <v>46</v>
      </c>
      <c r="I47" s="132" t="s">
        <v>132</v>
      </c>
      <c r="J47" s="132" t="s">
        <v>410</v>
      </c>
      <c r="K47" s="132" t="s">
        <v>411</v>
      </c>
      <c r="L47" s="132" t="s">
        <v>465</v>
      </c>
    </row>
    <row r="48" spans="3:12" x14ac:dyDescent="0.25">
      <c r="C48" s="140"/>
      <c r="D48" s="157"/>
      <c r="E48" s="114"/>
      <c r="F48" s="96">
        <f t="shared" ref="F48:F69" si="3">D48*E48</f>
        <v>0</v>
      </c>
      <c r="G48" s="160"/>
      <c r="H48" s="141" t="s">
        <v>1066</v>
      </c>
      <c r="I48" s="129" t="str">
        <f>VLOOKUP(H48,Presupuesto!$B$11:$C$565,2,0)</f>
        <v>BECAS</v>
      </c>
      <c r="J48" s="215" t="s">
        <v>1454</v>
      </c>
      <c r="K48" s="97" t="s">
        <v>394</v>
      </c>
      <c r="L48" s="97"/>
    </row>
    <row r="49" spans="3:12" x14ac:dyDescent="0.25">
      <c r="C49" s="140"/>
      <c r="D49" s="157"/>
      <c r="E49" s="122"/>
      <c r="F49" s="96">
        <f t="shared" si="3"/>
        <v>0</v>
      </c>
      <c r="G49" s="160"/>
      <c r="H49" s="141" t="s">
        <v>1068</v>
      </c>
      <c r="I49" s="129" t="str">
        <f>VLOOKUP(H49,Presupuesto!$B$11:$C$565,2,0)</f>
        <v>BECAS ESTUDIANTES DE PREGRADO (PLAN REFORMA)</v>
      </c>
      <c r="J49" s="97" t="str">
        <f>$J$48</f>
        <v>Posgrado</v>
      </c>
      <c r="K49" s="97" t="s">
        <v>412</v>
      </c>
      <c r="L49" s="97"/>
    </row>
    <row r="50" spans="3:12" x14ac:dyDescent="0.25">
      <c r="C50" s="140"/>
      <c r="D50" s="157"/>
      <c r="E50" s="122"/>
      <c r="F50" s="96">
        <f t="shared" si="3"/>
        <v>0</v>
      </c>
      <c r="G50" s="160"/>
      <c r="H50" s="141" t="s">
        <v>1070</v>
      </c>
      <c r="I50" s="129" t="str">
        <f>VLOOKUP(H50,Presupuesto!$B$11:$C$565,2,0)</f>
        <v>BECAS CONVENIO MINISTERIO SALUD -IHSS-UNAH</v>
      </c>
      <c r="J50" s="97" t="str">
        <f t="shared" ref="J50:J69" si="4">$J$48</f>
        <v>Posgrado</v>
      </c>
      <c r="K50" s="97" t="s">
        <v>412</v>
      </c>
      <c r="L50" s="97"/>
    </row>
    <row r="51" spans="3:12" x14ac:dyDescent="0.25">
      <c r="C51" s="140"/>
      <c r="D51" s="157"/>
      <c r="E51" s="122"/>
      <c r="F51" s="96">
        <f t="shared" si="3"/>
        <v>0</v>
      </c>
      <c r="G51" s="160"/>
      <c r="H51" s="141" t="s">
        <v>1072</v>
      </c>
      <c r="I51" s="129" t="str">
        <f>VLOOKUP(H51,Presupuesto!$B$11:$C$565,2,0)</f>
        <v>BECAS DE ACTUALIZACION Y CAPACITACION DOCENTE</v>
      </c>
      <c r="J51" s="97" t="str">
        <f t="shared" si="4"/>
        <v>Posgrado</v>
      </c>
      <c r="K51" s="97" t="s">
        <v>412</v>
      </c>
      <c r="L51" s="97"/>
    </row>
    <row r="52" spans="3:12" x14ac:dyDescent="0.25">
      <c r="C52" s="140"/>
      <c r="D52" s="157"/>
      <c r="E52" s="122"/>
      <c r="F52" s="96">
        <f t="shared" si="3"/>
        <v>0</v>
      </c>
      <c r="G52" s="160"/>
      <c r="H52" s="141" t="s">
        <v>1074</v>
      </c>
      <c r="I52" s="129" t="str">
        <f>VLOOKUP(H52,Presupuesto!$B$11:$C$565,2,0)</f>
        <v>BECAS EXCELENCIA ACADEMICA</v>
      </c>
      <c r="J52" s="97" t="str">
        <f t="shared" si="4"/>
        <v>Posgrado</v>
      </c>
      <c r="K52" s="97" t="s">
        <v>412</v>
      </c>
      <c r="L52" s="97"/>
    </row>
    <row r="53" spans="3:12" x14ac:dyDescent="0.25">
      <c r="C53" s="140"/>
      <c r="D53" s="157"/>
      <c r="E53" s="122"/>
      <c r="F53" s="96">
        <f t="shared" si="3"/>
        <v>0</v>
      </c>
      <c r="G53" s="160"/>
      <c r="H53" s="141" t="s">
        <v>1076</v>
      </c>
      <c r="I53" s="129" t="str">
        <f>VLOOKUP(H53,Presupuesto!$B$11:$C$565,2,0)</f>
        <v>BECAS PARA HIJOS DE LOS TRABAJADORES</v>
      </c>
      <c r="J53" s="97" t="str">
        <f t="shared" si="4"/>
        <v>Posgrado</v>
      </c>
      <c r="K53" s="97" t="s">
        <v>401</v>
      </c>
      <c r="L53" s="97"/>
    </row>
    <row r="54" spans="3:12" x14ac:dyDescent="0.25">
      <c r="C54" s="140"/>
      <c r="D54" s="157"/>
      <c r="E54" s="122"/>
      <c r="F54" s="96">
        <f t="shared" si="3"/>
        <v>0</v>
      </c>
      <c r="G54" s="160"/>
      <c r="H54" s="141" t="s">
        <v>1078</v>
      </c>
      <c r="I54" s="129" t="str">
        <f>VLOOKUP(H54,Presupuesto!$B$11:$C$565,2,0)</f>
        <v>BECAS POST GRADO ECONOMIA</v>
      </c>
      <c r="J54" s="97" t="str">
        <f t="shared" si="4"/>
        <v>Posgrado</v>
      </c>
      <c r="K54" s="97" t="s">
        <v>412</v>
      </c>
      <c r="L54" s="97"/>
    </row>
    <row r="55" spans="3:12" x14ac:dyDescent="0.25">
      <c r="C55" s="140"/>
      <c r="D55" s="157"/>
      <c r="E55" s="122"/>
      <c r="F55" s="96">
        <f t="shared" si="3"/>
        <v>0</v>
      </c>
      <c r="G55" s="160"/>
      <c r="H55" s="141" t="s">
        <v>1080</v>
      </c>
      <c r="I55" s="129" t="str">
        <f>VLOOKUP(H55,Presupuesto!$B$11:$C$565,2,0)</f>
        <v>BECAS POST-GRADO DE TRABAJO SOCIAL</v>
      </c>
      <c r="J55" s="97" t="str">
        <f t="shared" si="4"/>
        <v>Posgrado</v>
      </c>
      <c r="K55" s="97" t="s">
        <v>412</v>
      </c>
      <c r="L55" s="97"/>
    </row>
    <row r="56" spans="3:12" x14ac:dyDescent="0.25">
      <c r="C56" s="140"/>
      <c r="D56" s="157"/>
      <c r="E56" s="122"/>
      <c r="F56" s="96">
        <f t="shared" si="3"/>
        <v>0</v>
      </c>
      <c r="G56" s="160"/>
      <c r="H56" s="141" t="s">
        <v>1082</v>
      </c>
      <c r="I56" s="129" t="str">
        <f>VLOOKUP(H56,Presupuesto!$B$11:$C$565,2,0)</f>
        <v>BECAS PROFESIONALIZANTES DOCENTE (PLAN DE REFORMA)</v>
      </c>
      <c r="J56" s="97" t="str">
        <f t="shared" si="4"/>
        <v>Posgrado</v>
      </c>
      <c r="K56" s="97" t="s">
        <v>412</v>
      </c>
      <c r="L56" s="97"/>
    </row>
    <row r="57" spans="3:12" x14ac:dyDescent="0.25">
      <c r="C57" s="140"/>
      <c r="D57" s="157"/>
      <c r="E57" s="122"/>
      <c r="F57" s="96">
        <f t="shared" si="3"/>
        <v>0</v>
      </c>
      <c r="G57" s="160"/>
      <c r="H57" s="141" t="s">
        <v>1084</v>
      </c>
      <c r="I57" s="129" t="str">
        <f>VLOOKUP(H57,Presupuesto!$B$11:$C$565,2,0)</f>
        <v>PRESTAMOS A ESTUDIANTES</v>
      </c>
      <c r="J57" s="97" t="str">
        <f t="shared" si="4"/>
        <v>Posgrado</v>
      </c>
      <c r="K57" s="97" t="s">
        <v>412</v>
      </c>
      <c r="L57" s="97"/>
    </row>
    <row r="58" spans="3:12" x14ac:dyDescent="0.25">
      <c r="C58" s="140"/>
      <c r="D58" s="157"/>
      <c r="E58" s="122"/>
      <c r="F58" s="96">
        <f t="shared" si="3"/>
        <v>0</v>
      </c>
      <c r="G58" s="160"/>
      <c r="H58" s="141" t="s">
        <v>1086</v>
      </c>
      <c r="I58" s="129" t="str">
        <f>VLOOKUP(H58,Presupuesto!$B$11:$C$565,2,0)</f>
        <v>BECAS TALLERES EMPLEADOS A ESTUDIANTES</v>
      </c>
      <c r="J58" s="97" t="str">
        <f t="shared" si="4"/>
        <v>Posgrado</v>
      </c>
      <c r="K58" s="97" t="s">
        <v>412</v>
      </c>
      <c r="L58" s="97"/>
    </row>
    <row r="59" spans="3:12" x14ac:dyDescent="0.25">
      <c r="C59" s="140"/>
      <c r="D59" s="157"/>
      <c r="E59" s="122"/>
      <c r="F59" s="96">
        <f t="shared" si="3"/>
        <v>0</v>
      </c>
      <c r="G59" s="160"/>
      <c r="H59" s="141" t="s">
        <v>1088</v>
      </c>
      <c r="I59" s="129" t="str">
        <f>VLOOKUP(H59,Presupuesto!$B$11:$C$565,2,0)</f>
        <v>BECAS EXTERNAS DE INVESTIGACION</v>
      </c>
      <c r="J59" s="97" t="str">
        <f t="shared" si="4"/>
        <v>Posgrado</v>
      </c>
      <c r="K59" s="97" t="s">
        <v>412</v>
      </c>
      <c r="L59" s="97"/>
    </row>
    <row r="60" spans="3:12" x14ac:dyDescent="0.25">
      <c r="C60" s="140"/>
      <c r="D60" s="157"/>
      <c r="E60" s="122"/>
      <c r="F60" s="96">
        <f t="shared" si="3"/>
        <v>0</v>
      </c>
      <c r="G60" s="160"/>
      <c r="H60" s="141" t="s">
        <v>1090</v>
      </c>
      <c r="I60" s="129" t="str">
        <f>VLOOKUP(H60,Presupuesto!$B$11:$C$565,2,0)</f>
        <v>BECAS SUSTANTIVAS DE INVESTIGACIÓN</v>
      </c>
      <c r="J60" s="97" t="str">
        <f t="shared" si="4"/>
        <v>Posgrado</v>
      </c>
      <c r="K60" s="97" t="s">
        <v>412</v>
      </c>
      <c r="L60" s="97"/>
    </row>
    <row r="61" spans="3:12" x14ac:dyDescent="0.25">
      <c r="C61" s="140"/>
      <c r="D61" s="157"/>
      <c r="E61" s="122"/>
      <c r="F61" s="96">
        <f t="shared" si="3"/>
        <v>0</v>
      </c>
      <c r="G61" s="160"/>
      <c r="H61" s="141" t="s">
        <v>1092</v>
      </c>
      <c r="I61" s="129" t="str">
        <f>VLOOKUP(H61,Presupuesto!$B$11:$C$565,2,0)</f>
        <v>BECAS DE INVEST, PARA ESTUD. DE PREGRADO</v>
      </c>
      <c r="J61" s="97" t="str">
        <f t="shared" si="4"/>
        <v>Posgrado</v>
      </c>
      <c r="K61" s="97" t="s">
        <v>412</v>
      </c>
      <c r="L61" s="97"/>
    </row>
    <row r="62" spans="3:12" x14ac:dyDescent="0.25">
      <c r="C62" s="140"/>
      <c r="D62" s="157"/>
      <c r="E62" s="122"/>
      <c r="F62" s="96">
        <f t="shared" si="3"/>
        <v>0</v>
      </c>
      <c r="G62" s="160"/>
      <c r="H62" s="141" t="s">
        <v>1094</v>
      </c>
      <c r="I62" s="129" t="str">
        <f>VLOOKUP(H62,Presupuesto!$B$11:$C$565,2,0)</f>
        <v>BECAS DE INVEST. PARA DOC.DE POST-GRADO</v>
      </c>
      <c r="J62" s="97" t="str">
        <f t="shared" si="4"/>
        <v>Posgrado</v>
      </c>
      <c r="K62" s="97" t="s">
        <v>412</v>
      </c>
      <c r="L62" s="97"/>
    </row>
    <row r="63" spans="3:12" x14ac:dyDescent="0.25">
      <c r="C63" s="140"/>
      <c r="D63" s="157"/>
      <c r="E63" s="122"/>
      <c r="F63" s="96">
        <f t="shared" si="3"/>
        <v>0</v>
      </c>
      <c r="G63" s="160"/>
      <c r="H63" s="141" t="s">
        <v>1096</v>
      </c>
      <c r="I63" s="129" t="str">
        <f>VLOOKUP(H63,Presupuesto!$B$11:$C$565,2,0)</f>
        <v>BECAS BÁSICAS DE INVESTIGACIÓN</v>
      </c>
      <c r="J63" s="97" t="str">
        <f t="shared" si="4"/>
        <v>Posgrado</v>
      </c>
      <c r="K63" s="97" t="s">
        <v>412</v>
      </c>
      <c r="L63" s="97"/>
    </row>
    <row r="64" spans="3:12" x14ac:dyDescent="0.25">
      <c r="C64" s="140"/>
      <c r="D64" s="157"/>
      <c r="E64" s="122"/>
      <c r="F64" s="96">
        <f t="shared" si="3"/>
        <v>0</v>
      </c>
      <c r="G64" s="160"/>
      <c r="H64" s="141" t="s">
        <v>1098</v>
      </c>
      <c r="I64" s="129" t="str">
        <f>VLOOKUP(H64,Presupuesto!$B$11:$C$565,2,0)</f>
        <v>BECAS RELEVO GENERACIONAL</v>
      </c>
      <c r="J64" s="97" t="str">
        <f t="shared" si="4"/>
        <v>Posgrado</v>
      </c>
      <c r="K64" s="97" t="s">
        <v>412</v>
      </c>
      <c r="L64" s="97"/>
    </row>
    <row r="65" spans="3:12" x14ac:dyDescent="0.25">
      <c r="C65" s="140"/>
      <c r="D65" s="157"/>
      <c r="E65" s="122"/>
      <c r="F65" s="96">
        <f t="shared" si="3"/>
        <v>0</v>
      </c>
      <c r="G65" s="160"/>
      <c r="H65" s="141" t="s">
        <v>1100</v>
      </c>
      <c r="I65" s="129" t="str">
        <f>VLOOKUP(H65,Presupuesto!$B$11:$C$565,2,0)</f>
        <v>BECAS DE EQUIDAD</v>
      </c>
      <c r="J65" s="97" t="str">
        <f t="shared" si="4"/>
        <v>Posgrado</v>
      </c>
      <c r="K65" s="97" t="s">
        <v>412</v>
      </c>
      <c r="L65" s="97"/>
    </row>
    <row r="66" spans="3:12" x14ac:dyDescent="0.25">
      <c r="C66" s="140"/>
      <c r="D66" s="157"/>
      <c r="E66" s="122"/>
      <c r="F66" s="96">
        <f t="shared" si="3"/>
        <v>0</v>
      </c>
      <c r="G66" s="160"/>
      <c r="H66" s="141" t="s">
        <v>1102</v>
      </c>
      <c r="I66" s="129" t="str">
        <f>VLOOKUP(H66,Presupuesto!$B$11:$C$565,2,0)</f>
        <v>PREMIOS AL INVESTIGADOR</v>
      </c>
      <c r="J66" s="97" t="str">
        <f t="shared" si="4"/>
        <v>Posgrado</v>
      </c>
      <c r="K66" s="97" t="s">
        <v>412</v>
      </c>
      <c r="L66" s="97"/>
    </row>
    <row r="67" spans="3:12" x14ac:dyDescent="0.25">
      <c r="C67" s="140"/>
      <c r="D67" s="157"/>
      <c r="E67" s="122"/>
      <c r="F67" s="96">
        <f t="shared" si="3"/>
        <v>0</v>
      </c>
      <c r="G67" s="160"/>
      <c r="H67" s="141" t="s">
        <v>1104</v>
      </c>
      <c r="I67" s="129" t="str">
        <f>VLOOKUP(H67,Presupuesto!$B$11:$C$565,2,0)</f>
        <v>BECAS DE INV. PARA ESTUDIANTES DE POSTGRADO</v>
      </c>
      <c r="J67" s="97" t="str">
        <f t="shared" si="4"/>
        <v>Posgrado</v>
      </c>
      <c r="K67" s="97" t="s">
        <v>412</v>
      </c>
      <c r="L67" s="97"/>
    </row>
    <row r="68" spans="3:12" x14ac:dyDescent="0.25">
      <c r="C68" s="140"/>
      <c r="D68" s="157"/>
      <c r="E68" s="122"/>
      <c r="F68" s="96">
        <f t="shared" si="3"/>
        <v>0</v>
      </c>
      <c r="G68" s="160"/>
      <c r="H68" s="141" t="s">
        <v>1106</v>
      </c>
      <c r="I68" s="129" t="str">
        <f>VLOOKUP(H68,Presupuesto!$B$11:$C$565,2,0)</f>
        <v>Becas Especiales de Investigación</v>
      </c>
      <c r="J68" s="97" t="str">
        <f t="shared" si="4"/>
        <v>Posgrado</v>
      </c>
      <c r="K68" s="97" t="s">
        <v>412</v>
      </c>
      <c r="L68" s="97"/>
    </row>
    <row r="69" spans="3:12" ht="15.75" thickBot="1" x14ac:dyDescent="0.3">
      <c r="C69" s="146"/>
      <c r="D69" s="219"/>
      <c r="E69" s="102"/>
      <c r="F69" s="104">
        <f t="shared" si="3"/>
        <v>0</v>
      </c>
      <c r="G69" s="161"/>
      <c r="H69" s="147"/>
      <c r="I69" s="131" t="e">
        <f>VLOOKUP(H69,Presupuesto!$B$11:$C$565,2,0)</f>
        <v>#N/A</v>
      </c>
      <c r="J69" s="105" t="str">
        <f t="shared" si="4"/>
        <v>Posgrado</v>
      </c>
      <c r="K69" s="123" t="s">
        <v>394</v>
      </c>
      <c r="L69" s="123"/>
    </row>
    <row r="71" spans="3:12" ht="15.75" thickBot="1" x14ac:dyDescent="0.3"/>
    <row r="72" spans="3:12" ht="15.75" thickBot="1" x14ac:dyDescent="0.3">
      <c r="C72" s="156" t="s">
        <v>53</v>
      </c>
      <c r="D72" s="352">
        <f>SUM(F79:F100)</f>
        <v>0</v>
      </c>
      <c r="F72" s="70"/>
      <c r="G72" s="78"/>
      <c r="H72" s="70"/>
      <c r="I72" s="70"/>
    </row>
    <row r="73" spans="3:12" x14ac:dyDescent="0.25">
      <c r="C73" s="70"/>
      <c r="D73" s="31"/>
      <c r="E73" s="92"/>
      <c r="F73" s="92"/>
      <c r="G73" s="92"/>
      <c r="H73" s="75"/>
      <c r="I73" s="75"/>
      <c r="J73" s="75"/>
      <c r="K73" s="111"/>
    </row>
    <row r="74" spans="3:12" x14ac:dyDescent="0.25">
      <c r="C74" s="70"/>
      <c r="D74" s="31"/>
      <c r="E74" s="92"/>
      <c r="F74" s="92"/>
      <c r="G74" s="92"/>
      <c r="H74" s="75"/>
      <c r="I74" s="75"/>
      <c r="J74" s="75"/>
      <c r="K74" s="111"/>
    </row>
    <row r="75" spans="3:12" ht="15.75" x14ac:dyDescent="0.25">
      <c r="C75" s="201" t="s">
        <v>392</v>
      </c>
      <c r="D75" s="350"/>
      <c r="E75" s="92"/>
      <c r="F75" s="92"/>
      <c r="G75" s="92"/>
      <c r="H75" s="75"/>
      <c r="I75" s="75"/>
      <c r="J75" s="75"/>
      <c r="K75" s="111"/>
    </row>
    <row r="76" spans="3:12" ht="18.75" x14ac:dyDescent="0.25">
      <c r="C76" s="207"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2"/>
      <c r="F76" s="92"/>
      <c r="G76" s="92"/>
      <c r="H76" s="75"/>
      <c r="I76" s="75"/>
      <c r="J76" s="75"/>
      <c r="K76" s="111"/>
    </row>
    <row r="77" spans="3:12" ht="15.75" thickBot="1" x14ac:dyDescent="0.3">
      <c r="F77" s="92"/>
      <c r="G77" s="75"/>
      <c r="H77" s="75"/>
      <c r="I77" s="75"/>
    </row>
    <row r="78" spans="3:12" ht="30.75" thickBot="1" x14ac:dyDescent="0.3">
      <c r="C78" s="128" t="s">
        <v>44</v>
      </c>
      <c r="D78" s="133" t="s">
        <v>55</v>
      </c>
      <c r="E78" s="135" t="s">
        <v>57</v>
      </c>
      <c r="F78" s="134" t="s">
        <v>27</v>
      </c>
      <c r="G78" s="132" t="s">
        <v>131</v>
      </c>
      <c r="H78" s="135" t="s">
        <v>46</v>
      </c>
      <c r="I78" s="132" t="s">
        <v>132</v>
      </c>
      <c r="J78" s="132" t="s">
        <v>410</v>
      </c>
      <c r="K78" s="132" t="s">
        <v>411</v>
      </c>
      <c r="L78" s="132" t="s">
        <v>465</v>
      </c>
    </row>
    <row r="79" spans="3:12" x14ac:dyDescent="0.25">
      <c r="C79" s="140"/>
      <c r="D79" s="157"/>
      <c r="E79" s="114"/>
      <c r="F79" s="96">
        <f t="shared" ref="F79:F100" si="5">D79*E79</f>
        <v>0</v>
      </c>
      <c r="G79" s="160"/>
      <c r="H79" s="141" t="s">
        <v>1066</v>
      </c>
      <c r="I79" s="129" t="str">
        <f>VLOOKUP(H79,Presupuesto!$B$11:$C$565,2,0)</f>
        <v>BECAS</v>
      </c>
      <c r="J79" s="215" t="s">
        <v>1454</v>
      </c>
      <c r="K79" s="97" t="s">
        <v>394</v>
      </c>
      <c r="L79" s="97"/>
    </row>
    <row r="80" spans="3:12" x14ac:dyDescent="0.25">
      <c r="C80" s="140"/>
      <c r="D80" s="157"/>
      <c r="E80" s="122"/>
      <c r="F80" s="96">
        <f t="shared" si="5"/>
        <v>0</v>
      </c>
      <c r="G80" s="160"/>
      <c r="H80" s="141" t="s">
        <v>1068</v>
      </c>
      <c r="I80" s="129" t="str">
        <f>VLOOKUP(H80,Presupuesto!$B$11:$C$565,2,0)</f>
        <v>BECAS ESTUDIANTES DE PREGRADO (PLAN REFORMA)</v>
      </c>
      <c r="J80" s="97" t="str">
        <f>$J$79</f>
        <v>Posgrado</v>
      </c>
      <c r="K80" s="97" t="s">
        <v>412</v>
      </c>
      <c r="L80" s="97"/>
    </row>
    <row r="81" spans="3:12" x14ac:dyDescent="0.25">
      <c r="C81" s="140"/>
      <c r="D81" s="157"/>
      <c r="E81" s="122"/>
      <c r="F81" s="96">
        <f t="shared" si="5"/>
        <v>0</v>
      </c>
      <c r="G81" s="160"/>
      <c r="H81" s="141" t="s">
        <v>1070</v>
      </c>
      <c r="I81" s="129" t="str">
        <f>VLOOKUP(H81,Presupuesto!$B$11:$C$565,2,0)</f>
        <v>BECAS CONVENIO MINISTERIO SALUD -IHSS-UNAH</v>
      </c>
      <c r="J81" s="97" t="str">
        <f t="shared" ref="J81:J100" si="6">$J$79</f>
        <v>Posgrado</v>
      </c>
      <c r="K81" s="97" t="s">
        <v>412</v>
      </c>
      <c r="L81" s="97"/>
    </row>
    <row r="82" spans="3:12" x14ac:dyDescent="0.25">
      <c r="C82" s="140"/>
      <c r="D82" s="157"/>
      <c r="E82" s="122"/>
      <c r="F82" s="96">
        <f t="shared" si="5"/>
        <v>0</v>
      </c>
      <c r="G82" s="160"/>
      <c r="H82" s="141" t="s">
        <v>1072</v>
      </c>
      <c r="I82" s="129" t="str">
        <f>VLOOKUP(H82,Presupuesto!$B$11:$C$565,2,0)</f>
        <v>BECAS DE ACTUALIZACION Y CAPACITACION DOCENTE</v>
      </c>
      <c r="J82" s="97" t="str">
        <f t="shared" si="6"/>
        <v>Posgrado</v>
      </c>
      <c r="K82" s="97" t="s">
        <v>412</v>
      </c>
      <c r="L82" s="97"/>
    </row>
    <row r="83" spans="3:12" x14ac:dyDescent="0.25">
      <c r="C83" s="140"/>
      <c r="D83" s="157"/>
      <c r="E83" s="122"/>
      <c r="F83" s="96">
        <f t="shared" si="5"/>
        <v>0</v>
      </c>
      <c r="G83" s="160"/>
      <c r="H83" s="141" t="s">
        <v>1074</v>
      </c>
      <c r="I83" s="129" t="str">
        <f>VLOOKUP(H83,Presupuesto!$B$11:$C$565,2,0)</f>
        <v>BECAS EXCELENCIA ACADEMICA</v>
      </c>
      <c r="J83" s="97" t="str">
        <f t="shared" si="6"/>
        <v>Posgrado</v>
      </c>
      <c r="K83" s="97" t="s">
        <v>412</v>
      </c>
      <c r="L83" s="97"/>
    </row>
    <row r="84" spans="3:12" x14ac:dyDescent="0.25">
      <c r="C84" s="140"/>
      <c r="D84" s="157"/>
      <c r="E84" s="122"/>
      <c r="F84" s="96">
        <f t="shared" si="5"/>
        <v>0</v>
      </c>
      <c r="G84" s="160"/>
      <c r="H84" s="141" t="s">
        <v>1076</v>
      </c>
      <c r="I84" s="129" t="str">
        <f>VLOOKUP(H84,Presupuesto!$B$11:$C$565,2,0)</f>
        <v>BECAS PARA HIJOS DE LOS TRABAJADORES</v>
      </c>
      <c r="J84" s="97" t="str">
        <f t="shared" si="6"/>
        <v>Posgrado</v>
      </c>
      <c r="K84" s="97" t="s">
        <v>401</v>
      </c>
      <c r="L84" s="97"/>
    </row>
    <row r="85" spans="3:12" x14ac:dyDescent="0.25">
      <c r="C85" s="140"/>
      <c r="D85" s="157"/>
      <c r="E85" s="122"/>
      <c r="F85" s="96">
        <f t="shared" si="5"/>
        <v>0</v>
      </c>
      <c r="G85" s="160"/>
      <c r="H85" s="141" t="s">
        <v>1078</v>
      </c>
      <c r="I85" s="129" t="str">
        <f>VLOOKUP(H85,Presupuesto!$B$11:$C$565,2,0)</f>
        <v>BECAS POST GRADO ECONOMIA</v>
      </c>
      <c r="J85" s="97" t="str">
        <f t="shared" si="6"/>
        <v>Posgrado</v>
      </c>
      <c r="K85" s="97" t="s">
        <v>412</v>
      </c>
      <c r="L85" s="97"/>
    </row>
    <row r="86" spans="3:12" x14ac:dyDescent="0.25">
      <c r="C86" s="140"/>
      <c r="D86" s="157"/>
      <c r="E86" s="122"/>
      <c r="F86" s="96">
        <f t="shared" si="5"/>
        <v>0</v>
      </c>
      <c r="G86" s="160"/>
      <c r="H86" s="141" t="s">
        <v>1080</v>
      </c>
      <c r="I86" s="129" t="str">
        <f>VLOOKUP(H86,Presupuesto!$B$11:$C$565,2,0)</f>
        <v>BECAS POST-GRADO DE TRABAJO SOCIAL</v>
      </c>
      <c r="J86" s="97" t="str">
        <f t="shared" si="6"/>
        <v>Posgrado</v>
      </c>
      <c r="K86" s="97" t="s">
        <v>412</v>
      </c>
      <c r="L86" s="97"/>
    </row>
    <row r="87" spans="3:12" x14ac:dyDescent="0.25">
      <c r="C87" s="140"/>
      <c r="D87" s="157"/>
      <c r="E87" s="122"/>
      <c r="F87" s="96">
        <f t="shared" si="5"/>
        <v>0</v>
      </c>
      <c r="G87" s="160"/>
      <c r="H87" s="141" t="s">
        <v>1082</v>
      </c>
      <c r="I87" s="129" t="str">
        <f>VLOOKUP(H87,Presupuesto!$B$11:$C$565,2,0)</f>
        <v>BECAS PROFESIONALIZANTES DOCENTE (PLAN DE REFORMA)</v>
      </c>
      <c r="J87" s="97" t="str">
        <f t="shared" si="6"/>
        <v>Posgrado</v>
      </c>
      <c r="K87" s="97" t="s">
        <v>412</v>
      </c>
      <c r="L87" s="97"/>
    </row>
    <row r="88" spans="3:12" x14ac:dyDescent="0.25">
      <c r="C88" s="140"/>
      <c r="D88" s="157"/>
      <c r="E88" s="122"/>
      <c r="F88" s="96">
        <f t="shared" si="5"/>
        <v>0</v>
      </c>
      <c r="G88" s="160"/>
      <c r="H88" s="141" t="s">
        <v>1084</v>
      </c>
      <c r="I88" s="129" t="str">
        <f>VLOOKUP(H88,Presupuesto!$B$11:$C$565,2,0)</f>
        <v>PRESTAMOS A ESTUDIANTES</v>
      </c>
      <c r="J88" s="97" t="str">
        <f t="shared" si="6"/>
        <v>Posgrado</v>
      </c>
      <c r="K88" s="97" t="s">
        <v>412</v>
      </c>
      <c r="L88" s="97"/>
    </row>
    <row r="89" spans="3:12" x14ac:dyDescent="0.25">
      <c r="C89" s="140"/>
      <c r="D89" s="157"/>
      <c r="E89" s="122"/>
      <c r="F89" s="96">
        <f t="shared" si="5"/>
        <v>0</v>
      </c>
      <c r="G89" s="160"/>
      <c r="H89" s="141" t="s">
        <v>1086</v>
      </c>
      <c r="I89" s="129" t="str">
        <f>VLOOKUP(H89,Presupuesto!$B$11:$C$565,2,0)</f>
        <v>BECAS TALLERES EMPLEADOS A ESTUDIANTES</v>
      </c>
      <c r="J89" s="97" t="str">
        <f t="shared" si="6"/>
        <v>Posgrado</v>
      </c>
      <c r="K89" s="97" t="s">
        <v>412</v>
      </c>
      <c r="L89" s="97"/>
    </row>
    <row r="90" spans="3:12" x14ac:dyDescent="0.25">
      <c r="C90" s="140"/>
      <c r="D90" s="157"/>
      <c r="E90" s="122"/>
      <c r="F90" s="96">
        <f t="shared" si="5"/>
        <v>0</v>
      </c>
      <c r="G90" s="160"/>
      <c r="H90" s="141" t="s">
        <v>1088</v>
      </c>
      <c r="I90" s="129" t="str">
        <f>VLOOKUP(H90,Presupuesto!$B$11:$C$565,2,0)</f>
        <v>BECAS EXTERNAS DE INVESTIGACION</v>
      </c>
      <c r="J90" s="97" t="str">
        <f t="shared" si="6"/>
        <v>Posgrado</v>
      </c>
      <c r="K90" s="97" t="s">
        <v>412</v>
      </c>
      <c r="L90" s="97"/>
    </row>
    <row r="91" spans="3:12" x14ac:dyDescent="0.25">
      <c r="C91" s="140"/>
      <c r="D91" s="157"/>
      <c r="E91" s="122"/>
      <c r="F91" s="96">
        <f t="shared" si="5"/>
        <v>0</v>
      </c>
      <c r="G91" s="160"/>
      <c r="H91" s="141" t="s">
        <v>1090</v>
      </c>
      <c r="I91" s="129" t="str">
        <f>VLOOKUP(H91,Presupuesto!$B$11:$C$565,2,0)</f>
        <v>BECAS SUSTANTIVAS DE INVESTIGACIÓN</v>
      </c>
      <c r="J91" s="97" t="str">
        <f t="shared" si="6"/>
        <v>Posgrado</v>
      </c>
      <c r="K91" s="97" t="s">
        <v>412</v>
      </c>
      <c r="L91" s="97"/>
    </row>
    <row r="92" spans="3:12" x14ac:dyDescent="0.25">
      <c r="C92" s="140"/>
      <c r="D92" s="157"/>
      <c r="E92" s="122"/>
      <c r="F92" s="96">
        <f t="shared" si="5"/>
        <v>0</v>
      </c>
      <c r="G92" s="160"/>
      <c r="H92" s="141" t="s">
        <v>1092</v>
      </c>
      <c r="I92" s="129" t="str">
        <f>VLOOKUP(H92,Presupuesto!$B$11:$C$565,2,0)</f>
        <v>BECAS DE INVEST, PARA ESTUD. DE PREGRADO</v>
      </c>
      <c r="J92" s="97" t="str">
        <f t="shared" si="6"/>
        <v>Posgrado</v>
      </c>
      <c r="K92" s="97" t="s">
        <v>412</v>
      </c>
      <c r="L92" s="97"/>
    </row>
    <row r="93" spans="3:12" x14ac:dyDescent="0.25">
      <c r="C93" s="140"/>
      <c r="D93" s="157"/>
      <c r="E93" s="122"/>
      <c r="F93" s="96">
        <f t="shared" si="5"/>
        <v>0</v>
      </c>
      <c r="G93" s="160"/>
      <c r="H93" s="141" t="s">
        <v>1094</v>
      </c>
      <c r="I93" s="129" t="str">
        <f>VLOOKUP(H93,Presupuesto!$B$11:$C$565,2,0)</f>
        <v>BECAS DE INVEST. PARA DOC.DE POST-GRADO</v>
      </c>
      <c r="J93" s="97" t="str">
        <f t="shared" si="6"/>
        <v>Posgrado</v>
      </c>
      <c r="K93" s="97" t="s">
        <v>412</v>
      </c>
      <c r="L93" s="97"/>
    </row>
    <row r="94" spans="3:12" x14ac:dyDescent="0.25">
      <c r="C94" s="140"/>
      <c r="D94" s="157"/>
      <c r="E94" s="122"/>
      <c r="F94" s="96">
        <f t="shared" si="5"/>
        <v>0</v>
      </c>
      <c r="G94" s="160"/>
      <c r="H94" s="141" t="s">
        <v>1096</v>
      </c>
      <c r="I94" s="129" t="str">
        <f>VLOOKUP(H94,Presupuesto!$B$11:$C$565,2,0)</f>
        <v>BECAS BÁSICAS DE INVESTIGACIÓN</v>
      </c>
      <c r="J94" s="97" t="str">
        <f t="shared" si="6"/>
        <v>Posgrado</v>
      </c>
      <c r="K94" s="97" t="s">
        <v>412</v>
      </c>
      <c r="L94" s="97"/>
    </row>
    <row r="95" spans="3:12" x14ac:dyDescent="0.25">
      <c r="C95" s="140"/>
      <c r="D95" s="157"/>
      <c r="E95" s="122"/>
      <c r="F95" s="96">
        <f t="shared" si="5"/>
        <v>0</v>
      </c>
      <c r="G95" s="160"/>
      <c r="H95" s="141" t="s">
        <v>1098</v>
      </c>
      <c r="I95" s="129" t="str">
        <f>VLOOKUP(H95,Presupuesto!$B$11:$C$565,2,0)</f>
        <v>BECAS RELEVO GENERACIONAL</v>
      </c>
      <c r="J95" s="97" t="str">
        <f t="shared" si="6"/>
        <v>Posgrado</v>
      </c>
      <c r="K95" s="97" t="s">
        <v>412</v>
      </c>
      <c r="L95" s="97"/>
    </row>
    <row r="96" spans="3:12" x14ac:dyDescent="0.25">
      <c r="C96" s="140"/>
      <c r="D96" s="157"/>
      <c r="E96" s="122"/>
      <c r="F96" s="96">
        <f t="shared" si="5"/>
        <v>0</v>
      </c>
      <c r="G96" s="160"/>
      <c r="H96" s="141" t="s">
        <v>1100</v>
      </c>
      <c r="I96" s="129" t="str">
        <f>VLOOKUP(H96,Presupuesto!$B$11:$C$565,2,0)</f>
        <v>BECAS DE EQUIDAD</v>
      </c>
      <c r="J96" s="97" t="str">
        <f t="shared" si="6"/>
        <v>Posgrado</v>
      </c>
      <c r="K96" s="97" t="s">
        <v>412</v>
      </c>
      <c r="L96" s="97"/>
    </row>
    <row r="97" spans="3:12" x14ac:dyDescent="0.25">
      <c r="C97" s="140"/>
      <c r="D97" s="157"/>
      <c r="E97" s="122"/>
      <c r="F97" s="96">
        <f t="shared" si="5"/>
        <v>0</v>
      </c>
      <c r="G97" s="160"/>
      <c r="H97" s="141" t="s">
        <v>1102</v>
      </c>
      <c r="I97" s="129" t="str">
        <f>VLOOKUP(H97,Presupuesto!$B$11:$C$565,2,0)</f>
        <v>PREMIOS AL INVESTIGADOR</v>
      </c>
      <c r="J97" s="97" t="str">
        <f t="shared" si="6"/>
        <v>Posgrado</v>
      </c>
      <c r="K97" s="97" t="s">
        <v>412</v>
      </c>
      <c r="L97" s="97"/>
    </row>
    <row r="98" spans="3:12" x14ac:dyDescent="0.25">
      <c r="C98" s="140"/>
      <c r="D98" s="157"/>
      <c r="E98" s="122"/>
      <c r="F98" s="96">
        <f t="shared" si="5"/>
        <v>0</v>
      </c>
      <c r="G98" s="160"/>
      <c r="H98" s="141" t="s">
        <v>1104</v>
      </c>
      <c r="I98" s="129" t="str">
        <f>VLOOKUP(H98,Presupuesto!$B$11:$C$565,2,0)</f>
        <v>BECAS DE INV. PARA ESTUDIANTES DE POSTGRADO</v>
      </c>
      <c r="J98" s="97" t="str">
        <f t="shared" si="6"/>
        <v>Posgrado</v>
      </c>
      <c r="K98" s="97" t="s">
        <v>412</v>
      </c>
      <c r="L98" s="97"/>
    </row>
    <row r="99" spans="3:12" x14ac:dyDescent="0.25">
      <c r="C99" s="140"/>
      <c r="D99" s="157"/>
      <c r="E99" s="122"/>
      <c r="F99" s="96">
        <f t="shared" si="5"/>
        <v>0</v>
      </c>
      <c r="G99" s="160"/>
      <c r="H99" s="141" t="s">
        <v>1106</v>
      </c>
      <c r="I99" s="129" t="str">
        <f>VLOOKUP(H99,Presupuesto!$B$11:$C$565,2,0)</f>
        <v>Becas Especiales de Investigación</v>
      </c>
      <c r="J99" s="97" t="str">
        <f t="shared" si="6"/>
        <v>Posgrado</v>
      </c>
      <c r="K99" s="97" t="s">
        <v>412</v>
      </c>
      <c r="L99" s="97"/>
    </row>
    <row r="100" spans="3:12" ht="15.75" thickBot="1" x14ac:dyDescent="0.3">
      <c r="C100" s="146"/>
      <c r="D100" s="219"/>
      <c r="E100" s="102"/>
      <c r="F100" s="104">
        <f t="shared" si="5"/>
        <v>0</v>
      </c>
      <c r="G100" s="161"/>
      <c r="H100" s="147"/>
      <c r="I100" s="131" t="e">
        <f>VLOOKUP(H100,Presupuesto!$B$11:$C$565,2,0)</f>
        <v>#N/A</v>
      </c>
      <c r="J100" s="105" t="str">
        <f t="shared" si="6"/>
        <v>Posgrado</v>
      </c>
      <c r="K100" s="123" t="s">
        <v>394</v>
      </c>
      <c r="L100" s="123"/>
    </row>
    <row r="102" spans="3:12" ht="15.75" thickBot="1" x14ac:dyDescent="0.3"/>
    <row r="103" spans="3:12" ht="15.75" thickBot="1" x14ac:dyDescent="0.3">
      <c r="C103" s="156" t="s">
        <v>53</v>
      </c>
      <c r="D103" s="352">
        <f>SUM(F110:F131)</f>
        <v>0</v>
      </c>
      <c r="F103" s="70"/>
      <c r="G103" s="78"/>
      <c r="H103" s="70"/>
      <c r="I103" s="70"/>
    </row>
    <row r="104" spans="3:12" x14ac:dyDescent="0.25">
      <c r="C104" s="70"/>
      <c r="D104" s="31"/>
      <c r="E104" s="92"/>
      <c r="F104" s="92"/>
      <c r="G104" s="92"/>
      <c r="H104" s="75"/>
      <c r="I104" s="75"/>
      <c r="J104" s="75"/>
      <c r="K104" s="111"/>
    </row>
    <row r="105" spans="3:12" x14ac:dyDescent="0.25">
      <c r="C105" s="70"/>
      <c r="D105" s="31"/>
      <c r="E105" s="92"/>
      <c r="F105" s="92"/>
      <c r="G105" s="92"/>
      <c r="H105" s="75"/>
      <c r="I105" s="75"/>
      <c r="J105" s="75"/>
      <c r="K105" s="111"/>
    </row>
    <row r="106" spans="3:12" ht="15.75" x14ac:dyDescent="0.25">
      <c r="C106" s="201" t="s">
        <v>392</v>
      </c>
      <c r="D106" s="350"/>
      <c r="E106" s="92"/>
      <c r="F106" s="92"/>
      <c r="G106" s="92"/>
      <c r="H106" s="75"/>
      <c r="I106" s="75"/>
      <c r="J106" s="75"/>
      <c r="K106" s="111"/>
    </row>
    <row r="107" spans="3:12" ht="18.75" x14ac:dyDescent="0.25">
      <c r="C107" s="207"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2"/>
      <c r="F107" s="92"/>
      <c r="G107" s="92"/>
      <c r="H107" s="75"/>
      <c r="I107" s="75"/>
      <c r="J107" s="75"/>
      <c r="K107" s="111"/>
    </row>
    <row r="108" spans="3:12" ht="15.75" thickBot="1" x14ac:dyDescent="0.3">
      <c r="F108" s="92"/>
      <c r="G108" s="75"/>
      <c r="H108" s="75"/>
      <c r="I108" s="75"/>
    </row>
    <row r="109" spans="3:12" ht="30.75" thickBot="1" x14ac:dyDescent="0.3">
      <c r="C109" s="128" t="s">
        <v>44</v>
      </c>
      <c r="D109" s="133" t="s">
        <v>55</v>
      </c>
      <c r="E109" s="135" t="s">
        <v>57</v>
      </c>
      <c r="F109" s="134" t="s">
        <v>27</v>
      </c>
      <c r="G109" s="132" t="s">
        <v>131</v>
      </c>
      <c r="H109" s="135" t="s">
        <v>46</v>
      </c>
      <c r="I109" s="132" t="s">
        <v>132</v>
      </c>
      <c r="J109" s="132" t="s">
        <v>410</v>
      </c>
      <c r="K109" s="132" t="s">
        <v>411</v>
      </c>
      <c r="L109" s="132" t="s">
        <v>465</v>
      </c>
    </row>
    <row r="110" spans="3:12" x14ac:dyDescent="0.25">
      <c r="C110" s="140"/>
      <c r="D110" s="157"/>
      <c r="E110" s="114"/>
      <c r="F110" s="96">
        <f t="shared" ref="F110:F131" si="7">D110*E110</f>
        <v>0</v>
      </c>
      <c r="G110" s="160"/>
      <c r="H110" s="141" t="s">
        <v>1066</v>
      </c>
      <c r="I110" s="129" t="str">
        <f>VLOOKUP(H110,Presupuesto!$B$11:$C$565,2,0)</f>
        <v>BECAS</v>
      </c>
      <c r="J110" s="215" t="s">
        <v>1454</v>
      </c>
      <c r="K110" s="97" t="s">
        <v>394</v>
      </c>
      <c r="L110" s="97"/>
    </row>
    <row r="111" spans="3:12" x14ac:dyDescent="0.25">
      <c r="C111" s="140"/>
      <c r="D111" s="157"/>
      <c r="E111" s="122"/>
      <c r="F111" s="96">
        <f t="shared" si="7"/>
        <v>0</v>
      </c>
      <c r="G111" s="160"/>
      <c r="H111" s="141" t="s">
        <v>1068</v>
      </c>
      <c r="I111" s="129" t="str">
        <f>VLOOKUP(H111,Presupuesto!$B$11:$C$565,2,0)</f>
        <v>BECAS ESTUDIANTES DE PREGRADO (PLAN REFORMA)</v>
      </c>
      <c r="J111" s="97" t="str">
        <f>$J$110</f>
        <v>Posgrado</v>
      </c>
      <c r="K111" s="97" t="s">
        <v>412</v>
      </c>
      <c r="L111" s="97"/>
    </row>
    <row r="112" spans="3:12" x14ac:dyDescent="0.25">
      <c r="C112" s="140"/>
      <c r="D112" s="157"/>
      <c r="E112" s="122"/>
      <c r="F112" s="96">
        <f t="shared" si="7"/>
        <v>0</v>
      </c>
      <c r="G112" s="160"/>
      <c r="H112" s="141" t="s">
        <v>1070</v>
      </c>
      <c r="I112" s="129" t="str">
        <f>VLOOKUP(H112,Presupuesto!$B$11:$C$565,2,0)</f>
        <v>BECAS CONVENIO MINISTERIO SALUD -IHSS-UNAH</v>
      </c>
      <c r="J112" s="97" t="str">
        <f t="shared" ref="J112:J131" si="8">$J$110</f>
        <v>Posgrado</v>
      </c>
      <c r="K112" s="97" t="s">
        <v>412</v>
      </c>
      <c r="L112" s="97"/>
    </row>
    <row r="113" spans="3:12" x14ac:dyDescent="0.25">
      <c r="C113" s="140"/>
      <c r="D113" s="157"/>
      <c r="E113" s="122"/>
      <c r="F113" s="96">
        <f t="shared" si="7"/>
        <v>0</v>
      </c>
      <c r="G113" s="160"/>
      <c r="H113" s="141" t="s">
        <v>1072</v>
      </c>
      <c r="I113" s="129" t="str">
        <f>VLOOKUP(H113,Presupuesto!$B$11:$C$565,2,0)</f>
        <v>BECAS DE ACTUALIZACION Y CAPACITACION DOCENTE</v>
      </c>
      <c r="J113" s="97" t="str">
        <f t="shared" si="8"/>
        <v>Posgrado</v>
      </c>
      <c r="K113" s="97" t="s">
        <v>412</v>
      </c>
      <c r="L113" s="97"/>
    </row>
    <row r="114" spans="3:12" x14ac:dyDescent="0.25">
      <c r="C114" s="140"/>
      <c r="D114" s="157"/>
      <c r="E114" s="122"/>
      <c r="F114" s="96">
        <f t="shared" si="7"/>
        <v>0</v>
      </c>
      <c r="G114" s="160"/>
      <c r="H114" s="141" t="s">
        <v>1074</v>
      </c>
      <c r="I114" s="129" t="str">
        <f>VLOOKUP(H114,Presupuesto!$B$11:$C$565,2,0)</f>
        <v>BECAS EXCELENCIA ACADEMICA</v>
      </c>
      <c r="J114" s="97" t="str">
        <f t="shared" si="8"/>
        <v>Posgrado</v>
      </c>
      <c r="K114" s="97" t="s">
        <v>412</v>
      </c>
      <c r="L114" s="97"/>
    </row>
    <row r="115" spans="3:12" x14ac:dyDescent="0.25">
      <c r="C115" s="140"/>
      <c r="D115" s="157"/>
      <c r="E115" s="122"/>
      <c r="F115" s="96">
        <f t="shared" si="7"/>
        <v>0</v>
      </c>
      <c r="G115" s="160"/>
      <c r="H115" s="141" t="s">
        <v>1076</v>
      </c>
      <c r="I115" s="129" t="str">
        <f>VLOOKUP(H115,Presupuesto!$B$11:$C$565,2,0)</f>
        <v>BECAS PARA HIJOS DE LOS TRABAJADORES</v>
      </c>
      <c r="J115" s="97" t="str">
        <f t="shared" si="8"/>
        <v>Posgrado</v>
      </c>
      <c r="K115" s="97" t="s">
        <v>401</v>
      </c>
      <c r="L115" s="97"/>
    </row>
    <row r="116" spans="3:12" x14ac:dyDescent="0.25">
      <c r="C116" s="140"/>
      <c r="D116" s="157"/>
      <c r="E116" s="122"/>
      <c r="F116" s="96">
        <f t="shared" si="7"/>
        <v>0</v>
      </c>
      <c r="G116" s="160"/>
      <c r="H116" s="141" t="s">
        <v>1078</v>
      </c>
      <c r="I116" s="129" t="str">
        <f>VLOOKUP(H116,Presupuesto!$B$11:$C$565,2,0)</f>
        <v>BECAS POST GRADO ECONOMIA</v>
      </c>
      <c r="J116" s="97" t="str">
        <f t="shared" si="8"/>
        <v>Posgrado</v>
      </c>
      <c r="K116" s="97" t="s">
        <v>412</v>
      </c>
      <c r="L116" s="97"/>
    </row>
    <row r="117" spans="3:12" x14ac:dyDescent="0.25">
      <c r="C117" s="140"/>
      <c r="D117" s="157"/>
      <c r="E117" s="122"/>
      <c r="F117" s="96">
        <f t="shared" si="7"/>
        <v>0</v>
      </c>
      <c r="G117" s="160"/>
      <c r="H117" s="141" t="s">
        <v>1080</v>
      </c>
      <c r="I117" s="129" t="str">
        <f>VLOOKUP(H117,Presupuesto!$B$11:$C$565,2,0)</f>
        <v>BECAS POST-GRADO DE TRABAJO SOCIAL</v>
      </c>
      <c r="J117" s="97" t="str">
        <f t="shared" si="8"/>
        <v>Posgrado</v>
      </c>
      <c r="K117" s="97" t="s">
        <v>412</v>
      </c>
      <c r="L117" s="97"/>
    </row>
    <row r="118" spans="3:12" x14ac:dyDescent="0.25">
      <c r="C118" s="140"/>
      <c r="D118" s="157"/>
      <c r="E118" s="122"/>
      <c r="F118" s="96">
        <f t="shared" si="7"/>
        <v>0</v>
      </c>
      <c r="G118" s="160"/>
      <c r="H118" s="141" t="s">
        <v>1082</v>
      </c>
      <c r="I118" s="129" t="str">
        <f>VLOOKUP(H118,Presupuesto!$B$11:$C$565,2,0)</f>
        <v>BECAS PROFESIONALIZANTES DOCENTE (PLAN DE REFORMA)</v>
      </c>
      <c r="J118" s="97" t="str">
        <f t="shared" si="8"/>
        <v>Posgrado</v>
      </c>
      <c r="K118" s="97" t="s">
        <v>412</v>
      </c>
      <c r="L118" s="97"/>
    </row>
    <row r="119" spans="3:12" x14ac:dyDescent="0.25">
      <c r="C119" s="140"/>
      <c r="D119" s="157"/>
      <c r="E119" s="122"/>
      <c r="F119" s="96">
        <f t="shared" si="7"/>
        <v>0</v>
      </c>
      <c r="G119" s="160"/>
      <c r="H119" s="141" t="s">
        <v>1084</v>
      </c>
      <c r="I119" s="129" t="str">
        <f>VLOOKUP(H119,Presupuesto!$B$11:$C$565,2,0)</f>
        <v>PRESTAMOS A ESTUDIANTES</v>
      </c>
      <c r="J119" s="97" t="str">
        <f t="shared" si="8"/>
        <v>Posgrado</v>
      </c>
      <c r="K119" s="97" t="s">
        <v>412</v>
      </c>
      <c r="L119" s="97"/>
    </row>
    <row r="120" spans="3:12" x14ac:dyDescent="0.25">
      <c r="C120" s="140"/>
      <c r="D120" s="157"/>
      <c r="E120" s="122"/>
      <c r="F120" s="96">
        <f t="shared" si="7"/>
        <v>0</v>
      </c>
      <c r="G120" s="160"/>
      <c r="H120" s="141" t="s">
        <v>1086</v>
      </c>
      <c r="I120" s="129" t="str">
        <f>VLOOKUP(H120,Presupuesto!$B$11:$C$565,2,0)</f>
        <v>BECAS TALLERES EMPLEADOS A ESTUDIANTES</v>
      </c>
      <c r="J120" s="97" t="str">
        <f t="shared" si="8"/>
        <v>Posgrado</v>
      </c>
      <c r="K120" s="97" t="s">
        <v>412</v>
      </c>
      <c r="L120" s="97"/>
    </row>
    <row r="121" spans="3:12" x14ac:dyDescent="0.25">
      <c r="C121" s="140"/>
      <c r="D121" s="157"/>
      <c r="E121" s="122"/>
      <c r="F121" s="96">
        <f t="shared" si="7"/>
        <v>0</v>
      </c>
      <c r="G121" s="160"/>
      <c r="H121" s="141" t="s">
        <v>1088</v>
      </c>
      <c r="I121" s="129" t="str">
        <f>VLOOKUP(H121,Presupuesto!$B$11:$C$565,2,0)</f>
        <v>BECAS EXTERNAS DE INVESTIGACION</v>
      </c>
      <c r="J121" s="97" t="str">
        <f t="shared" si="8"/>
        <v>Posgrado</v>
      </c>
      <c r="K121" s="97" t="s">
        <v>412</v>
      </c>
      <c r="L121" s="97"/>
    </row>
    <row r="122" spans="3:12" x14ac:dyDescent="0.25">
      <c r="C122" s="140"/>
      <c r="D122" s="157"/>
      <c r="E122" s="122"/>
      <c r="F122" s="96">
        <f t="shared" si="7"/>
        <v>0</v>
      </c>
      <c r="G122" s="160"/>
      <c r="H122" s="141" t="s">
        <v>1090</v>
      </c>
      <c r="I122" s="129" t="str">
        <f>VLOOKUP(H122,Presupuesto!$B$11:$C$565,2,0)</f>
        <v>BECAS SUSTANTIVAS DE INVESTIGACIÓN</v>
      </c>
      <c r="J122" s="97" t="str">
        <f t="shared" si="8"/>
        <v>Posgrado</v>
      </c>
      <c r="K122" s="97" t="s">
        <v>412</v>
      </c>
      <c r="L122" s="97"/>
    </row>
    <row r="123" spans="3:12" x14ac:dyDescent="0.25">
      <c r="C123" s="140"/>
      <c r="D123" s="157"/>
      <c r="E123" s="122"/>
      <c r="F123" s="96">
        <f t="shared" si="7"/>
        <v>0</v>
      </c>
      <c r="G123" s="160"/>
      <c r="H123" s="141" t="s">
        <v>1092</v>
      </c>
      <c r="I123" s="129" t="str">
        <f>VLOOKUP(H123,Presupuesto!$B$11:$C$565,2,0)</f>
        <v>BECAS DE INVEST, PARA ESTUD. DE PREGRADO</v>
      </c>
      <c r="J123" s="97" t="str">
        <f t="shared" si="8"/>
        <v>Posgrado</v>
      </c>
      <c r="K123" s="97" t="s">
        <v>412</v>
      </c>
      <c r="L123" s="97"/>
    </row>
    <row r="124" spans="3:12" x14ac:dyDescent="0.25">
      <c r="C124" s="140"/>
      <c r="D124" s="157"/>
      <c r="E124" s="122"/>
      <c r="F124" s="96">
        <f t="shared" si="7"/>
        <v>0</v>
      </c>
      <c r="G124" s="160"/>
      <c r="H124" s="141" t="s">
        <v>1094</v>
      </c>
      <c r="I124" s="129" t="str">
        <f>VLOOKUP(H124,Presupuesto!$B$11:$C$565,2,0)</f>
        <v>BECAS DE INVEST. PARA DOC.DE POST-GRADO</v>
      </c>
      <c r="J124" s="97" t="str">
        <f t="shared" si="8"/>
        <v>Posgrado</v>
      </c>
      <c r="K124" s="97" t="s">
        <v>412</v>
      </c>
      <c r="L124" s="97"/>
    </row>
    <row r="125" spans="3:12" x14ac:dyDescent="0.25">
      <c r="C125" s="140"/>
      <c r="D125" s="157"/>
      <c r="E125" s="122"/>
      <c r="F125" s="96">
        <f t="shared" si="7"/>
        <v>0</v>
      </c>
      <c r="G125" s="160"/>
      <c r="H125" s="141" t="s">
        <v>1096</v>
      </c>
      <c r="I125" s="129" t="str">
        <f>VLOOKUP(H125,Presupuesto!$B$11:$C$565,2,0)</f>
        <v>BECAS BÁSICAS DE INVESTIGACIÓN</v>
      </c>
      <c r="J125" s="97" t="str">
        <f t="shared" si="8"/>
        <v>Posgrado</v>
      </c>
      <c r="K125" s="97" t="s">
        <v>412</v>
      </c>
      <c r="L125" s="97"/>
    </row>
    <row r="126" spans="3:12" x14ac:dyDescent="0.25">
      <c r="C126" s="140"/>
      <c r="D126" s="157"/>
      <c r="E126" s="122"/>
      <c r="F126" s="96">
        <f t="shared" si="7"/>
        <v>0</v>
      </c>
      <c r="G126" s="160"/>
      <c r="H126" s="141" t="s">
        <v>1098</v>
      </c>
      <c r="I126" s="129" t="str">
        <f>VLOOKUP(H126,Presupuesto!$B$11:$C$565,2,0)</f>
        <v>BECAS RELEVO GENERACIONAL</v>
      </c>
      <c r="J126" s="97" t="str">
        <f t="shared" si="8"/>
        <v>Posgrado</v>
      </c>
      <c r="K126" s="97" t="s">
        <v>412</v>
      </c>
      <c r="L126" s="97"/>
    </row>
    <row r="127" spans="3:12" x14ac:dyDescent="0.25">
      <c r="C127" s="140"/>
      <c r="D127" s="157"/>
      <c r="E127" s="122"/>
      <c r="F127" s="96">
        <f t="shared" si="7"/>
        <v>0</v>
      </c>
      <c r="G127" s="160"/>
      <c r="H127" s="141" t="s">
        <v>1100</v>
      </c>
      <c r="I127" s="129" t="str">
        <f>VLOOKUP(H127,Presupuesto!$B$11:$C$565,2,0)</f>
        <v>BECAS DE EQUIDAD</v>
      </c>
      <c r="J127" s="97" t="str">
        <f t="shared" si="8"/>
        <v>Posgrado</v>
      </c>
      <c r="K127" s="97" t="s">
        <v>412</v>
      </c>
      <c r="L127" s="97"/>
    </row>
    <row r="128" spans="3:12" x14ac:dyDescent="0.25">
      <c r="C128" s="140"/>
      <c r="D128" s="157"/>
      <c r="E128" s="122"/>
      <c r="F128" s="96">
        <f t="shared" si="7"/>
        <v>0</v>
      </c>
      <c r="G128" s="160"/>
      <c r="H128" s="141" t="s">
        <v>1102</v>
      </c>
      <c r="I128" s="129" t="str">
        <f>VLOOKUP(H128,Presupuesto!$B$11:$C$565,2,0)</f>
        <v>PREMIOS AL INVESTIGADOR</v>
      </c>
      <c r="J128" s="97" t="str">
        <f t="shared" si="8"/>
        <v>Posgrado</v>
      </c>
      <c r="K128" s="97" t="s">
        <v>412</v>
      </c>
      <c r="L128" s="97"/>
    </row>
    <row r="129" spans="3:12" x14ac:dyDescent="0.25">
      <c r="C129" s="140"/>
      <c r="D129" s="157"/>
      <c r="E129" s="122"/>
      <c r="F129" s="96">
        <f t="shared" si="7"/>
        <v>0</v>
      </c>
      <c r="G129" s="160"/>
      <c r="H129" s="141" t="s">
        <v>1104</v>
      </c>
      <c r="I129" s="129" t="str">
        <f>VLOOKUP(H129,Presupuesto!$B$11:$C$565,2,0)</f>
        <v>BECAS DE INV. PARA ESTUDIANTES DE POSTGRADO</v>
      </c>
      <c r="J129" s="97" t="str">
        <f t="shared" si="8"/>
        <v>Posgrado</v>
      </c>
      <c r="K129" s="97" t="s">
        <v>412</v>
      </c>
      <c r="L129" s="97"/>
    </row>
    <row r="130" spans="3:12" x14ac:dyDescent="0.25">
      <c r="C130" s="140"/>
      <c r="D130" s="157"/>
      <c r="E130" s="122"/>
      <c r="F130" s="96">
        <f t="shared" si="7"/>
        <v>0</v>
      </c>
      <c r="G130" s="160"/>
      <c r="H130" s="141" t="s">
        <v>1106</v>
      </c>
      <c r="I130" s="129" t="str">
        <f>VLOOKUP(H130,Presupuesto!$B$11:$C$565,2,0)</f>
        <v>Becas Especiales de Investigación</v>
      </c>
      <c r="J130" s="97" t="str">
        <f t="shared" si="8"/>
        <v>Posgrado</v>
      </c>
      <c r="K130" s="97" t="s">
        <v>412</v>
      </c>
      <c r="L130" s="97"/>
    </row>
    <row r="131" spans="3:12" ht="15.75" thickBot="1" x14ac:dyDescent="0.3">
      <c r="C131" s="146"/>
      <c r="D131" s="219"/>
      <c r="E131" s="102"/>
      <c r="F131" s="104">
        <f t="shared" si="7"/>
        <v>0</v>
      </c>
      <c r="G131" s="161"/>
      <c r="H131" s="147"/>
      <c r="I131" s="131" t="e">
        <f>VLOOKUP(H131,Presupuesto!$B$11:$C$565,2,0)</f>
        <v>#N/A</v>
      </c>
      <c r="J131" s="105" t="str">
        <f t="shared" si="8"/>
        <v>Posgrado</v>
      </c>
      <c r="K131" s="123" t="s">
        <v>394</v>
      </c>
      <c r="L131" s="123"/>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2015-10-08T20:24:09Z</dcterms:modified>
</cp:coreProperties>
</file>